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H:\INV - Plánované\Nový zdroj - KGJ\333úprava výkaz výmer\H1 - CELKOVÉ NÁKLADY STAVBY - NOVÝ ZDROJ\"/>
    </mc:Choice>
  </mc:AlternateContent>
  <xr:revisionPtr revIDLastSave="0" documentId="13_ncr:1_{A278BB72-9F1E-4271-B864-46367E1FD2CB}" xr6:coauthVersionLast="47" xr6:coauthVersionMax="47" xr10:uidLastSave="{00000000-0000-0000-0000-000000000000}"/>
  <bookViews>
    <workbookView xWindow="38280" yWindow="-120" windowWidth="29040" windowHeight="15840" tabRatio="811" xr2:uid="{00000000-000D-0000-FFFF-FFFF00000000}"/>
  </bookViews>
  <sheets>
    <sheet name="Rekapitulácia stavby" sheetId="1" r:id="rId1"/>
    <sheet name="01 - SO 01 Búracie práce " sheetId="2" r:id="rId2"/>
    <sheet name="02 - SO 02 Existujúca kot..." sheetId="3" r:id="rId3"/>
    <sheet name="03 - SO 03 Strojovňa moto..." sheetId="4" r:id="rId4"/>
    <sheet name="04 - SO 04 Rozvodňa VN " sheetId="5" r:id="rId5"/>
    <sheet name="05 - SO 05 Káblový kanál ..." sheetId="6" r:id="rId6"/>
    <sheet name="06 - SO 06 Manipulačné sp..." sheetId="7" r:id="rId7"/>
    <sheet name="07 - SO 07 Vonkajšia kana..." sheetId="8" r:id="rId8"/>
    <sheet name="08 - SO 08 Preložky inžin..." sheetId="9" r:id="rId9"/>
    <sheet name="09 - SO 09 Stanovište TVS..." sheetId="10" r:id="rId10"/>
  </sheets>
  <definedNames>
    <definedName name="_xlnm._FilterDatabase" localSheetId="1" hidden="1">'01 - SO 01 Búracie práce '!$C$122:$K$165</definedName>
    <definedName name="_xlnm._FilterDatabase" localSheetId="2" hidden="1">'02 - SO 02 Existujúca kot...'!$C$133:$K$241</definedName>
    <definedName name="_xlnm._FilterDatabase" localSheetId="3" hidden="1">'03 - SO 03 Strojovňa moto...'!$C$143:$K$396</definedName>
    <definedName name="_xlnm._FilterDatabase" localSheetId="4" hidden="1">'04 - SO 04 Rozvodňa VN '!$C$136:$K$278</definedName>
    <definedName name="_xlnm._FilterDatabase" localSheetId="5" hidden="1">'05 - SO 05 Káblový kanál ...'!$C$124:$K$166</definedName>
    <definedName name="_xlnm._FilterDatabase" localSheetId="6" hidden="1">'06 - SO 06 Manipulačné sp...'!$C$124:$K$188</definedName>
    <definedName name="_xlnm._FilterDatabase" localSheetId="7" hidden="1">'07 - SO 07 Vonkajšia kana...'!$C$126:$K$197</definedName>
    <definedName name="_xlnm._FilterDatabase" localSheetId="8" hidden="1">'08 - SO 08 Preložky inžin...'!$C$123:$K$176</definedName>
    <definedName name="_xlnm._FilterDatabase" localSheetId="9" hidden="1">'09 - SO 09 Stanovište TVS...'!$C$133:$K$257</definedName>
    <definedName name="_xlnm.Print_Titles" localSheetId="1">'01 - SO 01 Búracie práce '!$122:$122</definedName>
    <definedName name="_xlnm.Print_Titles" localSheetId="2">'02 - SO 02 Existujúca kot...'!$133:$133</definedName>
    <definedName name="_xlnm.Print_Titles" localSheetId="3">'03 - SO 03 Strojovňa moto...'!$143:$143</definedName>
    <definedName name="_xlnm.Print_Titles" localSheetId="4">'04 - SO 04 Rozvodňa VN '!$136:$136</definedName>
    <definedName name="_xlnm.Print_Titles" localSheetId="5">'05 - SO 05 Káblový kanál ...'!$124:$124</definedName>
    <definedName name="_xlnm.Print_Titles" localSheetId="6">'06 - SO 06 Manipulačné sp...'!$124:$124</definedName>
    <definedName name="_xlnm.Print_Titles" localSheetId="7">'07 - SO 07 Vonkajšia kana...'!$126:$126</definedName>
    <definedName name="_xlnm.Print_Titles" localSheetId="8">'08 - SO 08 Preložky inžin...'!$123:$123</definedName>
    <definedName name="_xlnm.Print_Titles" localSheetId="9">'09 - SO 09 Stanovište TVS...'!$133:$133</definedName>
    <definedName name="_xlnm.Print_Titles" localSheetId="0">'Rekapitulácia stavby'!$92:$92</definedName>
    <definedName name="_xlnm.Print_Area" localSheetId="1">'01 - SO 01 Búracie práce '!$C$4:$J$76,'01 - SO 01 Búracie práce '!$C$82:$J$104,'01 - SO 01 Búracie práce '!$C$110:$J$165</definedName>
    <definedName name="_xlnm.Print_Area" localSheetId="2">'02 - SO 02 Existujúca kot...'!$C$4:$J$76,'02 - SO 02 Existujúca kot...'!$C$82:$J$115,'02 - SO 02 Existujúca kot...'!$C$121:$J$241</definedName>
    <definedName name="_xlnm.Print_Area" localSheetId="3">'03 - SO 03 Strojovňa moto...'!$C$4:$J$76,'03 - SO 03 Strojovňa moto...'!$C$82:$J$125,'03 - SO 03 Strojovňa moto...'!$C$131:$J$396</definedName>
    <definedName name="_xlnm.Print_Area" localSheetId="4">'04 - SO 04 Rozvodňa VN '!$C$4:$J$76,'04 - SO 04 Rozvodňa VN '!$C$82:$J$118,'04 - SO 04 Rozvodňa VN '!$C$124:$J$278</definedName>
    <definedName name="_xlnm.Print_Area" localSheetId="5">'05 - SO 05 Káblový kanál ...'!$C$4:$J$76,'05 - SO 05 Káblový kanál ...'!$C$82:$J$106,'05 - SO 05 Káblový kanál ...'!$C$112:$J$166</definedName>
    <definedName name="_xlnm.Print_Area" localSheetId="6">'06 - SO 06 Manipulačné sp...'!$C$4:$J$76,'06 - SO 06 Manipulačné sp...'!$C$82:$J$106,'06 - SO 06 Manipulačné sp...'!$C$112:$J$188</definedName>
    <definedName name="_xlnm.Print_Area" localSheetId="7">'07 - SO 07 Vonkajšia kana...'!$C$4:$J$76,'07 - SO 07 Vonkajšia kana...'!$C$82:$J$108,'07 - SO 07 Vonkajšia kana...'!$C$114:$J$197</definedName>
    <definedName name="_xlnm.Print_Area" localSheetId="8">'08 - SO 08 Preložky inžin...'!$C$4:$J$76,'08 - SO 08 Preložky inžin...'!$C$82:$J$105,'08 - SO 08 Preložky inžin...'!$C$111:$J$176</definedName>
    <definedName name="_xlnm.Print_Area" localSheetId="9">'09 - SO 09 Stanovište TVS...'!$C$4:$J$76,'09 - SO 09 Stanovište TVS...'!$C$82:$J$115,'09 - SO 09 Stanovište TVS...'!$C$121:$J$257</definedName>
    <definedName name="_xlnm.Print_Area" localSheetId="0">'Rekapitulácia stavby'!$D$4:$AO$76,'Rekapitulácia stavby'!$C$82:$AQ$104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10" l="1"/>
  <c r="J36" i="10"/>
  <c r="AY103" i="1" s="1"/>
  <c r="J35" i="10"/>
  <c r="AX103" i="1" s="1"/>
  <c r="BI257" i="10"/>
  <c r="BH257" i="10"/>
  <c r="BG257" i="10"/>
  <c r="BE257" i="10"/>
  <c r="T257" i="10"/>
  <c r="R257" i="10"/>
  <c r="P257" i="10"/>
  <c r="BI256" i="10"/>
  <c r="BH256" i="10"/>
  <c r="BG256" i="10"/>
  <c r="BE256" i="10"/>
  <c r="T256" i="10"/>
  <c r="R256" i="10"/>
  <c r="P256" i="10"/>
  <c r="BI255" i="10"/>
  <c r="BH255" i="10"/>
  <c r="BG255" i="10"/>
  <c r="BE255" i="10"/>
  <c r="T255" i="10"/>
  <c r="R255" i="10"/>
  <c r="P255" i="10"/>
  <c r="BI254" i="10"/>
  <c r="BH254" i="10"/>
  <c r="BG254" i="10"/>
  <c r="BE254" i="10"/>
  <c r="T254" i="10"/>
  <c r="R254" i="10"/>
  <c r="P254" i="10"/>
  <c r="BI252" i="10"/>
  <c r="BH252" i="10"/>
  <c r="BG252" i="10"/>
  <c r="BE252" i="10"/>
  <c r="T252" i="10"/>
  <c r="R252" i="10"/>
  <c r="P252" i="10"/>
  <c r="BI251" i="10"/>
  <c r="BH251" i="10"/>
  <c r="BG251" i="10"/>
  <c r="BE251" i="10"/>
  <c r="T251" i="10"/>
  <c r="R251" i="10"/>
  <c r="P251" i="10"/>
  <c r="BI250" i="10"/>
  <c r="BH250" i="10"/>
  <c r="BG250" i="10"/>
  <c r="BE250" i="10"/>
  <c r="T250" i="10"/>
  <c r="R250" i="10"/>
  <c r="P250" i="10"/>
  <c r="BI249" i="10"/>
  <c r="BH249" i="10"/>
  <c r="BG249" i="10"/>
  <c r="BE249" i="10"/>
  <c r="T249" i="10"/>
  <c r="R249" i="10"/>
  <c r="P249" i="10"/>
  <c r="BI248" i="10"/>
  <c r="BH248" i="10"/>
  <c r="BG248" i="10"/>
  <c r="BE248" i="10"/>
  <c r="T248" i="10"/>
  <c r="R248" i="10"/>
  <c r="P248" i="10"/>
  <c r="BI247" i="10"/>
  <c r="BH247" i="10"/>
  <c r="BG247" i="10"/>
  <c r="BE247" i="10"/>
  <c r="T247" i="10"/>
  <c r="R247" i="10"/>
  <c r="P247" i="10"/>
  <c r="BI246" i="10"/>
  <c r="BH246" i="10"/>
  <c r="BG246" i="10"/>
  <c r="BE246" i="10"/>
  <c r="T246" i="10"/>
  <c r="R246" i="10"/>
  <c r="P246" i="10"/>
  <c r="BI243" i="10"/>
  <c r="BH243" i="10"/>
  <c r="BG243" i="10"/>
  <c r="BE243" i="10"/>
  <c r="T243" i="10"/>
  <c r="R243" i="10"/>
  <c r="P243" i="10"/>
  <c r="BI242" i="10"/>
  <c r="BH242" i="10"/>
  <c r="BG242" i="10"/>
  <c r="BE242" i="10"/>
  <c r="T242" i="10"/>
  <c r="R242" i="10"/>
  <c r="P242" i="10"/>
  <c r="BI240" i="10"/>
  <c r="BH240" i="10"/>
  <c r="BG240" i="10"/>
  <c r="BE240" i="10"/>
  <c r="T240" i="10"/>
  <c r="T239" i="10"/>
  <c r="R240" i="10"/>
  <c r="R239" i="10" s="1"/>
  <c r="P240" i="10"/>
  <c r="P239" i="10"/>
  <c r="BI238" i="10"/>
  <c r="BH238" i="10"/>
  <c r="BG238" i="10"/>
  <c r="BE238" i="10"/>
  <c r="T238" i="10"/>
  <c r="R238" i="10"/>
  <c r="P238" i="10"/>
  <c r="BI237" i="10"/>
  <c r="BH237" i="10"/>
  <c r="BG237" i="10"/>
  <c r="BE237" i="10"/>
  <c r="T237" i="10"/>
  <c r="R237" i="10"/>
  <c r="P237" i="10"/>
  <c r="BI236" i="10"/>
  <c r="BH236" i="10"/>
  <c r="BG236" i="10"/>
  <c r="BE236" i="10"/>
  <c r="T236" i="10"/>
  <c r="R236" i="10"/>
  <c r="P236" i="10"/>
  <c r="BI235" i="10"/>
  <c r="BH235" i="10"/>
  <c r="BG235" i="10"/>
  <c r="BE235" i="10"/>
  <c r="T235" i="10"/>
  <c r="R235" i="10"/>
  <c r="P235" i="10"/>
  <c r="BI234" i="10"/>
  <c r="BH234" i="10"/>
  <c r="BG234" i="10"/>
  <c r="BE234" i="10"/>
  <c r="T234" i="10"/>
  <c r="R234" i="10"/>
  <c r="P234" i="10"/>
  <c r="BI233" i="10"/>
  <c r="BH233" i="10"/>
  <c r="BG233" i="10"/>
  <c r="BE233" i="10"/>
  <c r="T233" i="10"/>
  <c r="R233" i="10"/>
  <c r="P233" i="10"/>
  <c r="BI232" i="10"/>
  <c r="BH232" i="10"/>
  <c r="BG232" i="10"/>
  <c r="BE232" i="10"/>
  <c r="T232" i="10"/>
  <c r="R232" i="10"/>
  <c r="P232" i="10"/>
  <c r="BI231" i="10"/>
  <c r="BH231" i="10"/>
  <c r="BG231" i="10"/>
  <c r="BE231" i="10"/>
  <c r="T231" i="10"/>
  <c r="R231" i="10"/>
  <c r="P231" i="10"/>
  <c r="BI230" i="10"/>
  <c r="BH230" i="10"/>
  <c r="BG230" i="10"/>
  <c r="BE230" i="10"/>
  <c r="T230" i="10"/>
  <c r="R230" i="10"/>
  <c r="P230" i="10"/>
  <c r="BI229" i="10"/>
  <c r="BH229" i="10"/>
  <c r="BG229" i="10"/>
  <c r="BE229" i="10"/>
  <c r="T229" i="10"/>
  <c r="R229" i="10"/>
  <c r="P229" i="10"/>
  <c r="BI228" i="10"/>
  <c r="BH228" i="10"/>
  <c r="BG228" i="10"/>
  <c r="BE228" i="10"/>
  <c r="T228" i="10"/>
  <c r="R228" i="10"/>
  <c r="P228" i="10"/>
  <c r="BI227" i="10"/>
  <c r="BH227" i="10"/>
  <c r="BG227" i="10"/>
  <c r="BE227" i="10"/>
  <c r="T227" i="10"/>
  <c r="R227" i="10"/>
  <c r="P227" i="10"/>
  <c r="BI226" i="10"/>
  <c r="BH226" i="10"/>
  <c r="BG226" i="10"/>
  <c r="BE226" i="10"/>
  <c r="T226" i="10"/>
  <c r="R226" i="10"/>
  <c r="P226" i="10"/>
  <c r="BI225" i="10"/>
  <c r="BH225" i="10"/>
  <c r="BG225" i="10"/>
  <c r="BE225" i="10"/>
  <c r="T225" i="10"/>
  <c r="R225" i="10"/>
  <c r="P225" i="10"/>
  <c r="BI224" i="10"/>
  <c r="BH224" i="10"/>
  <c r="BG224" i="10"/>
  <c r="BE224" i="10"/>
  <c r="T224" i="10"/>
  <c r="R224" i="10"/>
  <c r="P224" i="10"/>
  <c r="BI222" i="10"/>
  <c r="BH222" i="10"/>
  <c r="BG222" i="10"/>
  <c r="BE222" i="10"/>
  <c r="T222" i="10"/>
  <c r="R222" i="10"/>
  <c r="P222" i="10"/>
  <c r="BI221" i="10"/>
  <c r="BH221" i="10"/>
  <c r="BG221" i="10"/>
  <c r="BE221" i="10"/>
  <c r="T221" i="10"/>
  <c r="R221" i="10"/>
  <c r="P221" i="10"/>
  <c r="BI220" i="10"/>
  <c r="BH220" i="10"/>
  <c r="BG220" i="10"/>
  <c r="BE220" i="10"/>
  <c r="T220" i="10"/>
  <c r="R220" i="10"/>
  <c r="P220" i="10"/>
  <c r="BI219" i="10"/>
  <c r="BH219" i="10"/>
  <c r="BG219" i="10"/>
  <c r="BE219" i="10"/>
  <c r="T219" i="10"/>
  <c r="R219" i="10"/>
  <c r="P219" i="10"/>
  <c r="BI218" i="10"/>
  <c r="BH218" i="10"/>
  <c r="BG218" i="10"/>
  <c r="BE218" i="10"/>
  <c r="T218" i="10"/>
  <c r="R218" i="10"/>
  <c r="P218" i="10"/>
  <c r="BI217" i="10"/>
  <c r="BH217" i="10"/>
  <c r="BG217" i="10"/>
  <c r="BE217" i="10"/>
  <c r="T217" i="10"/>
  <c r="R217" i="10"/>
  <c r="P217" i="10"/>
  <c r="BI215" i="10"/>
  <c r="BH215" i="10"/>
  <c r="BG215" i="10"/>
  <c r="BE215" i="10"/>
  <c r="T215" i="10"/>
  <c r="R215" i="10"/>
  <c r="P215" i="10"/>
  <c r="BI214" i="10"/>
  <c r="BH214" i="10"/>
  <c r="BG214" i="10"/>
  <c r="BE214" i="10"/>
  <c r="T214" i="10"/>
  <c r="R214" i="10"/>
  <c r="P214" i="10"/>
  <c r="BI213" i="10"/>
  <c r="BH213" i="10"/>
  <c r="BG213" i="10"/>
  <c r="BE213" i="10"/>
  <c r="T213" i="10"/>
  <c r="R213" i="10"/>
  <c r="P213" i="10"/>
  <c r="BI212" i="10"/>
  <c r="BH212" i="10"/>
  <c r="BG212" i="10"/>
  <c r="BE212" i="10"/>
  <c r="T212" i="10"/>
  <c r="R212" i="10"/>
  <c r="P212" i="10"/>
  <c r="BI211" i="10"/>
  <c r="BH211" i="10"/>
  <c r="BG211" i="10"/>
  <c r="BE211" i="10"/>
  <c r="T211" i="10"/>
  <c r="R211" i="10"/>
  <c r="P211" i="10"/>
  <c r="BI210" i="10"/>
  <c r="BH210" i="10"/>
  <c r="BG210" i="10"/>
  <c r="BE210" i="10"/>
  <c r="T210" i="10"/>
  <c r="R210" i="10"/>
  <c r="P210" i="10"/>
  <c r="BI209" i="10"/>
  <c r="BH209" i="10"/>
  <c r="BG209" i="10"/>
  <c r="BE209" i="10"/>
  <c r="T209" i="10"/>
  <c r="R209" i="10"/>
  <c r="P209" i="10"/>
  <c r="BI208" i="10"/>
  <c r="BH208" i="10"/>
  <c r="BG208" i="10"/>
  <c r="BE208" i="10"/>
  <c r="T208" i="10"/>
  <c r="R208" i="10"/>
  <c r="P208" i="10"/>
  <c r="BI207" i="10"/>
  <c r="BH207" i="10"/>
  <c r="BG207" i="10"/>
  <c r="BE207" i="10"/>
  <c r="T207" i="10"/>
  <c r="R207" i="10"/>
  <c r="P207" i="10"/>
  <c r="BI206" i="10"/>
  <c r="BH206" i="10"/>
  <c r="BG206" i="10"/>
  <c r="BE206" i="10"/>
  <c r="T206" i="10"/>
  <c r="R206" i="10"/>
  <c r="P206" i="10"/>
  <c r="BI205" i="10"/>
  <c r="BH205" i="10"/>
  <c r="BG205" i="10"/>
  <c r="BE205" i="10"/>
  <c r="T205" i="10"/>
  <c r="R205" i="10"/>
  <c r="P205" i="10"/>
  <c r="BI204" i="10"/>
  <c r="BH204" i="10"/>
  <c r="BG204" i="10"/>
  <c r="BE204" i="10"/>
  <c r="T204" i="10"/>
  <c r="R204" i="10"/>
  <c r="P204" i="10"/>
  <c r="BI203" i="10"/>
  <c r="BH203" i="10"/>
  <c r="BG203" i="10"/>
  <c r="BE203" i="10"/>
  <c r="T203" i="10"/>
  <c r="R203" i="10"/>
  <c r="P203" i="10"/>
  <c r="BI201" i="10"/>
  <c r="BH201" i="10"/>
  <c r="BG201" i="10"/>
  <c r="BE201" i="10"/>
  <c r="T201" i="10"/>
  <c r="R201" i="10"/>
  <c r="P201" i="10"/>
  <c r="BI200" i="10"/>
  <c r="BH200" i="10"/>
  <c r="BG200" i="10"/>
  <c r="BE200" i="10"/>
  <c r="T200" i="10"/>
  <c r="R200" i="10"/>
  <c r="P200" i="10"/>
  <c r="BI197" i="10"/>
  <c r="BH197" i="10"/>
  <c r="BG197" i="10"/>
  <c r="BE197" i="10"/>
  <c r="T197" i="10"/>
  <c r="T196" i="10"/>
  <c r="R197" i="10"/>
  <c r="R196" i="10"/>
  <c r="P197" i="10"/>
  <c r="P196" i="10" s="1"/>
  <c r="BI195" i="10"/>
  <c r="BH195" i="10"/>
  <c r="BG195" i="10"/>
  <c r="BE195" i="10"/>
  <c r="T195" i="10"/>
  <c r="R195" i="10"/>
  <c r="P195" i="10"/>
  <c r="BI194" i="10"/>
  <c r="BH194" i="10"/>
  <c r="BG194" i="10"/>
  <c r="BE194" i="10"/>
  <c r="T194" i="10"/>
  <c r="R194" i="10"/>
  <c r="P194" i="10"/>
  <c r="BI193" i="10"/>
  <c r="BH193" i="10"/>
  <c r="BG193" i="10"/>
  <c r="BE193" i="10"/>
  <c r="T193" i="10"/>
  <c r="R193" i="10"/>
  <c r="P193" i="10"/>
  <c r="BI192" i="10"/>
  <c r="BH192" i="10"/>
  <c r="BG192" i="10"/>
  <c r="BE192" i="10"/>
  <c r="T192" i="10"/>
  <c r="R192" i="10"/>
  <c r="P192" i="10"/>
  <c r="BI190" i="10"/>
  <c r="BH190" i="10"/>
  <c r="BG190" i="10"/>
  <c r="BE190" i="10"/>
  <c r="T190" i="10"/>
  <c r="R190" i="10"/>
  <c r="P190" i="10"/>
  <c r="BI189" i="10"/>
  <c r="BH189" i="10"/>
  <c r="BG189" i="10"/>
  <c r="BE189" i="10"/>
  <c r="T189" i="10"/>
  <c r="R189" i="10"/>
  <c r="P189" i="10"/>
  <c r="BI188" i="10"/>
  <c r="BH188" i="10"/>
  <c r="BG188" i="10"/>
  <c r="BE188" i="10"/>
  <c r="T188" i="10"/>
  <c r="R188" i="10"/>
  <c r="P188" i="10"/>
  <c r="BI187" i="10"/>
  <c r="BH187" i="10"/>
  <c r="BG187" i="10"/>
  <c r="BE187" i="10"/>
  <c r="T187" i="10"/>
  <c r="R187" i="10"/>
  <c r="P187" i="10"/>
  <c r="BI186" i="10"/>
  <c r="BH186" i="10"/>
  <c r="BG186" i="10"/>
  <c r="BE186" i="10"/>
  <c r="T186" i="10"/>
  <c r="R186" i="10"/>
  <c r="P186" i="10"/>
  <c r="BI185" i="10"/>
  <c r="BH185" i="10"/>
  <c r="BG185" i="10"/>
  <c r="BE185" i="10"/>
  <c r="T185" i="10"/>
  <c r="R185" i="10"/>
  <c r="P185" i="10"/>
  <c r="BI184" i="10"/>
  <c r="BH184" i="10"/>
  <c r="BG184" i="10"/>
  <c r="BE184" i="10"/>
  <c r="T184" i="10"/>
  <c r="R184" i="10"/>
  <c r="P184" i="10"/>
  <c r="BI183" i="10"/>
  <c r="BH183" i="10"/>
  <c r="BG183" i="10"/>
  <c r="BE183" i="10"/>
  <c r="T183" i="10"/>
  <c r="R183" i="10"/>
  <c r="P183" i="10"/>
  <c r="BI182" i="10"/>
  <c r="BH182" i="10"/>
  <c r="BG182" i="10"/>
  <c r="BE182" i="10"/>
  <c r="T182" i="10"/>
  <c r="R182" i="10"/>
  <c r="P182" i="10"/>
  <c r="BI181" i="10"/>
  <c r="BH181" i="10"/>
  <c r="BG181" i="10"/>
  <c r="BE181" i="10"/>
  <c r="T181" i="10"/>
  <c r="R181" i="10"/>
  <c r="P181" i="10"/>
  <c r="BI180" i="10"/>
  <c r="BH180" i="10"/>
  <c r="BG180" i="10"/>
  <c r="BE180" i="10"/>
  <c r="T180" i="10"/>
  <c r="R180" i="10"/>
  <c r="P180" i="10"/>
  <c r="BI179" i="10"/>
  <c r="BH179" i="10"/>
  <c r="BG179" i="10"/>
  <c r="BE179" i="10"/>
  <c r="T179" i="10"/>
  <c r="R179" i="10"/>
  <c r="P179" i="10"/>
  <c r="BI177" i="10"/>
  <c r="BH177" i="10"/>
  <c r="BG177" i="10"/>
  <c r="BE177" i="10"/>
  <c r="T177" i="10"/>
  <c r="R177" i="10"/>
  <c r="P177" i="10"/>
  <c r="BI176" i="10"/>
  <c r="BH176" i="10"/>
  <c r="BG176" i="10"/>
  <c r="BE176" i="10"/>
  <c r="T176" i="10"/>
  <c r="R176" i="10"/>
  <c r="P176" i="10"/>
  <c r="BI175" i="10"/>
  <c r="BH175" i="10"/>
  <c r="BG175" i="10"/>
  <c r="BE175" i="10"/>
  <c r="T175" i="10"/>
  <c r="R175" i="10"/>
  <c r="P175" i="10"/>
  <c r="BI174" i="10"/>
  <c r="BH174" i="10"/>
  <c r="BG174" i="10"/>
  <c r="BE174" i="10"/>
  <c r="T174" i="10"/>
  <c r="R174" i="10"/>
  <c r="P174" i="10"/>
  <c r="BI173" i="10"/>
  <c r="BH173" i="10"/>
  <c r="BG173" i="10"/>
  <c r="BE173" i="10"/>
  <c r="T173" i="10"/>
  <c r="R173" i="10"/>
  <c r="P173" i="10"/>
  <c r="BI172" i="10"/>
  <c r="BH172" i="10"/>
  <c r="BG172" i="10"/>
  <c r="BE172" i="10"/>
  <c r="T172" i="10"/>
  <c r="R172" i="10"/>
  <c r="P172" i="10"/>
  <c r="BI171" i="10"/>
  <c r="BH171" i="10"/>
  <c r="BG171" i="10"/>
  <c r="BE171" i="10"/>
  <c r="T171" i="10"/>
  <c r="R171" i="10"/>
  <c r="P171" i="10"/>
  <c r="BI170" i="10"/>
  <c r="BH170" i="10"/>
  <c r="BG170" i="10"/>
  <c r="BE170" i="10"/>
  <c r="T170" i="10"/>
  <c r="R170" i="10"/>
  <c r="P170" i="10"/>
  <c r="BI169" i="10"/>
  <c r="BH169" i="10"/>
  <c r="BG169" i="10"/>
  <c r="BE169" i="10"/>
  <c r="T169" i="10"/>
  <c r="R169" i="10"/>
  <c r="P169" i="10"/>
  <c r="BI168" i="10"/>
  <c r="BH168" i="10"/>
  <c r="BG168" i="10"/>
  <c r="BE168" i="10"/>
  <c r="T168" i="10"/>
  <c r="R168" i="10"/>
  <c r="P168" i="10"/>
  <c r="BI167" i="10"/>
  <c r="BH167" i="10"/>
  <c r="BG167" i="10"/>
  <c r="BE167" i="10"/>
  <c r="T167" i="10"/>
  <c r="R167" i="10"/>
  <c r="P167" i="10"/>
  <c r="BI166" i="10"/>
  <c r="BH166" i="10"/>
  <c r="BG166" i="10"/>
  <c r="BE166" i="10"/>
  <c r="T166" i="10"/>
  <c r="R166" i="10"/>
  <c r="P166" i="10"/>
  <c r="BI165" i="10"/>
  <c r="BH165" i="10"/>
  <c r="BG165" i="10"/>
  <c r="BE165" i="10"/>
  <c r="T165" i="10"/>
  <c r="R165" i="10"/>
  <c r="P165" i="10"/>
  <c r="BI164" i="10"/>
  <c r="BH164" i="10"/>
  <c r="BG164" i="10"/>
  <c r="BE164" i="10"/>
  <c r="T164" i="10"/>
  <c r="R164" i="10"/>
  <c r="P164" i="10"/>
  <c r="BI162" i="10"/>
  <c r="BH162" i="10"/>
  <c r="BG162" i="10"/>
  <c r="BE162" i="10"/>
  <c r="T162" i="10"/>
  <c r="R162" i="10"/>
  <c r="P162" i="10"/>
  <c r="BI161" i="10"/>
  <c r="BH161" i="10"/>
  <c r="BG161" i="10"/>
  <c r="BE161" i="10"/>
  <c r="T161" i="10"/>
  <c r="R161" i="10"/>
  <c r="P161" i="10"/>
  <c r="BI160" i="10"/>
  <c r="BH160" i="10"/>
  <c r="BG160" i="10"/>
  <c r="BE160" i="10"/>
  <c r="T160" i="10"/>
  <c r="R160" i="10"/>
  <c r="P160" i="10"/>
  <c r="BI159" i="10"/>
  <c r="BH159" i="10"/>
  <c r="BG159" i="10"/>
  <c r="BE159" i="10"/>
  <c r="T159" i="10"/>
  <c r="R159" i="10"/>
  <c r="P159" i="10"/>
  <c r="BI158" i="10"/>
  <c r="BH158" i="10"/>
  <c r="BG158" i="10"/>
  <c r="BE158" i="10"/>
  <c r="T158" i="10"/>
  <c r="R158" i="10"/>
  <c r="P158" i="10"/>
  <c r="BI157" i="10"/>
  <c r="BH157" i="10"/>
  <c r="BG157" i="10"/>
  <c r="BE157" i="10"/>
  <c r="T157" i="10"/>
  <c r="R157" i="10"/>
  <c r="P157" i="10"/>
  <c r="BI156" i="10"/>
  <c r="BH156" i="10"/>
  <c r="BG156" i="10"/>
  <c r="BE156" i="10"/>
  <c r="T156" i="10"/>
  <c r="R156" i="10"/>
  <c r="P156" i="10"/>
  <c r="BI154" i="10"/>
  <c r="BH154" i="10"/>
  <c r="BG154" i="10"/>
  <c r="BE154" i="10"/>
  <c r="T154" i="10"/>
  <c r="R154" i="10"/>
  <c r="P154" i="10"/>
  <c r="BI153" i="10"/>
  <c r="BH153" i="10"/>
  <c r="BG153" i="10"/>
  <c r="BE153" i="10"/>
  <c r="T153" i="10"/>
  <c r="R153" i="10"/>
  <c r="P153" i="10"/>
  <c r="BI152" i="10"/>
  <c r="BH152" i="10"/>
  <c r="BG152" i="10"/>
  <c r="BE152" i="10"/>
  <c r="T152" i="10"/>
  <c r="R152" i="10"/>
  <c r="P152" i="10"/>
  <c r="BI151" i="10"/>
  <c r="BH151" i="10"/>
  <c r="BG151" i="10"/>
  <c r="BE151" i="10"/>
  <c r="T151" i="10"/>
  <c r="R151" i="10"/>
  <c r="P151" i="10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4" i="10"/>
  <c r="BH144" i="10"/>
  <c r="BG144" i="10"/>
  <c r="BE144" i="10"/>
  <c r="T144" i="10"/>
  <c r="R144" i="10"/>
  <c r="P144" i="10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F130" i="10"/>
  <c r="F128" i="10"/>
  <c r="E126" i="10"/>
  <c r="F91" i="10"/>
  <c r="F89" i="10"/>
  <c r="E87" i="10"/>
  <c r="J24" i="10"/>
  <c r="E24" i="10"/>
  <c r="J131" i="10" s="1"/>
  <c r="J23" i="10"/>
  <c r="J21" i="10"/>
  <c r="E21" i="10"/>
  <c r="J91" i="10"/>
  <c r="J20" i="10"/>
  <c r="J18" i="10"/>
  <c r="E18" i="10"/>
  <c r="F131" i="10" s="1"/>
  <c r="J17" i="10"/>
  <c r="J12" i="10"/>
  <c r="J128" i="10"/>
  <c r="E7" i="10"/>
  <c r="E124" i="10" s="1"/>
  <c r="J37" i="9"/>
  <c r="J36" i="9"/>
  <c r="AY102" i="1" s="1"/>
  <c r="J35" i="9"/>
  <c r="AX102" i="1" s="1"/>
  <c r="BI176" i="9"/>
  <c r="BH176" i="9"/>
  <c r="BG176" i="9"/>
  <c r="BE176" i="9"/>
  <c r="T176" i="9"/>
  <c r="R176" i="9"/>
  <c r="P176" i="9"/>
  <c r="BI175" i="9"/>
  <c r="BH175" i="9"/>
  <c r="BG175" i="9"/>
  <c r="BE175" i="9"/>
  <c r="T175" i="9"/>
  <c r="R175" i="9"/>
  <c r="P175" i="9"/>
  <c r="BI174" i="9"/>
  <c r="BH174" i="9"/>
  <c r="BG174" i="9"/>
  <c r="BE174" i="9"/>
  <c r="T174" i="9"/>
  <c r="R174" i="9"/>
  <c r="P174" i="9"/>
  <c r="BI173" i="9"/>
  <c r="BH173" i="9"/>
  <c r="BG173" i="9"/>
  <c r="BE173" i="9"/>
  <c r="T173" i="9"/>
  <c r="R173" i="9"/>
  <c r="P173" i="9"/>
  <c r="BI171" i="9"/>
  <c r="BH171" i="9"/>
  <c r="BG171" i="9"/>
  <c r="BE171" i="9"/>
  <c r="T171" i="9"/>
  <c r="T170" i="9"/>
  <c r="R171" i="9"/>
  <c r="R170" i="9" s="1"/>
  <c r="P171" i="9"/>
  <c r="P170" i="9" s="1"/>
  <c r="BI169" i="9"/>
  <c r="BH169" i="9"/>
  <c r="BG169" i="9"/>
  <c r="BE169" i="9"/>
  <c r="T169" i="9"/>
  <c r="R169" i="9"/>
  <c r="P169" i="9"/>
  <c r="BI168" i="9"/>
  <c r="BH168" i="9"/>
  <c r="BG168" i="9"/>
  <c r="BE168" i="9"/>
  <c r="T168" i="9"/>
  <c r="R168" i="9"/>
  <c r="P168" i="9"/>
  <c r="BI167" i="9"/>
  <c r="BH167" i="9"/>
  <c r="BG167" i="9"/>
  <c r="BE167" i="9"/>
  <c r="T167" i="9"/>
  <c r="R167" i="9"/>
  <c r="P167" i="9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3" i="9"/>
  <c r="BH143" i="9"/>
  <c r="BG143" i="9"/>
  <c r="BE143" i="9"/>
  <c r="T143" i="9"/>
  <c r="T142" i="9"/>
  <c r="R143" i="9"/>
  <c r="R142" i="9"/>
  <c r="P143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BI127" i="9"/>
  <c r="BH127" i="9"/>
  <c r="BG127" i="9"/>
  <c r="BE127" i="9"/>
  <c r="T127" i="9"/>
  <c r="R127" i="9"/>
  <c r="P127" i="9"/>
  <c r="F120" i="9"/>
  <c r="F118" i="9"/>
  <c r="E116" i="9"/>
  <c r="F91" i="9"/>
  <c r="F89" i="9"/>
  <c r="E87" i="9"/>
  <c r="J24" i="9"/>
  <c r="E24" i="9"/>
  <c r="J121" i="9" s="1"/>
  <c r="J23" i="9"/>
  <c r="J21" i="9"/>
  <c r="E21" i="9"/>
  <c r="J120" i="9"/>
  <c r="J20" i="9"/>
  <c r="J18" i="9"/>
  <c r="E18" i="9"/>
  <c r="F121" i="9" s="1"/>
  <c r="J17" i="9"/>
  <c r="J12" i="9"/>
  <c r="J89" i="9" s="1"/>
  <c r="E7" i="9"/>
  <c r="E114" i="9" s="1"/>
  <c r="J37" i="8"/>
  <c r="J36" i="8"/>
  <c r="AY101" i="1" s="1"/>
  <c r="J35" i="8"/>
  <c r="AX101" i="1"/>
  <c r="BI197" i="8"/>
  <c r="BH197" i="8"/>
  <c r="BG197" i="8"/>
  <c r="BE197" i="8"/>
  <c r="T197" i="8"/>
  <c r="R197" i="8"/>
  <c r="P197" i="8"/>
  <c r="BI196" i="8"/>
  <c r="BH196" i="8"/>
  <c r="BG196" i="8"/>
  <c r="BE196" i="8"/>
  <c r="T196" i="8"/>
  <c r="R196" i="8"/>
  <c r="P196" i="8"/>
  <c r="BI195" i="8"/>
  <c r="BH195" i="8"/>
  <c r="BG195" i="8"/>
  <c r="BE195" i="8"/>
  <c r="T195" i="8"/>
  <c r="R195" i="8"/>
  <c r="P195" i="8"/>
  <c r="BI194" i="8"/>
  <c r="BH194" i="8"/>
  <c r="BG194" i="8"/>
  <c r="BE194" i="8"/>
  <c r="T194" i="8"/>
  <c r="R194" i="8"/>
  <c r="P194" i="8"/>
  <c r="BI192" i="8"/>
  <c r="BH192" i="8"/>
  <c r="BG192" i="8"/>
  <c r="BE192" i="8"/>
  <c r="T192" i="8"/>
  <c r="R192" i="8"/>
  <c r="P192" i="8"/>
  <c r="BI191" i="8"/>
  <c r="BH191" i="8"/>
  <c r="BG191" i="8"/>
  <c r="BE191" i="8"/>
  <c r="T191" i="8"/>
  <c r="R191" i="8"/>
  <c r="P191" i="8"/>
  <c r="BI188" i="8"/>
  <c r="BH188" i="8"/>
  <c r="BG188" i="8"/>
  <c r="BE188" i="8"/>
  <c r="T188" i="8"/>
  <c r="R188" i="8"/>
  <c r="P188" i="8"/>
  <c r="BI187" i="8"/>
  <c r="BH187" i="8"/>
  <c r="BG187" i="8"/>
  <c r="BE187" i="8"/>
  <c r="T187" i="8"/>
  <c r="R187" i="8"/>
  <c r="P187" i="8"/>
  <c r="BI185" i="8"/>
  <c r="BH185" i="8"/>
  <c r="BG185" i="8"/>
  <c r="BE185" i="8"/>
  <c r="T185" i="8"/>
  <c r="T184" i="8" s="1"/>
  <c r="R185" i="8"/>
  <c r="R184" i="8"/>
  <c r="P185" i="8"/>
  <c r="P184" i="8"/>
  <c r="BI182" i="8"/>
  <c r="BH182" i="8"/>
  <c r="BG182" i="8"/>
  <c r="BE182" i="8"/>
  <c r="T182" i="8"/>
  <c r="T181" i="8"/>
  <c r="R182" i="8"/>
  <c r="R181" i="8"/>
  <c r="P182" i="8"/>
  <c r="P181" i="8"/>
  <c r="BI180" i="8"/>
  <c r="BH180" i="8"/>
  <c r="BG180" i="8"/>
  <c r="BE180" i="8"/>
  <c r="T180" i="8"/>
  <c r="R180" i="8"/>
  <c r="P180" i="8"/>
  <c r="BI179" i="8"/>
  <c r="BH179" i="8"/>
  <c r="BG179" i="8"/>
  <c r="BE179" i="8"/>
  <c r="T179" i="8"/>
  <c r="R179" i="8"/>
  <c r="P179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F123" i="8"/>
  <c r="F121" i="8"/>
  <c r="E119" i="8"/>
  <c r="F91" i="8"/>
  <c r="F89" i="8"/>
  <c r="E87" i="8"/>
  <c r="J24" i="8"/>
  <c r="E24" i="8"/>
  <c r="J92" i="8"/>
  <c r="J23" i="8"/>
  <c r="J21" i="8"/>
  <c r="E21" i="8"/>
  <c r="J123" i="8"/>
  <c r="J20" i="8"/>
  <c r="J18" i="8"/>
  <c r="E18" i="8"/>
  <c r="F124" i="8"/>
  <c r="J17" i="8"/>
  <c r="J12" i="8"/>
  <c r="J89" i="8"/>
  <c r="E7" i="8"/>
  <c r="E117" i="8" s="1"/>
  <c r="J37" i="7"/>
  <c r="J36" i="7"/>
  <c r="AY100" i="1"/>
  <c r="J35" i="7"/>
  <c r="AX100" i="1" s="1"/>
  <c r="BI188" i="7"/>
  <c r="BH188" i="7"/>
  <c r="BG188" i="7"/>
  <c r="BE188" i="7"/>
  <c r="T188" i="7"/>
  <c r="R188" i="7"/>
  <c r="P188" i="7"/>
  <c r="BI187" i="7"/>
  <c r="BH187" i="7"/>
  <c r="BG187" i="7"/>
  <c r="BE187" i="7"/>
  <c r="T187" i="7"/>
  <c r="R187" i="7"/>
  <c r="P187" i="7"/>
  <c r="BI186" i="7"/>
  <c r="BH186" i="7"/>
  <c r="BG186" i="7"/>
  <c r="BE186" i="7"/>
  <c r="T186" i="7"/>
  <c r="R186" i="7"/>
  <c r="P186" i="7"/>
  <c r="BI185" i="7"/>
  <c r="BH185" i="7"/>
  <c r="BG185" i="7"/>
  <c r="BE185" i="7"/>
  <c r="T185" i="7"/>
  <c r="R185" i="7"/>
  <c r="P185" i="7"/>
  <c r="BI183" i="7"/>
  <c r="BH183" i="7"/>
  <c r="BG183" i="7"/>
  <c r="BE183" i="7"/>
  <c r="T183" i="7"/>
  <c r="T182" i="7"/>
  <c r="R183" i="7"/>
  <c r="R182" i="7" s="1"/>
  <c r="P183" i="7"/>
  <c r="P182" i="7"/>
  <c r="BI181" i="7"/>
  <c r="BH181" i="7"/>
  <c r="BG181" i="7"/>
  <c r="BE181" i="7"/>
  <c r="T181" i="7"/>
  <c r="R181" i="7"/>
  <c r="P181" i="7"/>
  <c r="BI180" i="7"/>
  <c r="BH180" i="7"/>
  <c r="BG180" i="7"/>
  <c r="BE180" i="7"/>
  <c r="T180" i="7"/>
  <c r="R180" i="7"/>
  <c r="P180" i="7"/>
  <c r="BI179" i="7"/>
  <c r="BH179" i="7"/>
  <c r="BG179" i="7"/>
  <c r="BE179" i="7"/>
  <c r="T179" i="7"/>
  <c r="R179" i="7"/>
  <c r="P179" i="7"/>
  <c r="BI178" i="7"/>
  <c r="BH178" i="7"/>
  <c r="BG178" i="7"/>
  <c r="BE178" i="7"/>
  <c r="T178" i="7"/>
  <c r="R178" i="7"/>
  <c r="P178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0" i="7"/>
  <c r="BH150" i="7"/>
  <c r="BG150" i="7"/>
  <c r="BE150" i="7"/>
  <c r="T150" i="7"/>
  <c r="T149" i="7" s="1"/>
  <c r="R150" i="7"/>
  <c r="R149" i="7"/>
  <c r="P150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F121" i="7"/>
  <c r="F119" i="7"/>
  <c r="E117" i="7"/>
  <c r="F91" i="7"/>
  <c r="F89" i="7"/>
  <c r="E87" i="7"/>
  <c r="J24" i="7"/>
  <c r="E24" i="7"/>
  <c r="J122" i="7" s="1"/>
  <c r="J23" i="7"/>
  <c r="J21" i="7"/>
  <c r="E21" i="7"/>
  <c r="J121" i="7" s="1"/>
  <c r="J20" i="7"/>
  <c r="J18" i="7"/>
  <c r="E18" i="7"/>
  <c r="F92" i="7" s="1"/>
  <c r="J17" i="7"/>
  <c r="J12" i="7"/>
  <c r="J119" i="7" s="1"/>
  <c r="E7" i="7"/>
  <c r="E115" i="7" s="1"/>
  <c r="J37" i="6"/>
  <c r="J36" i="6"/>
  <c r="AY99" i="1" s="1"/>
  <c r="J35" i="6"/>
  <c r="AX99" i="1" s="1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0" i="6"/>
  <c r="BH150" i="6"/>
  <c r="BG150" i="6"/>
  <c r="BE150" i="6"/>
  <c r="T150" i="6"/>
  <c r="T149" i="6" s="1"/>
  <c r="R150" i="6"/>
  <c r="R149" i="6" s="1"/>
  <c r="P150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F121" i="6"/>
  <c r="F119" i="6"/>
  <c r="E117" i="6"/>
  <c r="F91" i="6"/>
  <c r="F89" i="6"/>
  <c r="E87" i="6"/>
  <c r="J24" i="6"/>
  <c r="E24" i="6"/>
  <c r="J92" i="6"/>
  <c r="J23" i="6"/>
  <c r="J21" i="6"/>
  <c r="E21" i="6"/>
  <c r="J91" i="6" s="1"/>
  <c r="J20" i="6"/>
  <c r="J18" i="6"/>
  <c r="E18" i="6"/>
  <c r="F92" i="6"/>
  <c r="J17" i="6"/>
  <c r="J12" i="6"/>
  <c r="J89" i="6"/>
  <c r="E7" i="6"/>
  <c r="E85" i="6" s="1"/>
  <c r="J37" i="5"/>
  <c r="J36" i="5"/>
  <c r="AY98" i="1"/>
  <c r="J35" i="5"/>
  <c r="AX98" i="1"/>
  <c r="BI278" i="5"/>
  <c r="BH278" i="5"/>
  <c r="BG278" i="5"/>
  <c r="BE278" i="5"/>
  <c r="T278" i="5"/>
  <c r="R278" i="5"/>
  <c r="P278" i="5"/>
  <c r="BI277" i="5"/>
  <c r="BH277" i="5"/>
  <c r="BG277" i="5"/>
  <c r="BE277" i="5"/>
  <c r="T277" i="5"/>
  <c r="R277" i="5"/>
  <c r="P277" i="5"/>
  <c r="BI276" i="5"/>
  <c r="BH276" i="5"/>
  <c r="BG276" i="5"/>
  <c r="BE276" i="5"/>
  <c r="T276" i="5"/>
  <c r="R276" i="5"/>
  <c r="P276" i="5"/>
  <c r="BI275" i="5"/>
  <c r="BH275" i="5"/>
  <c r="BG275" i="5"/>
  <c r="BE275" i="5"/>
  <c r="T275" i="5"/>
  <c r="R275" i="5"/>
  <c r="P275" i="5"/>
  <c r="BI273" i="5"/>
  <c r="BH273" i="5"/>
  <c r="BG273" i="5"/>
  <c r="BE273" i="5"/>
  <c r="T273" i="5"/>
  <c r="R273" i="5"/>
  <c r="P273" i="5"/>
  <c r="BI272" i="5"/>
  <c r="BH272" i="5"/>
  <c r="BG272" i="5"/>
  <c r="BE272" i="5"/>
  <c r="T272" i="5"/>
  <c r="R272" i="5"/>
  <c r="P272" i="5"/>
  <c r="BI269" i="5"/>
  <c r="BH269" i="5"/>
  <c r="BG269" i="5"/>
  <c r="BE269" i="5"/>
  <c r="T269" i="5"/>
  <c r="R269" i="5"/>
  <c r="P269" i="5"/>
  <c r="BI268" i="5"/>
  <c r="BH268" i="5"/>
  <c r="BG268" i="5"/>
  <c r="BE268" i="5"/>
  <c r="T268" i="5"/>
  <c r="R268" i="5"/>
  <c r="P268" i="5"/>
  <c r="BI266" i="5"/>
  <c r="BH266" i="5"/>
  <c r="BG266" i="5"/>
  <c r="BE266" i="5"/>
  <c r="T266" i="5"/>
  <c r="R266" i="5"/>
  <c r="P266" i="5"/>
  <c r="BI265" i="5"/>
  <c r="BH265" i="5"/>
  <c r="BG265" i="5"/>
  <c r="BE265" i="5"/>
  <c r="T265" i="5"/>
  <c r="R265" i="5"/>
  <c r="P265" i="5"/>
  <c r="BI264" i="5"/>
  <c r="BH264" i="5"/>
  <c r="BG264" i="5"/>
  <c r="BE264" i="5"/>
  <c r="T264" i="5"/>
  <c r="R264" i="5"/>
  <c r="P264" i="5"/>
  <c r="BI262" i="5"/>
  <c r="BH262" i="5"/>
  <c r="BG262" i="5"/>
  <c r="BE262" i="5"/>
  <c r="T262" i="5"/>
  <c r="R262" i="5"/>
  <c r="P262" i="5"/>
  <c r="BI261" i="5"/>
  <c r="BH261" i="5"/>
  <c r="BG261" i="5"/>
  <c r="BE261" i="5"/>
  <c r="T261" i="5"/>
  <c r="R261" i="5"/>
  <c r="P261" i="5"/>
  <c r="BI260" i="5"/>
  <c r="BH260" i="5"/>
  <c r="BG260" i="5"/>
  <c r="BE260" i="5"/>
  <c r="T260" i="5"/>
  <c r="R260" i="5"/>
  <c r="P260" i="5"/>
  <c r="BI258" i="5"/>
  <c r="BH258" i="5"/>
  <c r="BG258" i="5"/>
  <c r="BE258" i="5"/>
  <c r="T258" i="5"/>
  <c r="R258" i="5"/>
  <c r="P258" i="5"/>
  <c r="BI257" i="5"/>
  <c r="BH257" i="5"/>
  <c r="BG257" i="5"/>
  <c r="BE257" i="5"/>
  <c r="T257" i="5"/>
  <c r="R257" i="5"/>
  <c r="P257" i="5"/>
  <c r="BI256" i="5"/>
  <c r="BH256" i="5"/>
  <c r="BG256" i="5"/>
  <c r="BE256" i="5"/>
  <c r="T256" i="5"/>
  <c r="R256" i="5"/>
  <c r="P256" i="5"/>
  <c r="BI255" i="5"/>
  <c r="BH255" i="5"/>
  <c r="BG255" i="5"/>
  <c r="BE255" i="5"/>
  <c r="T255" i="5"/>
  <c r="R255" i="5"/>
  <c r="P255" i="5"/>
  <c r="BI254" i="5"/>
  <c r="BH254" i="5"/>
  <c r="BG254" i="5"/>
  <c r="BE254" i="5"/>
  <c r="T254" i="5"/>
  <c r="R254" i="5"/>
  <c r="P254" i="5"/>
  <c r="BI253" i="5"/>
  <c r="BH253" i="5"/>
  <c r="BG253" i="5"/>
  <c r="BE253" i="5"/>
  <c r="T253" i="5"/>
  <c r="R253" i="5"/>
  <c r="P253" i="5"/>
  <c r="BI252" i="5"/>
  <c r="BH252" i="5"/>
  <c r="BG252" i="5"/>
  <c r="BE252" i="5"/>
  <c r="T252" i="5"/>
  <c r="R252" i="5"/>
  <c r="P252" i="5"/>
  <c r="BI251" i="5"/>
  <c r="BH251" i="5"/>
  <c r="BG251" i="5"/>
  <c r="BE251" i="5"/>
  <c r="T251" i="5"/>
  <c r="R251" i="5"/>
  <c r="P251" i="5"/>
  <c r="BI250" i="5"/>
  <c r="BH250" i="5"/>
  <c r="BG250" i="5"/>
  <c r="BE250" i="5"/>
  <c r="T250" i="5"/>
  <c r="R250" i="5"/>
  <c r="P250" i="5"/>
  <c r="BI248" i="5"/>
  <c r="BH248" i="5"/>
  <c r="BG248" i="5"/>
  <c r="BE248" i="5"/>
  <c r="T248" i="5"/>
  <c r="R248" i="5"/>
  <c r="P248" i="5"/>
  <c r="BI247" i="5"/>
  <c r="BH247" i="5"/>
  <c r="BG247" i="5"/>
  <c r="BE247" i="5"/>
  <c r="T247" i="5"/>
  <c r="R247" i="5"/>
  <c r="P247" i="5"/>
  <c r="BI246" i="5"/>
  <c r="BH246" i="5"/>
  <c r="BG246" i="5"/>
  <c r="BE246" i="5"/>
  <c r="T246" i="5"/>
  <c r="R246" i="5"/>
  <c r="P246" i="5"/>
  <c r="BI245" i="5"/>
  <c r="BH245" i="5"/>
  <c r="BG245" i="5"/>
  <c r="BE245" i="5"/>
  <c r="T245" i="5"/>
  <c r="R245" i="5"/>
  <c r="P245" i="5"/>
  <c r="BI244" i="5"/>
  <c r="BH244" i="5"/>
  <c r="BG244" i="5"/>
  <c r="BE244" i="5"/>
  <c r="T244" i="5"/>
  <c r="R244" i="5"/>
  <c r="P244" i="5"/>
  <c r="BI243" i="5"/>
  <c r="BH243" i="5"/>
  <c r="BG243" i="5"/>
  <c r="BE243" i="5"/>
  <c r="T243" i="5"/>
  <c r="R243" i="5"/>
  <c r="P243" i="5"/>
  <c r="BI241" i="5"/>
  <c r="BH241" i="5"/>
  <c r="BG241" i="5"/>
  <c r="BE241" i="5"/>
  <c r="T241" i="5"/>
  <c r="R241" i="5"/>
  <c r="P241" i="5"/>
  <c r="BI240" i="5"/>
  <c r="BH240" i="5"/>
  <c r="BG240" i="5"/>
  <c r="BE240" i="5"/>
  <c r="T240" i="5"/>
  <c r="R240" i="5"/>
  <c r="P240" i="5"/>
  <c r="BI239" i="5"/>
  <c r="BH239" i="5"/>
  <c r="BG239" i="5"/>
  <c r="BE239" i="5"/>
  <c r="T239" i="5"/>
  <c r="R239" i="5"/>
  <c r="P239" i="5"/>
  <c r="BI238" i="5"/>
  <c r="BH238" i="5"/>
  <c r="BG238" i="5"/>
  <c r="BE238" i="5"/>
  <c r="T238" i="5"/>
  <c r="R238" i="5"/>
  <c r="P238" i="5"/>
  <c r="BI237" i="5"/>
  <c r="BH237" i="5"/>
  <c r="BG237" i="5"/>
  <c r="BE237" i="5"/>
  <c r="T237" i="5"/>
  <c r="R237" i="5"/>
  <c r="P237" i="5"/>
  <c r="BI236" i="5"/>
  <c r="BH236" i="5"/>
  <c r="BG236" i="5"/>
  <c r="BE236" i="5"/>
  <c r="T236" i="5"/>
  <c r="R236" i="5"/>
  <c r="P236" i="5"/>
  <c r="BI235" i="5"/>
  <c r="BH235" i="5"/>
  <c r="BG235" i="5"/>
  <c r="BE235" i="5"/>
  <c r="T235" i="5"/>
  <c r="R235" i="5"/>
  <c r="P235" i="5"/>
  <c r="BI233" i="5"/>
  <c r="BH233" i="5"/>
  <c r="BG233" i="5"/>
  <c r="BE233" i="5"/>
  <c r="T233" i="5"/>
  <c r="R233" i="5"/>
  <c r="P233" i="5"/>
  <c r="BI232" i="5"/>
  <c r="BH232" i="5"/>
  <c r="BG232" i="5"/>
  <c r="BE232" i="5"/>
  <c r="T232" i="5"/>
  <c r="R232" i="5"/>
  <c r="P232" i="5"/>
  <c r="BI231" i="5"/>
  <c r="BH231" i="5"/>
  <c r="BG231" i="5"/>
  <c r="BE231" i="5"/>
  <c r="T231" i="5"/>
  <c r="R231" i="5"/>
  <c r="P231" i="5"/>
  <c r="BI230" i="5"/>
  <c r="BH230" i="5"/>
  <c r="BG230" i="5"/>
  <c r="BE230" i="5"/>
  <c r="T230" i="5"/>
  <c r="R230" i="5"/>
  <c r="P230" i="5"/>
  <c r="BI229" i="5"/>
  <c r="BH229" i="5"/>
  <c r="BG229" i="5"/>
  <c r="BE229" i="5"/>
  <c r="T229" i="5"/>
  <c r="R229" i="5"/>
  <c r="P229" i="5"/>
  <c r="BI228" i="5"/>
  <c r="BH228" i="5"/>
  <c r="BG228" i="5"/>
  <c r="BE228" i="5"/>
  <c r="T228" i="5"/>
  <c r="R228" i="5"/>
  <c r="P228" i="5"/>
  <c r="BI227" i="5"/>
  <c r="BH227" i="5"/>
  <c r="BG227" i="5"/>
  <c r="BE227" i="5"/>
  <c r="T227" i="5"/>
  <c r="R227" i="5"/>
  <c r="P227" i="5"/>
  <c r="BI226" i="5"/>
  <c r="BH226" i="5"/>
  <c r="BG226" i="5"/>
  <c r="BE226" i="5"/>
  <c r="T226" i="5"/>
  <c r="R226" i="5"/>
  <c r="P226" i="5"/>
  <c r="BI225" i="5"/>
  <c r="BH225" i="5"/>
  <c r="BG225" i="5"/>
  <c r="BE225" i="5"/>
  <c r="T225" i="5"/>
  <c r="R225" i="5"/>
  <c r="P225" i="5"/>
  <c r="BI224" i="5"/>
  <c r="BH224" i="5"/>
  <c r="BG224" i="5"/>
  <c r="BE224" i="5"/>
  <c r="T224" i="5"/>
  <c r="R224" i="5"/>
  <c r="P224" i="5"/>
  <c r="BI223" i="5"/>
  <c r="BH223" i="5"/>
  <c r="BG223" i="5"/>
  <c r="BE223" i="5"/>
  <c r="T223" i="5"/>
  <c r="R223" i="5"/>
  <c r="P223" i="5"/>
  <c r="BI222" i="5"/>
  <c r="BH222" i="5"/>
  <c r="BG222" i="5"/>
  <c r="BE222" i="5"/>
  <c r="T222" i="5"/>
  <c r="R222" i="5"/>
  <c r="P222" i="5"/>
  <c r="BI221" i="5"/>
  <c r="BH221" i="5"/>
  <c r="BG221" i="5"/>
  <c r="BE221" i="5"/>
  <c r="T221" i="5"/>
  <c r="R221" i="5"/>
  <c r="P221" i="5"/>
  <c r="BI220" i="5"/>
  <c r="BH220" i="5"/>
  <c r="BG220" i="5"/>
  <c r="BE220" i="5"/>
  <c r="T220" i="5"/>
  <c r="R220" i="5"/>
  <c r="P220" i="5"/>
  <c r="BI219" i="5"/>
  <c r="BH219" i="5"/>
  <c r="BG219" i="5"/>
  <c r="BE219" i="5"/>
  <c r="T219" i="5"/>
  <c r="R219" i="5"/>
  <c r="P219" i="5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5" i="5"/>
  <c r="BH215" i="5"/>
  <c r="BG215" i="5"/>
  <c r="BE215" i="5"/>
  <c r="T215" i="5"/>
  <c r="R215" i="5"/>
  <c r="P215" i="5"/>
  <c r="BI214" i="5"/>
  <c r="BH214" i="5"/>
  <c r="BG214" i="5"/>
  <c r="BE214" i="5"/>
  <c r="T214" i="5"/>
  <c r="R214" i="5"/>
  <c r="P214" i="5"/>
  <c r="BI213" i="5"/>
  <c r="BH213" i="5"/>
  <c r="BG213" i="5"/>
  <c r="BE213" i="5"/>
  <c r="T213" i="5"/>
  <c r="R213" i="5"/>
  <c r="P213" i="5"/>
  <c r="BI210" i="5"/>
  <c r="BH210" i="5"/>
  <c r="BG210" i="5"/>
  <c r="BE210" i="5"/>
  <c r="T210" i="5"/>
  <c r="T209" i="5"/>
  <c r="R210" i="5"/>
  <c r="R209" i="5" s="1"/>
  <c r="P210" i="5"/>
  <c r="P209" i="5" s="1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2" i="5"/>
  <c r="BH202" i="5"/>
  <c r="BG202" i="5"/>
  <c r="BE202" i="5"/>
  <c r="T202" i="5"/>
  <c r="R202" i="5"/>
  <c r="P202" i="5"/>
  <c r="BI201" i="5"/>
  <c r="BH201" i="5"/>
  <c r="BG201" i="5"/>
  <c r="BE201" i="5"/>
  <c r="T201" i="5"/>
  <c r="R201" i="5"/>
  <c r="P201" i="5"/>
  <c r="BI199" i="5"/>
  <c r="BH199" i="5"/>
  <c r="BG199" i="5"/>
  <c r="BE199" i="5"/>
  <c r="T199" i="5"/>
  <c r="R199" i="5"/>
  <c r="P199" i="5"/>
  <c r="BI198" i="5"/>
  <c r="BH198" i="5"/>
  <c r="BG198" i="5"/>
  <c r="BE198" i="5"/>
  <c r="T198" i="5"/>
  <c r="R198" i="5"/>
  <c r="P198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F133" i="5"/>
  <c r="F131" i="5"/>
  <c r="E129" i="5"/>
  <c r="F91" i="5"/>
  <c r="F89" i="5"/>
  <c r="E87" i="5"/>
  <c r="J24" i="5"/>
  <c r="E24" i="5"/>
  <c r="J134" i="5"/>
  <c r="J23" i="5"/>
  <c r="J21" i="5"/>
  <c r="E21" i="5"/>
  <c r="J91" i="5" s="1"/>
  <c r="J20" i="5"/>
  <c r="J18" i="5"/>
  <c r="E18" i="5"/>
  <c r="F134" i="5"/>
  <c r="J17" i="5"/>
  <c r="J12" i="5"/>
  <c r="J89" i="5" s="1"/>
  <c r="E7" i="5"/>
  <c r="E85" i="5"/>
  <c r="J37" i="4"/>
  <c r="J36" i="4"/>
  <c r="AY97" i="1"/>
  <c r="J35" i="4"/>
  <c r="AX97" i="1"/>
  <c r="BI396" i="4"/>
  <c r="BH396" i="4"/>
  <c r="BG396" i="4"/>
  <c r="BE396" i="4"/>
  <c r="T396" i="4"/>
  <c r="R396" i="4"/>
  <c r="P396" i="4"/>
  <c r="BI395" i="4"/>
  <c r="BH395" i="4"/>
  <c r="BG395" i="4"/>
  <c r="BE395" i="4"/>
  <c r="T395" i="4"/>
  <c r="R395" i="4"/>
  <c r="P395" i="4"/>
  <c r="BI394" i="4"/>
  <c r="BH394" i="4"/>
  <c r="BG394" i="4"/>
  <c r="BE394" i="4"/>
  <c r="T394" i="4"/>
  <c r="R394" i="4"/>
  <c r="P394" i="4"/>
  <c r="BI393" i="4"/>
  <c r="BH393" i="4"/>
  <c r="BG393" i="4"/>
  <c r="BE393" i="4"/>
  <c r="T393" i="4"/>
  <c r="R393" i="4"/>
  <c r="P393" i="4"/>
  <c r="BI391" i="4"/>
  <c r="BH391" i="4"/>
  <c r="BG391" i="4"/>
  <c r="BE391" i="4"/>
  <c r="T391" i="4"/>
  <c r="R391" i="4"/>
  <c r="P391" i="4"/>
  <c r="BI390" i="4"/>
  <c r="BH390" i="4"/>
  <c r="BG390" i="4"/>
  <c r="BE390" i="4"/>
  <c r="T390" i="4"/>
  <c r="R390" i="4"/>
  <c r="P390" i="4"/>
  <c r="BI389" i="4"/>
  <c r="BH389" i="4"/>
  <c r="BG389" i="4"/>
  <c r="BE389" i="4"/>
  <c r="T389" i="4"/>
  <c r="R389" i="4"/>
  <c r="P389" i="4"/>
  <c r="BI388" i="4"/>
  <c r="BH388" i="4"/>
  <c r="BG388" i="4"/>
  <c r="BE388" i="4"/>
  <c r="T388" i="4"/>
  <c r="R388" i="4"/>
  <c r="P388" i="4"/>
  <c r="BI387" i="4"/>
  <c r="BH387" i="4"/>
  <c r="BG387" i="4"/>
  <c r="BE387" i="4"/>
  <c r="T387" i="4"/>
  <c r="R387" i="4"/>
  <c r="P387" i="4"/>
  <c r="BI386" i="4"/>
  <c r="BH386" i="4"/>
  <c r="BG386" i="4"/>
  <c r="BE386" i="4"/>
  <c r="T386" i="4"/>
  <c r="R386" i="4"/>
  <c r="P386" i="4"/>
  <c r="BI385" i="4"/>
  <c r="BH385" i="4"/>
  <c r="BG385" i="4"/>
  <c r="BE385" i="4"/>
  <c r="T385" i="4"/>
  <c r="R385" i="4"/>
  <c r="P385" i="4"/>
  <c r="BI384" i="4"/>
  <c r="BH384" i="4"/>
  <c r="BG384" i="4"/>
  <c r="BE384" i="4"/>
  <c r="T384" i="4"/>
  <c r="R384" i="4"/>
  <c r="P384" i="4"/>
  <c r="BI383" i="4"/>
  <c r="BH383" i="4"/>
  <c r="BG383" i="4"/>
  <c r="BE383" i="4"/>
  <c r="T383" i="4"/>
  <c r="R383" i="4"/>
  <c r="P383" i="4"/>
  <c r="BI382" i="4"/>
  <c r="BH382" i="4"/>
  <c r="BG382" i="4"/>
  <c r="BE382" i="4"/>
  <c r="T382" i="4"/>
  <c r="R382" i="4"/>
  <c r="P382" i="4"/>
  <c r="BI381" i="4"/>
  <c r="BH381" i="4"/>
  <c r="BG381" i="4"/>
  <c r="BE381" i="4"/>
  <c r="T381" i="4"/>
  <c r="R381" i="4"/>
  <c r="P381" i="4"/>
  <c r="BI379" i="4"/>
  <c r="BH379" i="4"/>
  <c r="BG379" i="4"/>
  <c r="BE379" i="4"/>
  <c r="T379" i="4"/>
  <c r="R379" i="4"/>
  <c r="P379" i="4"/>
  <c r="BI378" i="4"/>
  <c r="BH378" i="4"/>
  <c r="BG378" i="4"/>
  <c r="BE378" i="4"/>
  <c r="T378" i="4"/>
  <c r="R378" i="4"/>
  <c r="P378" i="4"/>
  <c r="BI375" i="4"/>
  <c r="BH375" i="4"/>
  <c r="BG375" i="4"/>
  <c r="BE375" i="4"/>
  <c r="T375" i="4"/>
  <c r="R375" i="4"/>
  <c r="P375" i="4"/>
  <c r="BI374" i="4"/>
  <c r="BH374" i="4"/>
  <c r="BG374" i="4"/>
  <c r="BE374" i="4"/>
  <c r="T374" i="4"/>
  <c r="R374" i="4"/>
  <c r="P374" i="4"/>
  <c r="BI372" i="4"/>
  <c r="BH372" i="4"/>
  <c r="BG372" i="4"/>
  <c r="BE372" i="4"/>
  <c r="T372" i="4"/>
  <c r="R372" i="4"/>
  <c r="P372" i="4"/>
  <c r="BI371" i="4"/>
  <c r="BH371" i="4"/>
  <c r="BG371" i="4"/>
  <c r="BE371" i="4"/>
  <c r="T371" i="4"/>
  <c r="R371" i="4"/>
  <c r="P371" i="4"/>
  <c r="BI369" i="4"/>
  <c r="BH369" i="4"/>
  <c r="BG369" i="4"/>
  <c r="BE369" i="4"/>
  <c r="T369" i="4"/>
  <c r="R369" i="4"/>
  <c r="P369" i="4"/>
  <c r="BI368" i="4"/>
  <c r="BH368" i="4"/>
  <c r="BG368" i="4"/>
  <c r="BE368" i="4"/>
  <c r="T368" i="4"/>
  <c r="R368" i="4"/>
  <c r="P368" i="4"/>
  <c r="BI367" i="4"/>
  <c r="BH367" i="4"/>
  <c r="BG367" i="4"/>
  <c r="BE367" i="4"/>
  <c r="T367" i="4"/>
  <c r="R367" i="4"/>
  <c r="P367" i="4"/>
  <c r="BI365" i="4"/>
  <c r="BH365" i="4"/>
  <c r="BG365" i="4"/>
  <c r="BE365" i="4"/>
  <c r="T365" i="4"/>
  <c r="R365" i="4"/>
  <c r="P365" i="4"/>
  <c r="BI364" i="4"/>
  <c r="BH364" i="4"/>
  <c r="BG364" i="4"/>
  <c r="BE364" i="4"/>
  <c r="T364" i="4"/>
  <c r="R364" i="4"/>
  <c r="P364" i="4"/>
  <c r="BI363" i="4"/>
  <c r="BH363" i="4"/>
  <c r="BG363" i="4"/>
  <c r="BE363" i="4"/>
  <c r="T363" i="4"/>
  <c r="R363" i="4"/>
  <c r="P363" i="4"/>
  <c r="BI362" i="4"/>
  <c r="BH362" i="4"/>
  <c r="BG362" i="4"/>
  <c r="BE362" i="4"/>
  <c r="T362" i="4"/>
  <c r="R362" i="4"/>
  <c r="P362" i="4"/>
  <c r="BI361" i="4"/>
  <c r="BH361" i="4"/>
  <c r="BG361" i="4"/>
  <c r="BE361" i="4"/>
  <c r="T361" i="4"/>
  <c r="R361" i="4"/>
  <c r="P361" i="4"/>
  <c r="BI360" i="4"/>
  <c r="BH360" i="4"/>
  <c r="BG360" i="4"/>
  <c r="BE360" i="4"/>
  <c r="T360" i="4"/>
  <c r="R360" i="4"/>
  <c r="P360" i="4"/>
  <c r="BI358" i="4"/>
  <c r="BH358" i="4"/>
  <c r="BG358" i="4"/>
  <c r="BE358" i="4"/>
  <c r="T358" i="4"/>
  <c r="R358" i="4"/>
  <c r="P358" i="4"/>
  <c r="BI357" i="4"/>
  <c r="BH357" i="4"/>
  <c r="BG357" i="4"/>
  <c r="BE357" i="4"/>
  <c r="T357" i="4"/>
  <c r="R357" i="4"/>
  <c r="P357" i="4"/>
  <c r="BI356" i="4"/>
  <c r="BH356" i="4"/>
  <c r="BG356" i="4"/>
  <c r="BE356" i="4"/>
  <c r="T356" i="4"/>
  <c r="R356" i="4"/>
  <c r="P356" i="4"/>
  <c r="BI354" i="4"/>
  <c r="BH354" i="4"/>
  <c r="BG354" i="4"/>
  <c r="BE354" i="4"/>
  <c r="T354" i="4"/>
  <c r="R354" i="4"/>
  <c r="P354" i="4"/>
  <c r="BI353" i="4"/>
  <c r="BH353" i="4"/>
  <c r="BG353" i="4"/>
  <c r="BE353" i="4"/>
  <c r="T353" i="4"/>
  <c r="R353" i="4"/>
  <c r="P353" i="4"/>
  <c r="BI352" i="4"/>
  <c r="BH352" i="4"/>
  <c r="BG352" i="4"/>
  <c r="BE352" i="4"/>
  <c r="T352" i="4"/>
  <c r="R352" i="4"/>
  <c r="P352" i="4"/>
  <c r="BI351" i="4"/>
  <c r="BH351" i="4"/>
  <c r="BG351" i="4"/>
  <c r="BE351" i="4"/>
  <c r="T351" i="4"/>
  <c r="R351" i="4"/>
  <c r="P351" i="4"/>
  <c r="BI350" i="4"/>
  <c r="BH350" i="4"/>
  <c r="BG350" i="4"/>
  <c r="BE350" i="4"/>
  <c r="T350" i="4"/>
  <c r="R350" i="4"/>
  <c r="P350" i="4"/>
  <c r="BI349" i="4"/>
  <c r="BH349" i="4"/>
  <c r="BG349" i="4"/>
  <c r="BE349" i="4"/>
  <c r="T349" i="4"/>
  <c r="R349" i="4"/>
  <c r="P349" i="4"/>
  <c r="BI348" i="4"/>
  <c r="BH348" i="4"/>
  <c r="BG348" i="4"/>
  <c r="BE348" i="4"/>
  <c r="T348" i="4"/>
  <c r="R348" i="4"/>
  <c r="P348" i="4"/>
  <c r="BI347" i="4"/>
  <c r="BH347" i="4"/>
  <c r="BG347" i="4"/>
  <c r="BE347" i="4"/>
  <c r="T347" i="4"/>
  <c r="R347" i="4"/>
  <c r="P347" i="4"/>
  <c r="BI346" i="4"/>
  <c r="BH346" i="4"/>
  <c r="BG346" i="4"/>
  <c r="BE346" i="4"/>
  <c r="T346" i="4"/>
  <c r="R346" i="4"/>
  <c r="P346" i="4"/>
  <c r="BI345" i="4"/>
  <c r="BH345" i="4"/>
  <c r="BG345" i="4"/>
  <c r="BE345" i="4"/>
  <c r="T345" i="4"/>
  <c r="R345" i="4"/>
  <c r="P345" i="4"/>
  <c r="BI344" i="4"/>
  <c r="BH344" i="4"/>
  <c r="BG344" i="4"/>
  <c r="BE344" i="4"/>
  <c r="T344" i="4"/>
  <c r="R344" i="4"/>
  <c r="P344" i="4"/>
  <c r="BI343" i="4"/>
  <c r="BH343" i="4"/>
  <c r="BG343" i="4"/>
  <c r="BE343" i="4"/>
  <c r="T343" i="4"/>
  <c r="R343" i="4"/>
  <c r="P343" i="4"/>
  <c r="BI342" i="4"/>
  <c r="BH342" i="4"/>
  <c r="BG342" i="4"/>
  <c r="BE342" i="4"/>
  <c r="T342" i="4"/>
  <c r="R342" i="4"/>
  <c r="P342" i="4"/>
  <c r="BI341" i="4"/>
  <c r="BH341" i="4"/>
  <c r="BG341" i="4"/>
  <c r="BE341" i="4"/>
  <c r="T341" i="4"/>
  <c r="R341" i="4"/>
  <c r="P341" i="4"/>
  <c r="BI340" i="4"/>
  <c r="BH340" i="4"/>
  <c r="BG340" i="4"/>
  <c r="BE340" i="4"/>
  <c r="T340" i="4"/>
  <c r="R340" i="4"/>
  <c r="P340" i="4"/>
  <c r="BI339" i="4"/>
  <c r="BH339" i="4"/>
  <c r="BG339" i="4"/>
  <c r="BE339" i="4"/>
  <c r="T339" i="4"/>
  <c r="R339" i="4"/>
  <c r="P339" i="4"/>
  <c r="BI338" i="4"/>
  <c r="BH338" i="4"/>
  <c r="BG338" i="4"/>
  <c r="BE338" i="4"/>
  <c r="T338" i="4"/>
  <c r="R338" i="4"/>
  <c r="P338" i="4"/>
  <c r="BI337" i="4"/>
  <c r="BH337" i="4"/>
  <c r="BG337" i="4"/>
  <c r="BE337" i="4"/>
  <c r="T337" i="4"/>
  <c r="R337" i="4"/>
  <c r="P337" i="4"/>
  <c r="BI336" i="4"/>
  <c r="BH336" i="4"/>
  <c r="BG336" i="4"/>
  <c r="BE336" i="4"/>
  <c r="T336" i="4"/>
  <c r="R336" i="4"/>
  <c r="P336" i="4"/>
  <c r="BI335" i="4"/>
  <c r="BH335" i="4"/>
  <c r="BG335" i="4"/>
  <c r="BE335" i="4"/>
  <c r="T335" i="4"/>
  <c r="R335" i="4"/>
  <c r="P335" i="4"/>
  <c r="BI334" i="4"/>
  <c r="BH334" i="4"/>
  <c r="BG334" i="4"/>
  <c r="BE334" i="4"/>
  <c r="T334" i="4"/>
  <c r="R334" i="4"/>
  <c r="P334" i="4"/>
  <c r="BI333" i="4"/>
  <c r="BH333" i="4"/>
  <c r="BG333" i="4"/>
  <c r="BE333" i="4"/>
  <c r="T333" i="4"/>
  <c r="R333" i="4"/>
  <c r="P333" i="4"/>
  <c r="BI332" i="4"/>
  <c r="BH332" i="4"/>
  <c r="BG332" i="4"/>
  <c r="BE332" i="4"/>
  <c r="T332" i="4"/>
  <c r="R332" i="4"/>
  <c r="P332" i="4"/>
  <c r="BI331" i="4"/>
  <c r="BH331" i="4"/>
  <c r="BG331" i="4"/>
  <c r="BE331" i="4"/>
  <c r="T331" i="4"/>
  <c r="R331" i="4"/>
  <c r="P331" i="4"/>
  <c r="BI330" i="4"/>
  <c r="BH330" i="4"/>
  <c r="BG330" i="4"/>
  <c r="BE330" i="4"/>
  <c r="T330" i="4"/>
  <c r="R330" i="4"/>
  <c r="P330" i="4"/>
  <c r="BI329" i="4"/>
  <c r="BH329" i="4"/>
  <c r="BG329" i="4"/>
  <c r="BE329" i="4"/>
  <c r="T329" i="4"/>
  <c r="R329" i="4"/>
  <c r="P329" i="4"/>
  <c r="BI328" i="4"/>
  <c r="BH328" i="4"/>
  <c r="BG328" i="4"/>
  <c r="BE328" i="4"/>
  <c r="T328" i="4"/>
  <c r="R328" i="4"/>
  <c r="P328" i="4"/>
  <c r="BI327" i="4"/>
  <c r="BH327" i="4"/>
  <c r="BG327" i="4"/>
  <c r="BE327" i="4"/>
  <c r="T327" i="4"/>
  <c r="R327" i="4"/>
  <c r="P327" i="4"/>
  <c r="BI326" i="4"/>
  <c r="BH326" i="4"/>
  <c r="BG326" i="4"/>
  <c r="BE326" i="4"/>
  <c r="T326" i="4"/>
  <c r="R326" i="4"/>
  <c r="P326" i="4"/>
  <c r="BI325" i="4"/>
  <c r="BH325" i="4"/>
  <c r="BG325" i="4"/>
  <c r="BE325" i="4"/>
  <c r="T325" i="4"/>
  <c r="R325" i="4"/>
  <c r="P325" i="4"/>
  <c r="BI323" i="4"/>
  <c r="BH323" i="4"/>
  <c r="BG323" i="4"/>
  <c r="BE323" i="4"/>
  <c r="T323" i="4"/>
  <c r="R323" i="4"/>
  <c r="P323" i="4"/>
  <c r="BI322" i="4"/>
  <c r="BH322" i="4"/>
  <c r="BG322" i="4"/>
  <c r="BE322" i="4"/>
  <c r="T322" i="4"/>
  <c r="R322" i="4"/>
  <c r="P322" i="4"/>
  <c r="BI321" i="4"/>
  <c r="BH321" i="4"/>
  <c r="BG321" i="4"/>
  <c r="BE321" i="4"/>
  <c r="T321" i="4"/>
  <c r="R321" i="4"/>
  <c r="P321" i="4"/>
  <c r="BI320" i="4"/>
  <c r="BH320" i="4"/>
  <c r="BG320" i="4"/>
  <c r="BE320" i="4"/>
  <c r="T320" i="4"/>
  <c r="R320" i="4"/>
  <c r="P320" i="4"/>
  <c r="BI319" i="4"/>
  <c r="BH319" i="4"/>
  <c r="BG319" i="4"/>
  <c r="BE319" i="4"/>
  <c r="T319" i="4"/>
  <c r="R319" i="4"/>
  <c r="P319" i="4"/>
  <c r="BI318" i="4"/>
  <c r="BH318" i="4"/>
  <c r="BG318" i="4"/>
  <c r="BE318" i="4"/>
  <c r="T318" i="4"/>
  <c r="R318" i="4"/>
  <c r="P318" i="4"/>
  <c r="BI317" i="4"/>
  <c r="BH317" i="4"/>
  <c r="BG317" i="4"/>
  <c r="BE317" i="4"/>
  <c r="T317" i="4"/>
  <c r="R317" i="4"/>
  <c r="P317" i="4"/>
  <c r="BI316" i="4"/>
  <c r="BH316" i="4"/>
  <c r="BG316" i="4"/>
  <c r="BE316" i="4"/>
  <c r="T316" i="4"/>
  <c r="R316" i="4"/>
  <c r="P316" i="4"/>
  <c r="BI315" i="4"/>
  <c r="BH315" i="4"/>
  <c r="BG315" i="4"/>
  <c r="BE315" i="4"/>
  <c r="T315" i="4"/>
  <c r="R315" i="4"/>
  <c r="P315" i="4"/>
  <c r="BI314" i="4"/>
  <c r="BH314" i="4"/>
  <c r="BG314" i="4"/>
  <c r="BE314" i="4"/>
  <c r="T314" i="4"/>
  <c r="R314" i="4"/>
  <c r="P314" i="4"/>
  <c r="BI313" i="4"/>
  <c r="BH313" i="4"/>
  <c r="BG313" i="4"/>
  <c r="BE313" i="4"/>
  <c r="T313" i="4"/>
  <c r="R313" i="4"/>
  <c r="P313" i="4"/>
  <c r="BI311" i="4"/>
  <c r="BH311" i="4"/>
  <c r="BG311" i="4"/>
  <c r="BE311" i="4"/>
  <c r="T311" i="4"/>
  <c r="R311" i="4"/>
  <c r="P311" i="4"/>
  <c r="BI310" i="4"/>
  <c r="BH310" i="4"/>
  <c r="BG310" i="4"/>
  <c r="BE310" i="4"/>
  <c r="T310" i="4"/>
  <c r="R310" i="4"/>
  <c r="P310" i="4"/>
  <c r="BI309" i="4"/>
  <c r="BH309" i="4"/>
  <c r="BG309" i="4"/>
  <c r="BE309" i="4"/>
  <c r="T309" i="4"/>
  <c r="R309" i="4"/>
  <c r="P309" i="4"/>
  <c r="BI308" i="4"/>
  <c r="BH308" i="4"/>
  <c r="BG308" i="4"/>
  <c r="BE308" i="4"/>
  <c r="T308" i="4"/>
  <c r="R308" i="4"/>
  <c r="P308" i="4"/>
  <c r="BI307" i="4"/>
  <c r="BH307" i="4"/>
  <c r="BG307" i="4"/>
  <c r="BE307" i="4"/>
  <c r="T307" i="4"/>
  <c r="R307" i="4"/>
  <c r="P307" i="4"/>
  <c r="BI306" i="4"/>
  <c r="BH306" i="4"/>
  <c r="BG306" i="4"/>
  <c r="BE306" i="4"/>
  <c r="T306" i="4"/>
  <c r="R306" i="4"/>
  <c r="P306" i="4"/>
  <c r="BI305" i="4"/>
  <c r="BH305" i="4"/>
  <c r="BG305" i="4"/>
  <c r="BE305" i="4"/>
  <c r="T305" i="4"/>
  <c r="R305" i="4"/>
  <c r="P305" i="4"/>
  <c r="BI304" i="4"/>
  <c r="BH304" i="4"/>
  <c r="BG304" i="4"/>
  <c r="BE304" i="4"/>
  <c r="T304" i="4"/>
  <c r="R304" i="4"/>
  <c r="P304" i="4"/>
  <c r="BI303" i="4"/>
  <c r="BH303" i="4"/>
  <c r="BG303" i="4"/>
  <c r="BE303" i="4"/>
  <c r="T303" i="4"/>
  <c r="R303" i="4"/>
  <c r="P303" i="4"/>
  <c r="BI301" i="4"/>
  <c r="BH301" i="4"/>
  <c r="BG301" i="4"/>
  <c r="BE301" i="4"/>
  <c r="T301" i="4"/>
  <c r="R301" i="4"/>
  <c r="P301" i="4"/>
  <c r="BI300" i="4"/>
  <c r="BH300" i="4"/>
  <c r="BG300" i="4"/>
  <c r="BE300" i="4"/>
  <c r="T300" i="4"/>
  <c r="R300" i="4"/>
  <c r="P300" i="4"/>
  <c r="BI299" i="4"/>
  <c r="BH299" i="4"/>
  <c r="BG299" i="4"/>
  <c r="BE299" i="4"/>
  <c r="T299" i="4"/>
  <c r="R299" i="4"/>
  <c r="P299" i="4"/>
  <c r="BI298" i="4"/>
  <c r="BH298" i="4"/>
  <c r="BG298" i="4"/>
  <c r="BE298" i="4"/>
  <c r="T298" i="4"/>
  <c r="R298" i="4"/>
  <c r="P298" i="4"/>
  <c r="BI297" i="4"/>
  <c r="BH297" i="4"/>
  <c r="BG297" i="4"/>
  <c r="BE297" i="4"/>
  <c r="T297" i="4"/>
  <c r="R297" i="4"/>
  <c r="P297" i="4"/>
  <c r="BI296" i="4"/>
  <c r="BH296" i="4"/>
  <c r="BG296" i="4"/>
  <c r="BE296" i="4"/>
  <c r="T296" i="4"/>
  <c r="R296" i="4"/>
  <c r="P296" i="4"/>
  <c r="BI295" i="4"/>
  <c r="BH295" i="4"/>
  <c r="BG295" i="4"/>
  <c r="BE295" i="4"/>
  <c r="T295" i="4"/>
  <c r="R295" i="4"/>
  <c r="P295" i="4"/>
  <c r="BI294" i="4"/>
  <c r="BH294" i="4"/>
  <c r="BG294" i="4"/>
  <c r="BE294" i="4"/>
  <c r="T294" i="4"/>
  <c r="R294" i="4"/>
  <c r="P294" i="4"/>
  <c r="BI293" i="4"/>
  <c r="BH293" i="4"/>
  <c r="BG293" i="4"/>
  <c r="BE293" i="4"/>
  <c r="T293" i="4"/>
  <c r="R293" i="4"/>
  <c r="P293" i="4"/>
  <c r="BI292" i="4"/>
  <c r="BH292" i="4"/>
  <c r="BG292" i="4"/>
  <c r="BE292" i="4"/>
  <c r="T292" i="4"/>
  <c r="R292" i="4"/>
  <c r="P292" i="4"/>
  <c r="BI291" i="4"/>
  <c r="BH291" i="4"/>
  <c r="BG291" i="4"/>
  <c r="BE291" i="4"/>
  <c r="T291" i="4"/>
  <c r="R291" i="4"/>
  <c r="P291" i="4"/>
  <c r="BI290" i="4"/>
  <c r="BH290" i="4"/>
  <c r="BG290" i="4"/>
  <c r="BE290" i="4"/>
  <c r="T290" i="4"/>
  <c r="R290" i="4"/>
  <c r="P290" i="4"/>
  <c r="BI289" i="4"/>
  <c r="BH289" i="4"/>
  <c r="BG289" i="4"/>
  <c r="BE289" i="4"/>
  <c r="T289" i="4"/>
  <c r="R289" i="4"/>
  <c r="P289" i="4"/>
  <c r="BI287" i="4"/>
  <c r="BH287" i="4"/>
  <c r="BG287" i="4"/>
  <c r="BE287" i="4"/>
  <c r="T287" i="4"/>
  <c r="R287" i="4"/>
  <c r="P287" i="4"/>
  <c r="BI286" i="4"/>
  <c r="BH286" i="4"/>
  <c r="BG286" i="4"/>
  <c r="BE286" i="4"/>
  <c r="T286" i="4"/>
  <c r="R286" i="4"/>
  <c r="P286" i="4"/>
  <c r="BI285" i="4"/>
  <c r="BH285" i="4"/>
  <c r="BG285" i="4"/>
  <c r="BE285" i="4"/>
  <c r="T285" i="4"/>
  <c r="R285" i="4"/>
  <c r="P285" i="4"/>
  <c r="BI284" i="4"/>
  <c r="BH284" i="4"/>
  <c r="BG284" i="4"/>
  <c r="BE284" i="4"/>
  <c r="T284" i="4"/>
  <c r="R284" i="4"/>
  <c r="P284" i="4"/>
  <c r="BI283" i="4"/>
  <c r="BH283" i="4"/>
  <c r="BG283" i="4"/>
  <c r="BE283" i="4"/>
  <c r="T283" i="4"/>
  <c r="R283" i="4"/>
  <c r="P283" i="4"/>
  <c r="BI282" i="4"/>
  <c r="BH282" i="4"/>
  <c r="BG282" i="4"/>
  <c r="BE282" i="4"/>
  <c r="T282" i="4"/>
  <c r="R282" i="4"/>
  <c r="P282" i="4"/>
  <c r="BI281" i="4"/>
  <c r="BH281" i="4"/>
  <c r="BG281" i="4"/>
  <c r="BE281" i="4"/>
  <c r="T281" i="4"/>
  <c r="R281" i="4"/>
  <c r="P281" i="4"/>
  <c r="BI279" i="4"/>
  <c r="BH279" i="4"/>
  <c r="BG279" i="4"/>
  <c r="BE279" i="4"/>
  <c r="T279" i="4"/>
  <c r="R279" i="4"/>
  <c r="P279" i="4"/>
  <c r="BI278" i="4"/>
  <c r="BH278" i="4"/>
  <c r="BG278" i="4"/>
  <c r="BE278" i="4"/>
  <c r="T278" i="4"/>
  <c r="R278" i="4"/>
  <c r="P278" i="4"/>
  <c r="BI277" i="4"/>
  <c r="BH277" i="4"/>
  <c r="BG277" i="4"/>
  <c r="BE277" i="4"/>
  <c r="T277" i="4"/>
  <c r="R277" i="4"/>
  <c r="P277" i="4"/>
  <c r="BI276" i="4"/>
  <c r="BH276" i="4"/>
  <c r="BG276" i="4"/>
  <c r="BE276" i="4"/>
  <c r="T276" i="4"/>
  <c r="R276" i="4"/>
  <c r="P276" i="4"/>
  <c r="BI275" i="4"/>
  <c r="BH275" i="4"/>
  <c r="BG275" i="4"/>
  <c r="BE275" i="4"/>
  <c r="T275" i="4"/>
  <c r="R275" i="4"/>
  <c r="P275" i="4"/>
  <c r="BI274" i="4"/>
  <c r="BH274" i="4"/>
  <c r="BG274" i="4"/>
  <c r="BE274" i="4"/>
  <c r="T274" i="4"/>
  <c r="R274" i="4"/>
  <c r="P274" i="4"/>
  <c r="BI273" i="4"/>
  <c r="BH273" i="4"/>
  <c r="BG273" i="4"/>
  <c r="BE273" i="4"/>
  <c r="T273" i="4"/>
  <c r="R273" i="4"/>
  <c r="P273" i="4"/>
  <c r="BI272" i="4"/>
  <c r="BH272" i="4"/>
  <c r="BG272" i="4"/>
  <c r="BE272" i="4"/>
  <c r="T272" i="4"/>
  <c r="R272" i="4"/>
  <c r="P272" i="4"/>
  <c r="BI270" i="4"/>
  <c r="BH270" i="4"/>
  <c r="BG270" i="4"/>
  <c r="BE270" i="4"/>
  <c r="T270" i="4"/>
  <c r="R270" i="4"/>
  <c r="P270" i="4"/>
  <c r="BI269" i="4"/>
  <c r="BH269" i="4"/>
  <c r="BG269" i="4"/>
  <c r="BE269" i="4"/>
  <c r="T269" i="4"/>
  <c r="R269" i="4"/>
  <c r="P269" i="4"/>
  <c r="BI268" i="4"/>
  <c r="BH268" i="4"/>
  <c r="BG268" i="4"/>
  <c r="BE268" i="4"/>
  <c r="T268" i="4"/>
  <c r="R268" i="4"/>
  <c r="P268" i="4"/>
  <c r="BI267" i="4"/>
  <c r="BH267" i="4"/>
  <c r="BG267" i="4"/>
  <c r="BE267" i="4"/>
  <c r="T267" i="4"/>
  <c r="R267" i="4"/>
  <c r="P267" i="4"/>
  <c r="BI266" i="4"/>
  <c r="BH266" i="4"/>
  <c r="BG266" i="4"/>
  <c r="BE266" i="4"/>
  <c r="T266" i="4"/>
  <c r="R266" i="4"/>
  <c r="P266" i="4"/>
  <c r="BI265" i="4"/>
  <c r="BH265" i="4"/>
  <c r="BG265" i="4"/>
  <c r="BE265" i="4"/>
  <c r="T265" i="4"/>
  <c r="R265" i="4"/>
  <c r="P265" i="4"/>
  <c r="BI264" i="4"/>
  <c r="BH264" i="4"/>
  <c r="BG264" i="4"/>
  <c r="BE264" i="4"/>
  <c r="T264" i="4"/>
  <c r="R264" i="4"/>
  <c r="P264" i="4"/>
  <c r="BI263" i="4"/>
  <c r="BH263" i="4"/>
  <c r="BG263" i="4"/>
  <c r="BE263" i="4"/>
  <c r="T263" i="4"/>
  <c r="R263" i="4"/>
  <c r="P263" i="4"/>
  <c r="BI262" i="4"/>
  <c r="BH262" i="4"/>
  <c r="BG262" i="4"/>
  <c r="BE262" i="4"/>
  <c r="T262" i="4"/>
  <c r="R262" i="4"/>
  <c r="P262" i="4"/>
  <c r="BI260" i="4"/>
  <c r="BH260" i="4"/>
  <c r="BG260" i="4"/>
  <c r="BE260" i="4"/>
  <c r="T260" i="4"/>
  <c r="R260" i="4"/>
  <c r="P260" i="4"/>
  <c r="BI259" i="4"/>
  <c r="BH259" i="4"/>
  <c r="BG259" i="4"/>
  <c r="BE259" i="4"/>
  <c r="T259" i="4"/>
  <c r="R259" i="4"/>
  <c r="P259" i="4"/>
  <c r="BI258" i="4"/>
  <c r="BH258" i="4"/>
  <c r="BG258" i="4"/>
  <c r="BE258" i="4"/>
  <c r="T258" i="4"/>
  <c r="R258" i="4"/>
  <c r="P258" i="4"/>
  <c r="BI257" i="4"/>
  <c r="BH257" i="4"/>
  <c r="BG257" i="4"/>
  <c r="BE257" i="4"/>
  <c r="T257" i="4"/>
  <c r="R257" i="4"/>
  <c r="P257" i="4"/>
  <c r="BI256" i="4"/>
  <c r="BH256" i="4"/>
  <c r="BG256" i="4"/>
  <c r="BE256" i="4"/>
  <c r="T256" i="4"/>
  <c r="R256" i="4"/>
  <c r="P256" i="4"/>
  <c r="BI255" i="4"/>
  <c r="BH255" i="4"/>
  <c r="BG255" i="4"/>
  <c r="BE255" i="4"/>
  <c r="T255" i="4"/>
  <c r="R255" i="4"/>
  <c r="P255" i="4"/>
  <c r="BI254" i="4"/>
  <c r="BH254" i="4"/>
  <c r="BG254" i="4"/>
  <c r="BE254" i="4"/>
  <c r="T254" i="4"/>
  <c r="R254" i="4"/>
  <c r="P254" i="4"/>
  <c r="BI253" i="4"/>
  <c r="BH253" i="4"/>
  <c r="BG253" i="4"/>
  <c r="BE253" i="4"/>
  <c r="T253" i="4"/>
  <c r="R253" i="4"/>
  <c r="P253" i="4"/>
  <c r="BI252" i="4"/>
  <c r="BH252" i="4"/>
  <c r="BG252" i="4"/>
  <c r="BE252" i="4"/>
  <c r="T252" i="4"/>
  <c r="R252" i="4"/>
  <c r="P252" i="4"/>
  <c r="BI250" i="4"/>
  <c r="BH250" i="4"/>
  <c r="BG250" i="4"/>
  <c r="BE250" i="4"/>
  <c r="T250" i="4"/>
  <c r="R250" i="4"/>
  <c r="P250" i="4"/>
  <c r="BI249" i="4"/>
  <c r="BH249" i="4"/>
  <c r="BG249" i="4"/>
  <c r="BE249" i="4"/>
  <c r="T249" i="4"/>
  <c r="R249" i="4"/>
  <c r="P249" i="4"/>
  <c r="BI248" i="4"/>
  <c r="BH248" i="4"/>
  <c r="BG248" i="4"/>
  <c r="BE248" i="4"/>
  <c r="T248" i="4"/>
  <c r="R248" i="4"/>
  <c r="P248" i="4"/>
  <c r="BI245" i="4"/>
  <c r="BH245" i="4"/>
  <c r="BG245" i="4"/>
  <c r="BE245" i="4"/>
  <c r="T245" i="4"/>
  <c r="T244" i="4" s="1"/>
  <c r="R245" i="4"/>
  <c r="R244" i="4" s="1"/>
  <c r="P245" i="4"/>
  <c r="P244" i="4"/>
  <c r="BI243" i="4"/>
  <c r="BH243" i="4"/>
  <c r="BG243" i="4"/>
  <c r="BE243" i="4"/>
  <c r="T243" i="4"/>
  <c r="R243" i="4"/>
  <c r="P243" i="4"/>
  <c r="BI242" i="4"/>
  <c r="BH242" i="4"/>
  <c r="BG242" i="4"/>
  <c r="BE242" i="4"/>
  <c r="T242" i="4"/>
  <c r="R242" i="4"/>
  <c r="P242" i="4"/>
  <c r="BI241" i="4"/>
  <c r="BH241" i="4"/>
  <c r="BG241" i="4"/>
  <c r="BE241" i="4"/>
  <c r="T241" i="4"/>
  <c r="R241" i="4"/>
  <c r="P241" i="4"/>
  <c r="BI240" i="4"/>
  <c r="BH240" i="4"/>
  <c r="BG240" i="4"/>
  <c r="BE240" i="4"/>
  <c r="T240" i="4"/>
  <c r="R240" i="4"/>
  <c r="P240" i="4"/>
  <c r="BI239" i="4"/>
  <c r="BH239" i="4"/>
  <c r="BG239" i="4"/>
  <c r="BE239" i="4"/>
  <c r="T239" i="4"/>
  <c r="R239" i="4"/>
  <c r="P239" i="4"/>
  <c r="BI238" i="4"/>
  <c r="BH238" i="4"/>
  <c r="BG238" i="4"/>
  <c r="BE238" i="4"/>
  <c r="T238" i="4"/>
  <c r="R238" i="4"/>
  <c r="P238" i="4"/>
  <c r="BI237" i="4"/>
  <c r="BH237" i="4"/>
  <c r="BG237" i="4"/>
  <c r="BE237" i="4"/>
  <c r="T237" i="4"/>
  <c r="R237" i="4"/>
  <c r="P237" i="4"/>
  <c r="BI236" i="4"/>
  <c r="BH236" i="4"/>
  <c r="BG236" i="4"/>
  <c r="BE236" i="4"/>
  <c r="T236" i="4"/>
  <c r="R236" i="4"/>
  <c r="P236" i="4"/>
  <c r="BI235" i="4"/>
  <c r="BH235" i="4"/>
  <c r="BG235" i="4"/>
  <c r="BE235" i="4"/>
  <c r="T235" i="4"/>
  <c r="R235" i="4"/>
  <c r="P235" i="4"/>
  <c r="BI233" i="4"/>
  <c r="BH233" i="4"/>
  <c r="BG233" i="4"/>
  <c r="BE233" i="4"/>
  <c r="T233" i="4"/>
  <c r="R233" i="4"/>
  <c r="P233" i="4"/>
  <c r="BI232" i="4"/>
  <c r="BH232" i="4"/>
  <c r="BG232" i="4"/>
  <c r="BE232" i="4"/>
  <c r="T232" i="4"/>
  <c r="R232" i="4"/>
  <c r="P232" i="4"/>
  <c r="BI230" i="4"/>
  <c r="BH230" i="4"/>
  <c r="BG230" i="4"/>
  <c r="BE230" i="4"/>
  <c r="T230" i="4"/>
  <c r="R230" i="4"/>
  <c r="P230" i="4"/>
  <c r="BI229" i="4"/>
  <c r="BH229" i="4"/>
  <c r="BG229" i="4"/>
  <c r="BE229" i="4"/>
  <c r="T229" i="4"/>
  <c r="R229" i="4"/>
  <c r="P229" i="4"/>
  <c r="BI228" i="4"/>
  <c r="BH228" i="4"/>
  <c r="BG228" i="4"/>
  <c r="BE228" i="4"/>
  <c r="T228" i="4"/>
  <c r="R228" i="4"/>
  <c r="P228" i="4"/>
  <c r="BI227" i="4"/>
  <c r="BH227" i="4"/>
  <c r="BG227" i="4"/>
  <c r="BE227" i="4"/>
  <c r="T227" i="4"/>
  <c r="R227" i="4"/>
  <c r="P227" i="4"/>
  <c r="BI226" i="4"/>
  <c r="BH226" i="4"/>
  <c r="BG226" i="4"/>
  <c r="BE226" i="4"/>
  <c r="T226" i="4"/>
  <c r="R226" i="4"/>
  <c r="P226" i="4"/>
  <c r="BI225" i="4"/>
  <c r="BH225" i="4"/>
  <c r="BG225" i="4"/>
  <c r="BE225" i="4"/>
  <c r="T225" i="4"/>
  <c r="R225" i="4"/>
  <c r="P225" i="4"/>
  <c r="BI224" i="4"/>
  <c r="BH224" i="4"/>
  <c r="BG224" i="4"/>
  <c r="BE224" i="4"/>
  <c r="T224" i="4"/>
  <c r="R224" i="4"/>
  <c r="P224" i="4"/>
  <c r="BI223" i="4"/>
  <c r="BH223" i="4"/>
  <c r="BG223" i="4"/>
  <c r="BE223" i="4"/>
  <c r="T223" i="4"/>
  <c r="R223" i="4"/>
  <c r="P223" i="4"/>
  <c r="BI222" i="4"/>
  <c r="BH222" i="4"/>
  <c r="BG222" i="4"/>
  <c r="BE222" i="4"/>
  <c r="T222" i="4"/>
  <c r="R222" i="4"/>
  <c r="P222" i="4"/>
  <c r="BI221" i="4"/>
  <c r="BH221" i="4"/>
  <c r="BG221" i="4"/>
  <c r="BE221" i="4"/>
  <c r="T221" i="4"/>
  <c r="R221" i="4"/>
  <c r="P221" i="4"/>
  <c r="BI220" i="4"/>
  <c r="BH220" i="4"/>
  <c r="BG220" i="4"/>
  <c r="BE220" i="4"/>
  <c r="T220" i="4"/>
  <c r="R220" i="4"/>
  <c r="P220" i="4"/>
  <c r="BI219" i="4"/>
  <c r="BH219" i="4"/>
  <c r="BG219" i="4"/>
  <c r="BE219" i="4"/>
  <c r="T219" i="4"/>
  <c r="R219" i="4"/>
  <c r="P219" i="4"/>
  <c r="BI218" i="4"/>
  <c r="BH218" i="4"/>
  <c r="BG218" i="4"/>
  <c r="BE218" i="4"/>
  <c r="T218" i="4"/>
  <c r="R218" i="4"/>
  <c r="P218" i="4"/>
  <c r="BI217" i="4"/>
  <c r="BH217" i="4"/>
  <c r="BG217" i="4"/>
  <c r="BE217" i="4"/>
  <c r="T217" i="4"/>
  <c r="R217" i="4"/>
  <c r="P217" i="4"/>
  <c r="BI216" i="4"/>
  <c r="BH216" i="4"/>
  <c r="BG216" i="4"/>
  <c r="BE216" i="4"/>
  <c r="T216" i="4"/>
  <c r="R216" i="4"/>
  <c r="P216" i="4"/>
  <c r="BI215" i="4"/>
  <c r="BH215" i="4"/>
  <c r="BG215" i="4"/>
  <c r="BE215" i="4"/>
  <c r="T215" i="4"/>
  <c r="R215" i="4"/>
  <c r="P215" i="4"/>
  <c r="BI214" i="4"/>
  <c r="BH214" i="4"/>
  <c r="BG214" i="4"/>
  <c r="BE214" i="4"/>
  <c r="T214" i="4"/>
  <c r="R214" i="4"/>
  <c r="P214" i="4"/>
  <c r="BI213" i="4"/>
  <c r="BH213" i="4"/>
  <c r="BG213" i="4"/>
  <c r="BE213" i="4"/>
  <c r="T213" i="4"/>
  <c r="R213" i="4"/>
  <c r="P213" i="4"/>
  <c r="BI212" i="4"/>
  <c r="BH212" i="4"/>
  <c r="BG212" i="4"/>
  <c r="BE212" i="4"/>
  <c r="T212" i="4"/>
  <c r="R212" i="4"/>
  <c r="P212" i="4"/>
  <c r="BI211" i="4"/>
  <c r="BH211" i="4"/>
  <c r="BG211" i="4"/>
  <c r="BE211" i="4"/>
  <c r="T211" i="4"/>
  <c r="R211" i="4"/>
  <c r="P211" i="4"/>
  <c r="BI210" i="4"/>
  <c r="BH210" i="4"/>
  <c r="BG210" i="4"/>
  <c r="BE210" i="4"/>
  <c r="T210" i="4"/>
  <c r="R210" i="4"/>
  <c r="P210" i="4"/>
  <c r="BI208" i="4"/>
  <c r="BH208" i="4"/>
  <c r="BG208" i="4"/>
  <c r="BE208" i="4"/>
  <c r="T208" i="4"/>
  <c r="R208" i="4"/>
  <c r="P208" i="4"/>
  <c r="BI207" i="4"/>
  <c r="BH207" i="4"/>
  <c r="BG207" i="4"/>
  <c r="BE207" i="4"/>
  <c r="T207" i="4"/>
  <c r="R207" i="4"/>
  <c r="P207" i="4"/>
  <c r="BI206" i="4"/>
  <c r="BH206" i="4"/>
  <c r="BG206" i="4"/>
  <c r="BE206" i="4"/>
  <c r="T206" i="4"/>
  <c r="R206" i="4"/>
  <c r="P206" i="4"/>
  <c r="BI205" i="4"/>
  <c r="BH205" i="4"/>
  <c r="BG205" i="4"/>
  <c r="BE205" i="4"/>
  <c r="T205" i="4"/>
  <c r="R205" i="4"/>
  <c r="P205" i="4"/>
  <c r="BI204" i="4"/>
  <c r="BH204" i="4"/>
  <c r="BG204" i="4"/>
  <c r="BE204" i="4"/>
  <c r="T204" i="4"/>
  <c r="R204" i="4"/>
  <c r="P204" i="4"/>
  <c r="BI203" i="4"/>
  <c r="BH203" i="4"/>
  <c r="BG203" i="4"/>
  <c r="BE203" i="4"/>
  <c r="T203" i="4"/>
  <c r="R203" i="4"/>
  <c r="P203" i="4"/>
  <c r="BI202" i="4"/>
  <c r="BH202" i="4"/>
  <c r="BG202" i="4"/>
  <c r="BE202" i="4"/>
  <c r="T202" i="4"/>
  <c r="R202" i="4"/>
  <c r="P202" i="4"/>
  <c r="BI201" i="4"/>
  <c r="BH201" i="4"/>
  <c r="BG201" i="4"/>
  <c r="BE201" i="4"/>
  <c r="T201" i="4"/>
  <c r="R201" i="4"/>
  <c r="P201" i="4"/>
  <c r="BI200" i="4"/>
  <c r="BH200" i="4"/>
  <c r="BG200" i="4"/>
  <c r="BE200" i="4"/>
  <c r="T200" i="4"/>
  <c r="R200" i="4"/>
  <c r="P200" i="4"/>
  <c r="BI199" i="4"/>
  <c r="BH199" i="4"/>
  <c r="BG199" i="4"/>
  <c r="BE199" i="4"/>
  <c r="T199" i="4"/>
  <c r="R199" i="4"/>
  <c r="P199" i="4"/>
  <c r="BI198" i="4"/>
  <c r="BH198" i="4"/>
  <c r="BG198" i="4"/>
  <c r="BE198" i="4"/>
  <c r="T198" i="4"/>
  <c r="R198" i="4"/>
  <c r="P198" i="4"/>
  <c r="BI197" i="4"/>
  <c r="BH197" i="4"/>
  <c r="BG197" i="4"/>
  <c r="BE197" i="4"/>
  <c r="T197" i="4"/>
  <c r="R197" i="4"/>
  <c r="P197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F140" i="4"/>
  <c r="F138" i="4"/>
  <c r="E136" i="4"/>
  <c r="F91" i="4"/>
  <c r="F89" i="4"/>
  <c r="E87" i="4"/>
  <c r="J24" i="4"/>
  <c r="E24" i="4"/>
  <c r="J141" i="4" s="1"/>
  <c r="J23" i="4"/>
  <c r="J21" i="4"/>
  <c r="E21" i="4"/>
  <c r="J140" i="4"/>
  <c r="J20" i="4"/>
  <c r="J18" i="4"/>
  <c r="E18" i="4"/>
  <c r="F92" i="4" s="1"/>
  <c r="J17" i="4"/>
  <c r="J12" i="4"/>
  <c r="J138" i="4" s="1"/>
  <c r="E7" i="4"/>
  <c r="E134" i="4" s="1"/>
  <c r="J37" i="3"/>
  <c r="J36" i="3"/>
  <c r="AY96" i="1" s="1"/>
  <c r="J35" i="3"/>
  <c r="AX96" i="1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3" i="3"/>
  <c r="BH183" i="3"/>
  <c r="BG183" i="3"/>
  <c r="BE183" i="3"/>
  <c r="T183" i="3"/>
  <c r="T182" i="3" s="1"/>
  <c r="R183" i="3"/>
  <c r="R182" i="3" s="1"/>
  <c r="P183" i="3"/>
  <c r="P182" i="3" s="1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F130" i="3"/>
  <c r="F128" i="3"/>
  <c r="E126" i="3"/>
  <c r="F91" i="3"/>
  <c r="F89" i="3"/>
  <c r="E87" i="3"/>
  <c r="J24" i="3"/>
  <c r="E24" i="3"/>
  <c r="J92" i="3" s="1"/>
  <c r="J23" i="3"/>
  <c r="J21" i="3"/>
  <c r="E21" i="3"/>
  <c r="J91" i="3" s="1"/>
  <c r="J20" i="3"/>
  <c r="J18" i="3"/>
  <c r="E18" i="3"/>
  <c r="F131" i="3" s="1"/>
  <c r="J17" i="3"/>
  <c r="J12" i="3"/>
  <c r="J128" i="3" s="1"/>
  <c r="E7" i="3"/>
  <c r="E85" i="3"/>
  <c r="J37" i="2"/>
  <c r="J36" i="2"/>
  <c r="AY95" i="1" s="1"/>
  <c r="J35" i="2"/>
  <c r="AX95" i="1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T161" i="2" s="1"/>
  <c r="R162" i="2"/>
  <c r="R161" i="2" s="1"/>
  <c r="P162" i="2"/>
  <c r="P161" i="2"/>
  <c r="BI159" i="2"/>
  <c r="BH159" i="2"/>
  <c r="BG159" i="2"/>
  <c r="BE159" i="2"/>
  <c r="T159" i="2"/>
  <c r="T158" i="2" s="1"/>
  <c r="R159" i="2"/>
  <c r="R158" i="2"/>
  <c r="P159" i="2"/>
  <c r="P158" i="2" s="1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F119" i="2"/>
  <c r="F117" i="2"/>
  <c r="E115" i="2"/>
  <c r="F91" i="2"/>
  <c r="F89" i="2"/>
  <c r="E87" i="2"/>
  <c r="J24" i="2"/>
  <c r="E24" i="2"/>
  <c r="J120" i="2"/>
  <c r="J23" i="2"/>
  <c r="J21" i="2"/>
  <c r="E21" i="2"/>
  <c r="J119" i="2"/>
  <c r="J20" i="2"/>
  <c r="J18" i="2"/>
  <c r="E18" i="2"/>
  <c r="F92" i="2"/>
  <c r="J17" i="2"/>
  <c r="J12" i="2"/>
  <c r="J117" i="2" s="1"/>
  <c r="E7" i="2"/>
  <c r="E113" i="2" s="1"/>
  <c r="L90" i="1"/>
  <c r="AM90" i="1"/>
  <c r="AM89" i="1"/>
  <c r="L89" i="1"/>
  <c r="AM87" i="1"/>
  <c r="L87" i="1"/>
  <c r="L85" i="1"/>
  <c r="L84" i="1"/>
  <c r="J164" i="2"/>
  <c r="J157" i="2"/>
  <c r="BK148" i="2"/>
  <c r="BK135" i="2"/>
  <c r="BK126" i="2"/>
  <c r="BK147" i="2"/>
  <c r="J144" i="2"/>
  <c r="J133" i="2"/>
  <c r="J127" i="2"/>
  <c r="J141" i="2"/>
  <c r="J136" i="2"/>
  <c r="BK130" i="2"/>
  <c r="J224" i="3"/>
  <c r="BK191" i="3"/>
  <c r="J177" i="3"/>
  <c r="BK161" i="3"/>
  <c r="J211" i="3"/>
  <c r="BK193" i="3"/>
  <c r="BK240" i="3"/>
  <c r="BK227" i="3"/>
  <c r="BK206" i="3"/>
  <c r="BK160" i="3"/>
  <c r="J240" i="3"/>
  <c r="J203" i="3"/>
  <c r="J172" i="3"/>
  <c r="BK140" i="3"/>
  <c r="BK138" i="3"/>
  <c r="J201" i="3"/>
  <c r="BK186" i="3"/>
  <c r="J165" i="3"/>
  <c r="J145" i="3"/>
  <c r="J217" i="3"/>
  <c r="BK172" i="3"/>
  <c r="J151" i="3"/>
  <c r="J158" i="3"/>
  <c r="BK241" i="3"/>
  <c r="J207" i="3"/>
  <c r="BK188" i="3"/>
  <c r="BK234" i="3"/>
  <c r="J228" i="3"/>
  <c r="BK181" i="3"/>
  <c r="J160" i="3"/>
  <c r="BK137" i="3"/>
  <c r="BK183" i="3"/>
  <c r="J234" i="3"/>
  <c r="J193" i="3"/>
  <c r="BK390" i="4"/>
  <c r="BK364" i="4"/>
  <c r="J338" i="4"/>
  <c r="J298" i="4"/>
  <c r="BK260" i="4"/>
  <c r="J228" i="4"/>
  <c r="BK203" i="4"/>
  <c r="BK183" i="4"/>
  <c r="J175" i="4"/>
  <c r="BK148" i="4"/>
  <c r="J374" i="4"/>
  <c r="J343" i="4"/>
  <c r="BK291" i="4"/>
  <c r="J212" i="4"/>
  <c r="BK169" i="4"/>
  <c r="J385" i="4"/>
  <c r="J351" i="4"/>
  <c r="J332" i="4"/>
  <c r="BK303" i="4"/>
  <c r="BK284" i="4"/>
  <c r="BK269" i="4"/>
  <c r="BK249" i="4"/>
  <c r="J227" i="4"/>
  <c r="J214" i="4"/>
  <c r="J198" i="4"/>
  <c r="J149" i="4"/>
  <c r="J384" i="4"/>
  <c r="J364" i="4"/>
  <c r="BK281" i="4"/>
  <c r="BK245" i="4"/>
  <c r="BK226" i="4"/>
  <c r="J213" i="4"/>
  <c r="BK201" i="4"/>
  <c r="BK185" i="4"/>
  <c r="J171" i="4"/>
  <c r="J157" i="4"/>
  <c r="BK153" i="4"/>
  <c r="BK369" i="4"/>
  <c r="BK349" i="4"/>
  <c r="BK339" i="4"/>
  <c r="J321" i="4"/>
  <c r="BK262" i="4"/>
  <c r="J229" i="4"/>
  <c r="J201" i="4"/>
  <c r="BK192" i="4"/>
  <c r="J160" i="4"/>
  <c r="J368" i="4"/>
  <c r="BK327" i="4"/>
  <c r="BK316" i="4"/>
  <c r="BK304" i="4"/>
  <c r="J281" i="4"/>
  <c r="BK228" i="4"/>
  <c r="J177" i="4"/>
  <c r="BK365" i="4"/>
  <c r="BK393" i="4"/>
  <c r="BK350" i="4"/>
  <c r="BK279" i="4"/>
  <c r="J249" i="4"/>
  <c r="J162" i="4"/>
  <c r="J390" i="4"/>
  <c r="BK353" i="4"/>
  <c r="J335" i="4"/>
  <c r="BK317" i="4"/>
  <c r="BK296" i="4"/>
  <c r="J290" i="4"/>
  <c r="BK270" i="4"/>
  <c r="J220" i="4"/>
  <c r="J202" i="4"/>
  <c r="J174" i="4"/>
  <c r="BK382" i="4"/>
  <c r="J315" i="4"/>
  <c r="BK289" i="4"/>
  <c r="J270" i="4"/>
  <c r="BK253" i="4"/>
  <c r="BK216" i="4"/>
  <c r="BK172" i="4"/>
  <c r="BK164" i="4"/>
  <c r="J360" i="4"/>
  <c r="J261" i="5"/>
  <c r="BK222" i="5"/>
  <c r="BK219" i="5"/>
  <c r="BK175" i="5"/>
  <c r="BK173" i="5"/>
  <c r="BK142" i="5"/>
  <c r="BK231" i="5"/>
  <c r="BK197" i="5"/>
  <c r="J186" i="5"/>
  <c r="BK146" i="5"/>
  <c r="BK256" i="5"/>
  <c r="J222" i="5"/>
  <c r="J185" i="5"/>
  <c r="J165" i="5"/>
  <c r="J159" i="5"/>
  <c r="BK145" i="5"/>
  <c r="J255" i="5"/>
  <c r="J218" i="5"/>
  <c r="J205" i="5"/>
  <c r="BK253" i="5"/>
  <c r="J239" i="5"/>
  <c r="BK205" i="5"/>
  <c r="J199" i="5"/>
  <c r="BK155" i="5"/>
  <c r="BK260" i="5"/>
  <c r="J241" i="5"/>
  <c r="BK193" i="5"/>
  <c r="BK251" i="5"/>
  <c r="BK232" i="5"/>
  <c r="J193" i="5"/>
  <c r="BK177" i="5"/>
  <c r="J157" i="6"/>
  <c r="J166" i="6"/>
  <c r="BK164" i="6"/>
  <c r="BK144" i="6"/>
  <c r="J128" i="6"/>
  <c r="J183" i="7"/>
  <c r="J129" i="7"/>
  <c r="J146" i="7"/>
  <c r="BK150" i="7"/>
  <c r="J139" i="7"/>
  <c r="J176" i="7"/>
  <c r="J147" i="7"/>
  <c r="J136" i="7"/>
  <c r="J172" i="7"/>
  <c r="BK161" i="7"/>
  <c r="J187" i="7"/>
  <c r="BK177" i="7"/>
  <c r="BK170" i="7"/>
  <c r="J163" i="7"/>
  <c r="J160" i="7"/>
  <c r="BK130" i="7"/>
  <c r="J179" i="7"/>
  <c r="J171" i="8"/>
  <c r="BK146" i="8"/>
  <c r="BK132" i="8"/>
  <c r="J180" i="8"/>
  <c r="BK137" i="8"/>
  <c r="J170" i="8"/>
  <c r="BK191" i="8"/>
  <c r="BK139" i="8"/>
  <c r="BK164" i="8"/>
  <c r="BK145" i="8"/>
  <c r="BK188" i="8"/>
  <c r="J192" i="8"/>
  <c r="BK135" i="8"/>
  <c r="BK146" i="9"/>
  <c r="BK166" i="9"/>
  <c r="BK159" i="9"/>
  <c r="J146" i="9"/>
  <c r="BK167" i="9"/>
  <c r="BK132" i="9"/>
  <c r="J164" i="9"/>
  <c r="J164" i="10"/>
  <c r="J240" i="10"/>
  <c r="J203" i="10"/>
  <c r="BK154" i="10"/>
  <c r="J143" i="10"/>
  <c r="BK222" i="10"/>
  <c r="BK200" i="10"/>
  <c r="J156" i="10"/>
  <c r="J255" i="10"/>
  <c r="BK249" i="10"/>
  <c r="J232" i="10"/>
  <c r="BK168" i="10"/>
  <c r="J220" i="10"/>
  <c r="BK188" i="10"/>
  <c r="J234" i="10"/>
  <c r="BK169" i="10"/>
  <c r="BK141" i="10"/>
  <c r="J179" i="10"/>
  <c r="BK250" i="10"/>
  <c r="J238" i="10"/>
  <c r="BK194" i="10"/>
  <c r="J183" i="10"/>
  <c r="J174" i="10"/>
  <c r="BK256" i="10"/>
  <c r="BK232" i="10"/>
  <c r="BK204" i="10"/>
  <c r="BK166" i="10"/>
  <c r="J256" i="10"/>
  <c r="BK237" i="10"/>
  <c r="BK176" i="10"/>
  <c r="BK152" i="10"/>
  <c r="BK246" i="10"/>
  <c r="J209" i="10"/>
  <c r="J161" i="10"/>
  <c r="BK162" i="2"/>
  <c r="BK154" i="2"/>
  <c r="J152" i="2"/>
  <c r="J146" i="2"/>
  <c r="J139" i="2"/>
  <c r="J149" i="2"/>
  <c r="BK140" i="2"/>
  <c r="BK128" i="2"/>
  <c r="BK134" i="2"/>
  <c r="J227" i="3"/>
  <c r="J186" i="3"/>
  <c r="J140" i="3"/>
  <c r="BK198" i="3"/>
  <c r="BK207" i="3"/>
  <c r="BK164" i="3"/>
  <c r="BK239" i="3"/>
  <c r="BK216" i="3"/>
  <c r="J171" i="3"/>
  <c r="BK139" i="3"/>
  <c r="BK196" i="3"/>
  <c r="BK173" i="3"/>
  <c r="BK158" i="3"/>
  <c r="J181" i="3"/>
  <c r="J226" i="3"/>
  <c r="BK203" i="3"/>
  <c r="BK145" i="3"/>
  <c r="BK143" i="3"/>
  <c r="J210" i="3"/>
  <c r="BK199" i="3"/>
  <c r="BK165" i="3"/>
  <c r="J233" i="3"/>
  <c r="BK174" i="3"/>
  <c r="J195" i="3"/>
  <c r="BK211" i="3"/>
  <c r="J159" i="3"/>
  <c r="J381" i="4"/>
  <c r="J349" i="4"/>
  <c r="J306" i="4"/>
  <c r="BK265" i="4"/>
  <c r="BK237" i="4"/>
  <c r="J219" i="4"/>
  <c r="J187" i="4"/>
  <c r="BK161" i="4"/>
  <c r="BK360" i="4"/>
  <c r="J313" i="4"/>
  <c r="J294" i="4"/>
  <c r="BK241" i="4"/>
  <c r="J184" i="4"/>
  <c r="J161" i="4"/>
  <c r="J362" i="4"/>
  <c r="BK335" i="4"/>
  <c r="J323" i="4"/>
  <c r="J296" i="4"/>
  <c r="BK276" i="4"/>
  <c r="BK239" i="4"/>
  <c r="BK211" i="4"/>
  <c r="BK170" i="4"/>
  <c r="BK372" i="4"/>
  <c r="BK315" i="4"/>
  <c r="BK268" i="4"/>
  <c r="J237" i="4"/>
  <c r="BK220" i="4"/>
  <c r="BK210" i="4"/>
  <c r="BK187" i="4"/>
  <c r="J158" i="4"/>
  <c r="J340" i="4"/>
  <c r="J316" i="4"/>
  <c r="J260" i="4"/>
  <c r="BK205" i="4"/>
  <c r="BK189" i="4"/>
  <c r="J339" i="4"/>
  <c r="J318" i="4"/>
  <c r="J286" i="4"/>
  <c r="J215" i="4"/>
  <c r="J163" i="4"/>
  <c r="J363" i="4"/>
  <c r="BK387" i="4"/>
  <c r="BK275" i="4"/>
  <c r="BK206" i="4"/>
  <c r="J396" i="4"/>
  <c r="J336" i="4"/>
  <c r="J283" i="4"/>
  <c r="J233" i="4"/>
  <c r="J185" i="4"/>
  <c r="J153" i="4"/>
  <c r="BK313" i="4"/>
  <c r="BK278" i="4"/>
  <c r="BK252" i="4"/>
  <c r="J170" i="4"/>
  <c r="BK371" i="4"/>
  <c r="BK220" i="5"/>
  <c r="BK174" i="5"/>
  <c r="J148" i="5"/>
  <c r="J226" i="5"/>
  <c r="J166" i="5"/>
  <c r="BK264" i="5"/>
  <c r="BK218" i="5"/>
  <c r="BK188" i="5"/>
  <c r="BK166" i="5"/>
  <c r="J187" i="5"/>
  <c r="BK178" i="5"/>
  <c r="BK165" i="5"/>
  <c r="BK144" i="5"/>
  <c r="BK268" i="5"/>
  <c r="BK254" i="5"/>
  <c r="BK208" i="5"/>
  <c r="J197" i="5"/>
  <c r="BK184" i="5"/>
  <c r="BK278" i="5"/>
  <c r="J246" i="5"/>
  <c r="BK239" i="5"/>
  <c r="BK226" i="5"/>
  <c r="J182" i="5"/>
  <c r="BK181" i="5"/>
  <c r="BK161" i="5"/>
  <c r="J152" i="5"/>
  <c r="BK140" i="5"/>
  <c r="J266" i="5"/>
  <c r="BK247" i="5"/>
  <c r="J227" i="5"/>
  <c r="J179" i="5"/>
  <c r="J164" i="5"/>
  <c r="BK152" i="5"/>
  <c r="BK150" i="6"/>
  <c r="J141" i="6"/>
  <c r="J160" i="6"/>
  <c r="BK148" i="6"/>
  <c r="J140" i="6"/>
  <c r="BK163" i="6"/>
  <c r="BK145" i="6"/>
  <c r="J129" i="6"/>
  <c r="J165" i="6"/>
  <c r="J153" i="6"/>
  <c r="BK136" i="6"/>
  <c r="BK160" i="6"/>
  <c r="J148" i="6"/>
  <c r="BK146" i="6"/>
  <c r="BK158" i="6"/>
  <c r="J136" i="6"/>
  <c r="J134" i="6"/>
  <c r="BK153" i="6"/>
  <c r="BK137" i="6"/>
  <c r="J137" i="6"/>
  <c r="J185" i="7"/>
  <c r="J162" i="7"/>
  <c r="BK144" i="7"/>
  <c r="BK143" i="7"/>
  <c r="BK157" i="7"/>
  <c r="BK131" i="7"/>
  <c r="BK174" i="7"/>
  <c r="J154" i="7"/>
  <c r="J177" i="7"/>
  <c r="J166" i="7"/>
  <c r="BK138" i="7"/>
  <c r="J140" i="7"/>
  <c r="J174" i="7"/>
  <c r="J165" i="7"/>
  <c r="J131" i="7"/>
  <c r="J181" i="7"/>
  <c r="BK160" i="7"/>
  <c r="BK133" i="7"/>
  <c r="BK134" i="8"/>
  <c r="J173" i="8"/>
  <c r="J191" i="8"/>
  <c r="J166" i="8"/>
  <c r="BK182" i="8"/>
  <c r="BK167" i="8"/>
  <c r="J145" i="8"/>
  <c r="J176" i="8"/>
  <c r="J136" i="8"/>
  <c r="J165" i="8"/>
  <c r="BK152" i="8"/>
  <c r="BK197" i="8"/>
  <c r="BK159" i="8"/>
  <c r="J172" i="8"/>
  <c r="J168" i="8"/>
  <c r="BK171" i="8"/>
  <c r="BK196" i="8"/>
  <c r="J162" i="8"/>
  <c r="J197" i="8"/>
  <c r="BK170" i="8"/>
  <c r="J147" i="8"/>
  <c r="J133" i="8"/>
  <c r="BK136" i="9"/>
  <c r="J165" i="9"/>
  <c r="BK156" i="9"/>
  <c r="J158" i="9"/>
  <c r="BK152" i="9"/>
  <c r="BK169" i="9"/>
  <c r="J141" i="9"/>
  <c r="BK137" i="9"/>
  <c r="J160" i="9"/>
  <c r="BK175" i="9"/>
  <c r="J138" i="9"/>
  <c r="J132" i="9"/>
  <c r="BK150" i="9"/>
  <c r="J176" i="9"/>
  <c r="BK160" i="9"/>
  <c r="BK141" i="9"/>
  <c r="J231" i="10"/>
  <c r="J210" i="10"/>
  <c r="J176" i="10"/>
  <c r="J158" i="10"/>
  <c r="BK137" i="10"/>
  <c r="BK213" i="10"/>
  <c r="J177" i="10"/>
  <c r="BK153" i="10"/>
  <c r="J246" i="10"/>
  <c r="J247" i="10"/>
  <c r="J142" i="10"/>
  <c r="J169" i="10"/>
  <c r="BK172" i="10"/>
  <c r="BK165" i="10"/>
  <c r="BK221" i="10"/>
  <c r="J139" i="10"/>
  <c r="J224" i="10"/>
  <c r="J193" i="10"/>
  <c r="J175" i="10"/>
  <c r="J257" i="10"/>
  <c r="BK234" i="10"/>
  <c r="J208" i="10"/>
  <c r="BK167" i="10"/>
  <c r="J141" i="10"/>
  <c r="BK238" i="10"/>
  <c r="BK162" i="10"/>
  <c r="J228" i="10"/>
  <c r="BK215" i="10"/>
  <c r="BK181" i="10"/>
  <c r="BK164" i="2"/>
  <c r="J159" i="2"/>
  <c r="J155" i="2"/>
  <c r="J153" i="2"/>
  <c r="BK150" i="2"/>
  <c r="BK144" i="2"/>
  <c r="BK127" i="2"/>
  <c r="BK146" i="2"/>
  <c r="BK141" i="2"/>
  <c r="BK143" i="2"/>
  <c r="BK133" i="2"/>
  <c r="J126" i="2"/>
  <c r="BK221" i="3"/>
  <c r="BK149" i="3"/>
  <c r="BK222" i="3"/>
  <c r="J188" i="3"/>
  <c r="BK170" i="3"/>
  <c r="J209" i="3"/>
  <c r="J163" i="3"/>
  <c r="BK150" i="3"/>
  <c r="BK177" i="3"/>
  <c r="J154" i="3"/>
  <c r="BK195" i="3"/>
  <c r="J150" i="3"/>
  <c r="BK352" i="4"/>
  <c r="J325" i="4"/>
  <c r="J292" i="4"/>
  <c r="BK264" i="4"/>
  <c r="BK236" i="4"/>
  <c r="J224" i="4"/>
  <c r="J207" i="4"/>
  <c r="BK177" i="4"/>
  <c r="BK166" i="4"/>
  <c r="J361" i="4"/>
  <c r="BK341" i="4"/>
  <c r="BK325" i="4"/>
  <c r="J276" i="4"/>
  <c r="BK191" i="4"/>
  <c r="J164" i="4"/>
  <c r="BK384" i="4"/>
  <c r="J344" i="4"/>
  <c r="BK333" i="4"/>
  <c r="BK309" i="4"/>
  <c r="BK293" i="4"/>
  <c r="BK267" i="4"/>
  <c r="BK240" i="4"/>
  <c r="BK225" i="4"/>
  <c r="J206" i="4"/>
  <c r="J191" i="4"/>
  <c r="BK147" i="4"/>
  <c r="BK368" i="4"/>
  <c r="BK321" i="4"/>
  <c r="J279" i="4"/>
  <c r="BK256" i="4"/>
  <c r="BK232" i="4"/>
  <c r="BK218" i="4"/>
  <c r="BK202" i="4"/>
  <c r="BK186" i="4"/>
  <c r="BK162" i="4"/>
  <c r="J356" i="4"/>
  <c r="BK330" i="4"/>
  <c r="J326" i="4"/>
  <c r="BK298" i="4"/>
  <c r="J255" i="4"/>
  <c r="BK200" i="4"/>
  <c r="J186" i="4"/>
  <c r="BK383" i="4"/>
  <c r="BK328" i="4"/>
  <c r="BK319" i="4"/>
  <c r="J307" i="4"/>
  <c r="BK282" i="4"/>
  <c r="J242" i="4"/>
  <c r="BK181" i="4"/>
  <c r="J378" i="4"/>
  <c r="BK348" i="4"/>
  <c r="BK391" i="4"/>
  <c r="J319" i="4"/>
  <c r="BK274" i="4"/>
  <c r="J245" i="4"/>
  <c r="BK149" i="4"/>
  <c r="J358" i="4"/>
  <c r="BK329" i="4"/>
  <c r="J305" i="4"/>
  <c r="J272" i="4"/>
  <c r="BK238" i="4"/>
  <c r="J203" i="4"/>
  <c r="BK176" i="4"/>
  <c r="BK388" i="4"/>
  <c r="J314" i="4"/>
  <c r="BK290" i="4"/>
  <c r="BK255" i="4"/>
  <c r="J236" i="4"/>
  <c r="BK168" i="4"/>
  <c r="J369" i="4"/>
  <c r="J345" i="4"/>
  <c r="J248" i="5"/>
  <c r="J217" i="5"/>
  <c r="BK172" i="5"/>
  <c r="BK158" i="5"/>
  <c r="J237" i="5"/>
  <c r="BK225" i="5"/>
  <c r="BK154" i="5"/>
  <c r="J142" i="5"/>
  <c r="J229" i="5"/>
  <c r="J202" i="5"/>
  <c r="BK162" i="5"/>
  <c r="J156" i="5"/>
  <c r="J258" i="5"/>
  <c r="BK223" i="5"/>
  <c r="BK210" i="5"/>
  <c r="J252" i="5"/>
  <c r="J215" i="5"/>
  <c r="BK194" i="5"/>
  <c r="J171" i="5"/>
  <c r="BK275" i="5"/>
  <c r="BK250" i="5"/>
  <c r="BK167" i="5"/>
  <c r="J231" i="5"/>
  <c r="BK204" i="5"/>
  <c r="BK182" i="5"/>
  <c r="J150" i="7"/>
  <c r="BK178" i="7"/>
  <c r="J156" i="7"/>
  <c r="BK176" i="7"/>
  <c r="BK163" i="7"/>
  <c r="BK188" i="7"/>
  <c r="BK186" i="7"/>
  <c r="BK166" i="7"/>
  <c r="BK129" i="7"/>
  <c r="BK153" i="7"/>
  <c r="BK140" i="7"/>
  <c r="BK140" i="8"/>
  <c r="J194" i="8"/>
  <c r="J152" i="8"/>
  <c r="J178" i="8"/>
  <c r="BK158" i="8"/>
  <c r="BK154" i="8"/>
  <c r="BK156" i="8"/>
  <c r="J139" i="8"/>
  <c r="J160" i="8"/>
  <c r="J157" i="8"/>
  <c r="J163" i="8"/>
  <c r="J195" i="8"/>
  <c r="J151" i="8"/>
  <c r="BK130" i="8"/>
  <c r="J171" i="9"/>
  <c r="J149" i="9"/>
  <c r="BK153" i="9"/>
  <c r="J131" i="9"/>
  <c r="BK135" i="9"/>
  <c r="J128" i="9"/>
  <c r="BK138" i="9"/>
  <c r="J173" i="9"/>
  <c r="J130" i="9"/>
  <c r="J140" i="9"/>
  <c r="J157" i="9"/>
  <c r="J242" i="10"/>
  <c r="J207" i="10"/>
  <c r="J167" i="10"/>
  <c r="BK138" i="10"/>
  <c r="BK180" i="10"/>
  <c r="BK146" i="10"/>
  <c r="BK190" i="10"/>
  <c r="J152" i="10"/>
  <c r="J225" i="10"/>
  <c r="J205" i="10"/>
  <c r="BK164" i="10"/>
  <c r="BK208" i="10"/>
  <c r="BK214" i="10"/>
  <c r="J173" i="10"/>
  <c r="BK175" i="10"/>
  <c r="BK150" i="10"/>
  <c r="J186" i="10"/>
  <c r="J230" i="10"/>
  <c r="J192" i="10"/>
  <c r="J165" i="10"/>
  <c r="BK235" i="10"/>
  <c r="BK212" i="10"/>
  <c r="BK171" i="10"/>
  <c r="J251" i="10"/>
  <c r="BK158" i="10"/>
  <c r="J250" i="10"/>
  <c r="J227" i="10"/>
  <c r="BK174" i="10"/>
  <c r="BK165" i="2"/>
  <c r="BK157" i="2"/>
  <c r="J154" i="2"/>
  <c r="BK151" i="2"/>
  <c r="BK142" i="2"/>
  <c r="J150" i="2"/>
  <c r="BK136" i="2"/>
  <c r="AS94" i="1"/>
  <c r="BK167" i="3"/>
  <c r="BK231" i="3"/>
  <c r="J175" i="3"/>
  <c r="J235" i="3"/>
  <c r="BK218" i="3"/>
  <c r="J168" i="3"/>
  <c r="J223" i="3"/>
  <c r="J204" i="3"/>
  <c r="BK166" i="3"/>
  <c r="BK223" i="3"/>
  <c r="J190" i="3"/>
  <c r="BK169" i="3"/>
  <c r="J153" i="3"/>
  <c r="BK232" i="3"/>
  <c r="J216" i="3"/>
  <c r="BK156" i="3"/>
  <c r="J239" i="3"/>
  <c r="BK228" i="3"/>
  <c r="BK204" i="3"/>
  <c r="J139" i="3"/>
  <c r="BK220" i="3"/>
  <c r="BK162" i="3"/>
  <c r="J202" i="3"/>
  <c r="BK238" i="3"/>
  <c r="J148" i="3"/>
  <c r="BK378" i="4"/>
  <c r="J348" i="4"/>
  <c r="J304" i="4"/>
  <c r="J277" i="4"/>
  <c r="J253" i="4"/>
  <c r="BK223" i="4"/>
  <c r="J189" i="4"/>
  <c r="BK159" i="4"/>
  <c r="BK357" i="4"/>
  <c r="BK332" i="4"/>
  <c r="BK307" i="4"/>
  <c r="J222" i="4"/>
  <c r="J165" i="4"/>
  <c r="J365" i="4"/>
  <c r="J334" i="4"/>
  <c r="BK295" i="4"/>
  <c r="BK258" i="4"/>
  <c r="J226" i="4"/>
  <c r="J221" i="4"/>
  <c r="J181" i="4"/>
  <c r="BK363" i="4"/>
  <c r="J274" i="4"/>
  <c r="BK248" i="4"/>
  <c r="J230" i="4"/>
  <c r="BK221" i="4"/>
  <c r="BK204" i="4"/>
  <c r="BK175" i="4"/>
  <c r="J166" i="4"/>
  <c r="J372" i="4"/>
  <c r="J350" i="4"/>
  <c r="BK336" i="4"/>
  <c r="J327" i="4"/>
  <c r="BK294" i="4"/>
  <c r="BK215" i="4"/>
  <c r="BK198" i="4"/>
  <c r="BK165" i="4"/>
  <c r="J341" i="4"/>
  <c r="J317" i="4"/>
  <c r="BK285" i="4"/>
  <c r="J223" i="4"/>
  <c r="J387" i="4"/>
  <c r="J394" i="4"/>
  <c r="BK343" i="4"/>
  <c r="BK266" i="4"/>
  <c r="BK160" i="4"/>
  <c r="J393" i="4"/>
  <c r="BK347" i="4"/>
  <c r="J308" i="4"/>
  <c r="J282" i="4"/>
  <c r="J218" i="4"/>
  <c r="BK184" i="4"/>
  <c r="J167" i="4"/>
  <c r="BK358" i="4"/>
  <c r="J291" i="4"/>
  <c r="J268" i="4"/>
  <c r="BK195" i="4"/>
  <c r="BK163" i="4"/>
  <c r="BK262" i="5"/>
  <c r="J192" i="5"/>
  <c r="BK164" i="5"/>
  <c r="BK258" i="5"/>
  <c r="BK227" i="5"/>
  <c r="J195" i="5"/>
  <c r="J144" i="5"/>
  <c r="J243" i="5"/>
  <c r="J204" i="5"/>
  <c r="J161" i="5"/>
  <c r="BK277" i="5"/>
  <c r="BK252" i="5"/>
  <c r="J213" i="5"/>
  <c r="BK269" i="5"/>
  <c r="J233" i="5"/>
  <c r="BK187" i="5"/>
  <c r="J141" i="5"/>
  <c r="J262" i="5"/>
  <c r="BK191" i="5"/>
  <c r="J235" i="5"/>
  <c r="J189" i="5"/>
  <c r="BK170" i="5"/>
  <c r="BK132" i="6"/>
  <c r="BK141" i="6"/>
  <c r="J142" i="6"/>
  <c r="J143" i="7"/>
  <c r="BK154" i="7"/>
  <c r="BK136" i="7"/>
  <c r="BK142" i="7"/>
  <c r="J180" i="7"/>
  <c r="J159" i="7"/>
  <c r="BK181" i="7"/>
  <c r="BK168" i="7"/>
  <c r="BK139" i="7"/>
  <c r="BK185" i="7"/>
  <c r="BK183" i="7"/>
  <c r="J168" i="7"/>
  <c r="BK141" i="7"/>
  <c r="BK180" i="7"/>
  <c r="BK162" i="7"/>
  <c r="J167" i="8"/>
  <c r="BK144" i="8"/>
  <c r="BK149" i="8"/>
  <c r="J135" i="8"/>
  <c r="J174" i="8"/>
  <c r="J155" i="8"/>
  <c r="BK177" i="8"/>
  <c r="BK179" i="8"/>
  <c r="BK143" i="8"/>
  <c r="J188" i="8"/>
  <c r="BK173" i="8"/>
  <c r="BK166" i="8"/>
  <c r="J144" i="8"/>
  <c r="BK192" i="8"/>
  <c r="J169" i="8"/>
  <c r="BK155" i="9"/>
  <c r="J167" i="9"/>
  <c r="BK168" i="9"/>
  <c r="BK165" i="9"/>
  <c r="BK130" i="9"/>
  <c r="J139" i="9"/>
  <c r="J153" i="9"/>
  <c r="BK173" i="9"/>
  <c r="BK148" i="9"/>
  <c r="J159" i="9"/>
  <c r="J175" i="9"/>
  <c r="J136" i="9"/>
  <c r="J133" i="9"/>
  <c r="BK143" i="9"/>
  <c r="J243" i="10"/>
  <c r="J182" i="10"/>
  <c r="J159" i="10"/>
  <c r="BK217" i="10"/>
  <c r="BK170" i="10"/>
  <c r="J151" i="10"/>
  <c r="J236" i="10"/>
  <c r="BK156" i="10"/>
  <c r="BK231" i="10"/>
  <c r="J206" i="10"/>
  <c r="BK195" i="10"/>
  <c r="BK144" i="10"/>
  <c r="J248" i="10"/>
  <c r="BK205" i="10"/>
  <c r="BK226" i="10"/>
  <c r="BK206" i="10"/>
  <c r="J147" i="10"/>
  <c r="J170" i="10"/>
  <c r="J140" i="10"/>
  <c r="J249" i="10"/>
  <c r="J201" i="10"/>
  <c r="J189" i="10"/>
  <c r="J146" i="10"/>
  <c r="BK218" i="10"/>
  <c r="J194" i="10"/>
  <c r="J254" i="10"/>
  <c r="BK193" i="10"/>
  <c r="BK149" i="10"/>
  <c r="J229" i="10"/>
  <c r="J184" i="10"/>
  <c r="J162" i="2"/>
  <c r="BK156" i="2"/>
  <c r="BK152" i="2"/>
  <c r="J143" i="2"/>
  <c r="J128" i="2"/>
  <c r="J151" i="2"/>
  <c r="J145" i="2"/>
  <c r="J134" i="2"/>
  <c r="J142" i="2"/>
  <c r="BK138" i="2"/>
  <c r="BK131" i="2"/>
  <c r="J236" i="3"/>
  <c r="BK212" i="3"/>
  <c r="J180" i="3"/>
  <c r="BK146" i="3"/>
  <c r="J220" i="3"/>
  <c r="J199" i="3"/>
  <c r="BK151" i="3"/>
  <c r="BK233" i="3"/>
  <c r="BK208" i="3"/>
  <c r="BK148" i="3"/>
  <c r="J143" i="3"/>
  <c r="BK217" i="3"/>
  <c r="J206" i="3"/>
  <c r="BK197" i="3"/>
  <c r="J162" i="3"/>
  <c r="J137" i="3"/>
  <c r="J191" i="3"/>
  <c r="J174" i="3"/>
  <c r="J164" i="3"/>
  <c r="J146" i="3"/>
  <c r="J241" i="3"/>
  <c r="J221" i="3"/>
  <c r="BK180" i="3"/>
  <c r="J144" i="3"/>
  <c r="J149" i="3"/>
  <c r="J222" i="3"/>
  <c r="J208" i="3"/>
  <c r="J198" i="3"/>
  <c r="BK154" i="3"/>
  <c r="J212" i="3"/>
  <c r="J161" i="3"/>
  <c r="J238" i="3"/>
  <c r="BK171" i="3"/>
  <c r="BK202" i="3"/>
  <c r="J178" i="3"/>
  <c r="BK379" i="4"/>
  <c r="BK311" i="4"/>
  <c r="BK305" i="4"/>
  <c r="J273" i="4"/>
  <c r="J258" i="4"/>
  <c r="BK235" i="4"/>
  <c r="J217" i="4"/>
  <c r="BK178" i="4"/>
  <c r="BK171" i="4"/>
  <c r="J386" i="4"/>
  <c r="BK345" i="4"/>
  <c r="BK334" i="4"/>
  <c r="J295" i="4"/>
  <c r="J262" i="4"/>
  <c r="J204" i="4"/>
  <c r="J172" i="4"/>
  <c r="J155" i="4"/>
  <c r="BK342" i="4"/>
  <c r="J330" i="4"/>
  <c r="BK297" i="4"/>
  <c r="BK273" i="4"/>
  <c r="J252" i="4"/>
  <c r="J238" i="4"/>
  <c r="BK222" i="4"/>
  <c r="J200" i="4"/>
  <c r="BK155" i="4"/>
  <c r="J388" i="4"/>
  <c r="J367" i="4"/>
  <c r="J250" i="4"/>
  <c r="J240" i="4"/>
  <c r="BK229" i="4"/>
  <c r="J225" i="4"/>
  <c r="BK217" i="4"/>
  <c r="J197" i="4"/>
  <c r="J183" i="4"/>
  <c r="BK156" i="4"/>
  <c r="J347" i="4"/>
  <c r="J328" i="4"/>
  <c r="J299" i="4"/>
  <c r="J256" i="4"/>
  <c r="BK207" i="4"/>
  <c r="BK197" i="4"/>
  <c r="BK188" i="4"/>
  <c r="BK151" i="4"/>
  <c r="BK338" i="4"/>
  <c r="J320" i="4"/>
  <c r="BK308" i="4"/>
  <c r="BK301" i="4"/>
  <c r="BK259" i="4"/>
  <c r="J188" i="4"/>
  <c r="J156" i="4"/>
  <c r="BK396" i="4"/>
  <c r="BK381" i="4"/>
  <c r="BK300" i="4"/>
  <c r="J179" i="4"/>
  <c r="BK150" i="4"/>
  <c r="BK394" i="4"/>
  <c r="J371" i="4"/>
  <c r="BK346" i="4"/>
  <c r="BK322" i="4"/>
  <c r="J297" i="4"/>
  <c r="J285" i="4"/>
  <c r="J241" i="4"/>
  <c r="BK213" i="4"/>
  <c r="J182" i="4"/>
  <c r="BK152" i="4"/>
  <c r="BK367" i="4"/>
  <c r="BK306" i="4"/>
  <c r="BK287" i="4"/>
  <c r="BK254" i="4"/>
  <c r="J235" i="4"/>
  <c r="J173" i="4"/>
  <c r="BK167" i="4"/>
  <c r="BK374" i="4"/>
  <c r="BK272" i="5"/>
  <c r="J221" i="5"/>
  <c r="BK207" i="5"/>
  <c r="BK171" i="5"/>
  <c r="BK143" i="5"/>
  <c r="J254" i="5"/>
  <c r="J224" i="5"/>
  <c r="BK189" i="5"/>
  <c r="BK148" i="5"/>
  <c r="J272" i="5"/>
  <c r="J223" i="5"/>
  <c r="BK179" i="5"/>
  <c r="J155" i="5"/>
  <c r="J275" i="5"/>
  <c r="BK240" i="5"/>
  <c r="J219" i="5"/>
  <c r="BK206" i="5"/>
  <c r="J172" i="5"/>
  <c r="J244" i="5"/>
  <c r="J230" i="5"/>
  <c r="J190" i="5"/>
  <c r="BK176" i="5"/>
  <c r="J269" i="5"/>
  <c r="J256" i="5"/>
  <c r="BK230" i="5"/>
  <c r="J173" i="5"/>
  <c r="J236" i="5"/>
  <c r="J220" i="5"/>
  <c r="BK192" i="5"/>
  <c r="J151" i="5"/>
  <c r="J149" i="5"/>
  <c r="J146" i="5"/>
  <c r="J145" i="5"/>
  <c r="J143" i="5"/>
  <c r="J140" i="5"/>
  <c r="BK276" i="5"/>
  <c r="J260" i="5"/>
  <c r="J253" i="5"/>
  <c r="J247" i="5"/>
  <c r="BK246" i="5"/>
  <c r="J238" i="5"/>
  <c r="BK235" i="5"/>
  <c r="BK229" i="5"/>
  <c r="BK215" i="5"/>
  <c r="BK214" i="5"/>
  <c r="BK185" i="5"/>
  <c r="J176" i="5"/>
  <c r="BK156" i="5"/>
  <c r="J277" i="5"/>
  <c r="BK261" i="5"/>
  <c r="J210" i="5"/>
  <c r="J198" i="5"/>
  <c r="BK195" i="5"/>
  <c r="BK169" i="5"/>
  <c r="J276" i="5"/>
  <c r="BK243" i="5"/>
  <c r="BK237" i="5"/>
  <c r="J207" i="5"/>
  <c r="J177" i="5"/>
  <c r="J150" i="5"/>
  <c r="BK255" i="5"/>
  <c r="J232" i="5"/>
  <c r="J163" i="5"/>
  <c r="BK161" i="6"/>
  <c r="J130" i="6"/>
  <c r="BK154" i="6"/>
  <c r="BK159" i="6"/>
  <c r="BK135" i="6"/>
  <c r="J145" i="6"/>
  <c r="J164" i="6"/>
  <c r="J135" i="6"/>
  <c r="J154" i="6"/>
  <c r="BK134" i="6"/>
  <c r="BK138" i="6"/>
  <c r="J138" i="6"/>
  <c r="J147" i="6"/>
  <c r="BK129" i="6"/>
  <c r="J148" i="7"/>
  <c r="J133" i="7"/>
  <c r="J130" i="7"/>
  <c r="BK165" i="7"/>
  <c r="J158" i="7"/>
  <c r="BK173" i="7"/>
  <c r="BK156" i="7"/>
  <c r="J135" i="7"/>
  <c r="J175" i="7"/>
  <c r="J161" i="7"/>
  <c r="BK128" i="7"/>
  <c r="BK169" i="7"/>
  <c r="J144" i="7"/>
  <c r="J154" i="8"/>
  <c r="BK174" i="8"/>
  <c r="BK168" i="8"/>
  <c r="BK147" i="8"/>
  <c r="BK172" i="8"/>
  <c r="J142" i="8"/>
  <c r="J137" i="8"/>
  <c r="BK178" i="8"/>
  <c r="BK151" i="8"/>
  <c r="J196" i="8"/>
  <c r="J175" i="8"/>
  <c r="BK165" i="8"/>
  <c r="J130" i="8"/>
  <c r="BK136" i="8"/>
  <c r="BK187" i="8"/>
  <c r="J146" i="8"/>
  <c r="J154" i="9"/>
  <c r="J162" i="9"/>
  <c r="J155" i="9"/>
  <c r="J151" i="9"/>
  <c r="BK145" i="9"/>
  <c r="BK154" i="9"/>
  <c r="J127" i="9"/>
  <c r="BK127" i="9"/>
  <c r="BK158" i="9"/>
  <c r="J174" i="9"/>
  <c r="BK164" i="9"/>
  <c r="BK162" i="9"/>
  <c r="J134" i="9"/>
  <c r="BK185" i="10"/>
  <c r="J144" i="10"/>
  <c r="BK207" i="10"/>
  <c r="J160" i="10"/>
  <c r="J150" i="10"/>
  <c r="J217" i="10"/>
  <c r="J185" i="10"/>
  <c r="BK140" i="10"/>
  <c r="J212" i="10"/>
  <c r="BK161" i="10"/>
  <c r="BK252" i="10"/>
  <c r="BK201" i="10"/>
  <c r="J222" i="10"/>
  <c r="BK192" i="10"/>
  <c r="J204" i="10"/>
  <c r="J157" i="10"/>
  <c r="J197" i="10"/>
  <c r="J171" i="10"/>
  <c r="BK219" i="10"/>
  <c r="BK184" i="10"/>
  <c r="BK157" i="10"/>
  <c r="BK255" i="10"/>
  <c r="BK203" i="10"/>
  <c r="J172" i="10"/>
  <c r="BK257" i="10"/>
  <c r="J200" i="10"/>
  <c r="BK142" i="10"/>
  <c r="BK220" i="10"/>
  <c r="BK173" i="10"/>
  <c r="BK159" i="2"/>
  <c r="BK155" i="2"/>
  <c r="BK153" i="2"/>
  <c r="J147" i="2"/>
  <c r="BK129" i="2"/>
  <c r="J148" i="2"/>
  <c r="J135" i="2"/>
  <c r="J130" i="2"/>
  <c r="J137" i="2"/>
  <c r="J140" i="2"/>
  <c r="BK194" i="3"/>
  <c r="BK175" i="3"/>
  <c r="J232" i="3"/>
  <c r="J167" i="3"/>
  <c r="J196" i="3"/>
  <c r="BK152" i="3"/>
  <c r="BK236" i="3"/>
  <c r="BK214" i="3"/>
  <c r="J155" i="3"/>
  <c r="J183" i="3"/>
  <c r="BK168" i="3"/>
  <c r="J194" i="3"/>
  <c r="BK235" i="3"/>
  <c r="BK201" i="3"/>
  <c r="J138" i="3"/>
  <c r="BK142" i="3"/>
  <c r="J205" i="3"/>
  <c r="BK178" i="3"/>
  <c r="BK224" i="3"/>
  <c r="BK179" i="3"/>
  <c r="BK209" i="3"/>
  <c r="J214" i="3"/>
  <c r="J170" i="3"/>
  <c r="BK386" i="4"/>
  <c r="BK354" i="4"/>
  <c r="J337" i="4"/>
  <c r="BK299" i="4"/>
  <c r="J278" i="4"/>
  <c r="J259" i="4"/>
  <c r="J232" i="4"/>
  <c r="J210" i="4"/>
  <c r="J169" i="4"/>
  <c r="BK375" i="4"/>
  <c r="BK340" i="4"/>
  <c r="J309" i="4"/>
  <c r="J265" i="4"/>
  <c r="J192" i="4"/>
  <c r="J159" i="4"/>
  <c r="BK337" i="4"/>
  <c r="J301" i="4"/>
  <c r="BK277" i="4"/>
  <c r="J264" i="4"/>
  <c r="BK230" i="4"/>
  <c r="BK208" i="4"/>
  <c r="J190" i="4"/>
  <c r="J383" i="4"/>
  <c r="J329" i="4"/>
  <c r="J275" i="4"/>
  <c r="J239" i="4"/>
  <c r="J208" i="4"/>
  <c r="J194" i="4"/>
  <c r="J151" i="4"/>
  <c r="BK320" i="4"/>
  <c r="J248" i="4"/>
  <c r="J205" i="4"/>
  <c r="J193" i="4"/>
  <c r="BK385" i="4"/>
  <c r="BK326" i="4"/>
  <c r="J303" i="4"/>
  <c r="J267" i="4"/>
  <c r="BK182" i="4"/>
  <c r="J379" i="4"/>
  <c r="BK323" i="4"/>
  <c r="J353" i="4"/>
  <c r="J269" i="4"/>
  <c r="BK199" i="4"/>
  <c r="BK395" i="4"/>
  <c r="J354" i="4"/>
  <c r="J300" i="4"/>
  <c r="J289" i="4"/>
  <c r="BK242" i="4"/>
  <c r="J195" i="4"/>
  <c r="J391" i="4"/>
  <c r="J333" i="4"/>
  <c r="J284" i="4"/>
  <c r="J243" i="4"/>
  <c r="BK190" i="4"/>
  <c r="BK157" i="4"/>
  <c r="J357" i="4"/>
  <c r="J251" i="5"/>
  <c r="J208" i="5"/>
  <c r="J169" i="5"/>
  <c r="BK257" i="5"/>
  <c r="J153" i="5"/>
  <c r="BK241" i="5"/>
  <c r="J206" i="5"/>
  <c r="BK163" i="5"/>
  <c r="J278" i="5"/>
  <c r="BK233" i="5"/>
  <c r="J265" i="5"/>
  <c r="J201" i="5"/>
  <c r="J162" i="5"/>
  <c r="BK266" i="5"/>
  <c r="BK201" i="5"/>
  <c r="BK150" i="5"/>
  <c r="BK224" i="5"/>
  <c r="J184" i="5"/>
  <c r="BK228" i="5"/>
  <c r="BK199" i="5"/>
  <c r="J180" i="5"/>
  <c r="J170" i="5"/>
  <c r="BK151" i="5"/>
  <c r="BK141" i="5"/>
  <c r="BK265" i="5"/>
  <c r="BK217" i="5"/>
  <c r="BK202" i="5"/>
  <c r="J196" i="5"/>
  <c r="J181" i="5"/>
  <c r="BK153" i="5"/>
  <c r="J273" i="5"/>
  <c r="BK244" i="5"/>
  <c r="BK238" i="5"/>
  <c r="J228" i="5"/>
  <c r="J225" i="5"/>
  <c r="BK180" i="5"/>
  <c r="J174" i="5"/>
  <c r="BK160" i="5"/>
  <c r="BK149" i="5"/>
  <c r="J268" i="5"/>
  <c r="BK248" i="5"/>
  <c r="BK236" i="5"/>
  <c r="BK196" i="5"/>
  <c r="J175" i="5"/>
  <c r="J158" i="5"/>
  <c r="J163" i="6"/>
  <c r="BK142" i="6"/>
  <c r="J161" i="6"/>
  <c r="J159" i="6"/>
  <c r="J144" i="6"/>
  <c r="J131" i="6"/>
  <c r="BK157" i="6"/>
  <c r="BK140" i="6"/>
  <c r="BK128" i="6"/>
  <c r="BK166" i="6"/>
  <c r="J146" i="6"/>
  <c r="BK130" i="6"/>
  <c r="J158" i="6"/>
  <c r="BK147" i="6"/>
  <c r="BK139" i="6"/>
  <c r="J139" i="6"/>
  <c r="BK165" i="6"/>
  <c r="BK143" i="6"/>
  <c r="J143" i="6"/>
  <c r="J188" i="7"/>
  <c r="BK135" i="7"/>
  <c r="J128" i="7"/>
  <c r="BK137" i="7"/>
  <c r="BK158" i="7"/>
  <c r="BK148" i="7"/>
  <c r="BK179" i="7"/>
  <c r="BK164" i="7"/>
  <c r="J152" i="7"/>
  <c r="BK167" i="7"/>
  <c r="J157" i="7"/>
  <c r="J137" i="7"/>
  <c r="J141" i="7"/>
  <c r="J178" i="7"/>
  <c r="J169" i="7"/>
  <c r="J142" i="7"/>
  <c r="J173" i="7"/>
  <c r="BK152" i="7"/>
  <c r="BK175" i="8"/>
  <c r="BK142" i="8"/>
  <c r="BK195" i="8"/>
  <c r="J143" i="8"/>
  <c r="J156" i="8"/>
  <c r="J148" i="8"/>
  <c r="J134" i="8"/>
  <c r="J159" i="8"/>
  <c r="BK148" i="8"/>
  <c r="J132" i="8"/>
  <c r="J164" i="8"/>
  <c r="J141" i="8"/>
  <c r="BK194" i="8"/>
  <c r="BK163" i="8"/>
  <c r="J182" i="8"/>
  <c r="J161" i="8"/>
  <c r="BK180" i="8"/>
  <c r="J131" i="8"/>
  <c r="BK161" i="8"/>
  <c r="BK133" i="8"/>
  <c r="BK176" i="8"/>
  <c r="J179" i="8"/>
  <c r="J169" i="9"/>
  <c r="BK134" i="9"/>
  <c r="BK161" i="9"/>
  <c r="J148" i="9"/>
  <c r="BK171" i="9"/>
  <c r="J143" i="9"/>
  <c r="J129" i="9"/>
  <c r="BK140" i="9"/>
  <c r="BK151" i="9"/>
  <c r="BK174" i="9"/>
  <c r="BK133" i="9"/>
  <c r="BK128" i="9"/>
  <c r="J135" i="9"/>
  <c r="J166" i="9"/>
  <c r="J145" i="9"/>
  <c r="BK139" i="9"/>
  <c r="J213" i="10"/>
  <c r="J188" i="10"/>
  <c r="BK160" i="10"/>
  <c r="BK139" i="10"/>
  <c r="BK225" i="10"/>
  <c r="J237" i="10"/>
  <c r="BK186" i="10"/>
  <c r="J148" i="10"/>
  <c r="BK230" i="10"/>
  <c r="BK211" i="10"/>
  <c r="BK197" i="10"/>
  <c r="BK148" i="10"/>
  <c r="BK251" i="10"/>
  <c r="BK243" i="10"/>
  <c r="J235" i="10"/>
  <c r="J215" i="10"/>
  <c r="BK187" i="10"/>
  <c r="BK229" i="10"/>
  <c r="J166" i="10"/>
  <c r="BK151" i="10"/>
  <c r="J211" i="10"/>
  <c r="J138" i="10"/>
  <c r="BK248" i="10"/>
  <c r="BK210" i="10"/>
  <c r="J190" i="10"/>
  <c r="J149" i="10"/>
  <c r="BK242" i="10"/>
  <c r="J214" i="10"/>
  <c r="J187" i="10"/>
  <c r="BK147" i="10"/>
  <c r="BK228" i="10"/>
  <c r="J153" i="10"/>
  <c r="BK240" i="10"/>
  <c r="BK224" i="10"/>
  <c r="BK182" i="10"/>
  <c r="J165" i="2"/>
  <c r="J156" i="2"/>
  <c r="BK149" i="2"/>
  <c r="J138" i="2"/>
  <c r="BK145" i="2"/>
  <c r="BK137" i="2"/>
  <c r="J131" i="2"/>
  <c r="BK139" i="2"/>
  <c r="J129" i="2"/>
  <c r="BK190" i="3"/>
  <c r="J166" i="3"/>
  <c r="BK210" i="3"/>
  <c r="BK155" i="3"/>
  <c r="BK226" i="3"/>
  <c r="J173" i="3"/>
  <c r="J142" i="3"/>
  <c r="BK205" i="3"/>
  <c r="J187" i="3"/>
  <c r="J218" i="3"/>
  <c r="BK187" i="3"/>
  <c r="J156" i="3"/>
  <c r="J169" i="3"/>
  <c r="BK159" i="3"/>
  <c r="J152" i="3"/>
  <c r="BK213" i="3"/>
  <c r="J179" i="3"/>
  <c r="J231" i="3"/>
  <c r="BK153" i="3"/>
  <c r="J213" i="3"/>
  <c r="BK163" i="3"/>
  <c r="J197" i="3"/>
  <c r="BK144" i="3"/>
  <c r="J375" i="4"/>
  <c r="J310" i="4"/>
  <c r="J287" i="4"/>
  <c r="J254" i="4"/>
  <c r="BK227" i="4"/>
  <c r="BK194" i="4"/>
  <c r="J176" i="4"/>
  <c r="J147" i="4"/>
  <c r="J342" i="4"/>
  <c r="BK331" i="4"/>
  <c r="BK286" i="4"/>
  <c r="BK173" i="4"/>
  <c r="J346" i="4"/>
  <c r="J311" i="4"/>
  <c r="BK283" i="4"/>
  <c r="BK263" i="4"/>
  <c r="BK233" i="4"/>
  <c r="BK219" i="4"/>
  <c r="BK193" i="4"/>
  <c r="J382" i="4"/>
  <c r="BK362" i="4"/>
  <c r="J266" i="4"/>
  <c r="BK243" i="4"/>
  <c r="BK224" i="4"/>
  <c r="BK212" i="4"/>
  <c r="BK179" i="4"/>
  <c r="J168" i="4"/>
  <c r="J150" i="4"/>
  <c r="J352" i="4"/>
  <c r="J331" i="4"/>
  <c r="J322" i="4"/>
  <c r="J257" i="4"/>
  <c r="BK214" i="4"/>
  <c r="J199" i="4"/>
  <c r="J152" i="4"/>
  <c r="BK344" i="4"/>
  <c r="BK314" i="4"/>
  <c r="J293" i="4"/>
  <c r="BK250" i="4"/>
  <c r="BK174" i="4"/>
  <c r="J395" i="4"/>
  <c r="BK361" i="4"/>
  <c r="BK318" i="4"/>
  <c r="J263" i="4"/>
  <c r="BK158" i="4"/>
  <c r="BK389" i="4"/>
  <c r="BK351" i="4"/>
  <c r="BK310" i="4"/>
  <c r="BK257" i="4"/>
  <c r="J216" i="4"/>
  <c r="J178" i="4"/>
  <c r="J389" i="4"/>
  <c r="BK292" i="4"/>
  <c r="BK272" i="4"/>
  <c r="J211" i="4"/>
  <c r="J148" i="4"/>
  <c r="BK356" i="4"/>
  <c r="BK245" i="5"/>
  <c r="BK190" i="5"/>
  <c r="BK159" i="5"/>
  <c r="J240" i="5"/>
  <c r="BK198" i="5"/>
  <c r="J167" i="5"/>
  <c r="BK273" i="5"/>
  <c r="J214" i="5"/>
  <c r="J178" i="5"/>
  <c r="J160" i="5"/>
  <c r="J264" i="5"/>
  <c r="BK221" i="5"/>
  <c r="J188" i="5"/>
  <c r="J245" i="5"/>
  <c r="BK213" i="5"/>
  <c r="BK186" i="5"/>
  <c r="J154" i="5"/>
  <c r="J257" i="5"/>
  <c r="J194" i="5"/>
  <c r="J250" i="5"/>
  <c r="J191" i="5"/>
  <c r="J150" i="6"/>
  <c r="BK131" i="6"/>
  <c r="J132" i="6"/>
  <c r="BK187" i="7"/>
  <c r="BK132" i="7"/>
  <c r="J153" i="7"/>
  <c r="J134" i="7"/>
  <c r="BK146" i="7"/>
  <c r="BK172" i="7"/>
  <c r="J138" i="7"/>
  <c r="BK175" i="7"/>
  <c r="J164" i="7"/>
  <c r="BK134" i="7"/>
  <c r="J132" i="7"/>
  <c r="J167" i="7"/>
  <c r="BK159" i="7"/>
  <c r="J186" i="7"/>
  <c r="J170" i="7"/>
  <c r="BK147" i="7"/>
  <c r="J149" i="8"/>
  <c r="BK162" i="8"/>
  <c r="J158" i="8"/>
  <c r="BK141" i="8"/>
  <c r="J177" i="8"/>
  <c r="BK138" i="8"/>
  <c r="BK155" i="8"/>
  <c r="J187" i="8"/>
  <c r="BK157" i="8"/>
  <c r="J138" i="8"/>
  <c r="BK131" i="8"/>
  <c r="BK169" i="8"/>
  <c r="J140" i="8"/>
  <c r="BK160" i="8"/>
  <c r="BK185" i="8"/>
  <c r="J185" i="8"/>
  <c r="J150" i="9"/>
  <c r="BK157" i="9"/>
  <c r="J152" i="9"/>
  <c r="J137" i="9"/>
  <c r="BK149" i="9"/>
  <c r="BK129" i="9"/>
  <c r="BK176" i="9"/>
  <c r="J168" i="9"/>
  <c r="BK131" i="9"/>
  <c r="J161" i="9"/>
  <c r="J156" i="9"/>
  <c r="J226" i="10"/>
  <c r="J180" i="10"/>
  <c r="BK227" i="10"/>
  <c r="BK179" i="10"/>
  <c r="J154" i="10"/>
  <c r="J162" i="10"/>
  <c r="BK254" i="10"/>
  <c r="BK236" i="10"/>
  <c r="BK143" i="10"/>
  <c r="BK233" i="10"/>
  <c r="BK189" i="10"/>
  <c r="BK209" i="10"/>
  <c r="J168" i="10"/>
  <c r="BK177" i="10"/>
  <c r="J233" i="10"/>
  <c r="J218" i="10"/>
  <c r="J181" i="10"/>
  <c r="J137" i="10"/>
  <c r="J219" i="10"/>
  <c r="J195" i="10"/>
  <c r="BK159" i="10"/>
  <c r="BK247" i="10"/>
  <c r="BK183" i="10"/>
  <c r="J252" i="10"/>
  <c r="J221" i="10"/>
  <c r="F33" i="9" l="1"/>
  <c r="AZ102" i="1" s="1"/>
  <c r="P132" i="2"/>
  <c r="T136" i="3"/>
  <c r="R157" i="3"/>
  <c r="P189" i="3"/>
  <c r="P192" i="3"/>
  <c r="P215" i="3"/>
  <c r="R225" i="3"/>
  <c r="R230" i="3"/>
  <c r="R229" i="3" s="1"/>
  <c r="R261" i="4"/>
  <c r="T280" i="4"/>
  <c r="P302" i="4"/>
  <c r="T302" i="4"/>
  <c r="BK359" i="4"/>
  <c r="J359" i="4" s="1"/>
  <c r="J117" i="4" s="1"/>
  <c r="T370" i="4"/>
  <c r="T377" i="4"/>
  <c r="P139" i="5"/>
  <c r="P157" i="5"/>
  <c r="P183" i="5"/>
  <c r="T216" i="5"/>
  <c r="BK249" i="5"/>
  <c r="J249" i="5" s="1"/>
  <c r="J111" i="5" s="1"/>
  <c r="BK263" i="5"/>
  <c r="J263" i="5" s="1"/>
  <c r="J113" i="5" s="1"/>
  <c r="T267" i="5"/>
  <c r="T133" i="6"/>
  <c r="BK162" i="6"/>
  <c r="J162" i="6" s="1"/>
  <c r="J105" i="6" s="1"/>
  <c r="P127" i="7"/>
  <c r="P151" i="7"/>
  <c r="T171" i="7"/>
  <c r="BK129" i="8"/>
  <c r="J129" i="8" s="1"/>
  <c r="J98" i="8" s="1"/>
  <c r="P150" i="8"/>
  <c r="P190" i="8"/>
  <c r="P189" i="8" s="1"/>
  <c r="P147" i="9"/>
  <c r="R172" i="9"/>
  <c r="P155" i="10"/>
  <c r="BK132" i="2"/>
  <c r="J132" i="2" s="1"/>
  <c r="J99" i="2" s="1"/>
  <c r="BK163" i="2"/>
  <c r="J163" i="2" s="1"/>
  <c r="J103" i="2" s="1"/>
  <c r="P136" i="3"/>
  <c r="BK157" i="3"/>
  <c r="J157" i="3" s="1"/>
  <c r="J101" i="3" s="1"/>
  <c r="P185" i="3"/>
  <c r="T200" i="3"/>
  <c r="P230" i="3"/>
  <c r="P229" i="3"/>
  <c r="R180" i="4"/>
  <c r="P196" i="4"/>
  <c r="P231" i="4"/>
  <c r="T251" i="4"/>
  <c r="P288" i="4"/>
  <c r="T312" i="4"/>
  <c r="R359" i="4"/>
  <c r="P373" i="4"/>
  <c r="R377" i="4"/>
  <c r="BK139" i="5"/>
  <c r="J139" i="5" s="1"/>
  <c r="J98" i="5" s="1"/>
  <c r="BK168" i="5"/>
  <c r="J168" i="5" s="1"/>
  <c r="J101" i="5" s="1"/>
  <c r="P200" i="5"/>
  <c r="R203" i="5"/>
  <c r="P234" i="5"/>
  <c r="T249" i="5"/>
  <c r="P274" i="5"/>
  <c r="R133" i="6"/>
  <c r="P162" i="6"/>
  <c r="P145" i="7"/>
  <c r="BK171" i="7"/>
  <c r="J171" i="7" s="1"/>
  <c r="J103" i="7" s="1"/>
  <c r="T153" i="8"/>
  <c r="BK190" i="8"/>
  <c r="J190" i="8" s="1"/>
  <c r="J106" i="8" s="1"/>
  <c r="BK163" i="9"/>
  <c r="J163" i="9" s="1"/>
  <c r="J102" i="9" s="1"/>
  <c r="P136" i="10"/>
  <c r="P178" i="10"/>
  <c r="BK146" i="4"/>
  <c r="J146" i="4" s="1"/>
  <c r="J98" i="4" s="1"/>
  <c r="R146" i="4"/>
  <c r="T180" i="4"/>
  <c r="BK234" i="4"/>
  <c r="J234" i="4" s="1"/>
  <c r="J104" i="4" s="1"/>
  <c r="P261" i="4"/>
  <c r="P280" i="4"/>
  <c r="BK302" i="4"/>
  <c r="J302" i="4" s="1"/>
  <c r="J113" i="4" s="1"/>
  <c r="R302" i="4"/>
  <c r="BK355" i="4"/>
  <c r="J355" i="4" s="1"/>
  <c r="J116" i="4" s="1"/>
  <c r="T366" i="4"/>
  <c r="BK380" i="4"/>
  <c r="BK376" i="4" s="1"/>
  <c r="J376" i="4" s="1"/>
  <c r="J121" i="4" s="1"/>
  <c r="T139" i="5"/>
  <c r="BK183" i="5"/>
  <c r="J183" i="5" s="1"/>
  <c r="J102" i="5" s="1"/>
  <c r="BK203" i="5"/>
  <c r="J203" i="5" s="1"/>
  <c r="J104" i="5" s="1"/>
  <c r="BK212" i="5"/>
  <c r="R234" i="5"/>
  <c r="BK259" i="5"/>
  <c r="J259" i="5" s="1"/>
  <c r="J112" i="5" s="1"/>
  <c r="P267" i="5"/>
  <c r="T271" i="5"/>
  <c r="T270" i="5"/>
  <c r="BK127" i="6"/>
  <c r="J127" i="6" s="1"/>
  <c r="J98" i="6" s="1"/>
  <c r="T162" i="6"/>
  <c r="BK155" i="7"/>
  <c r="J155" i="7" s="1"/>
  <c r="J102" i="7" s="1"/>
  <c r="P153" i="8"/>
  <c r="R190" i="8"/>
  <c r="R189" i="8" s="1"/>
  <c r="BK126" i="9"/>
  <c r="J126" i="9" s="1"/>
  <c r="J98" i="9" s="1"/>
  <c r="BK144" i="9"/>
  <c r="J144" i="9" s="1"/>
  <c r="J100" i="9" s="1"/>
  <c r="R163" i="9"/>
  <c r="BK145" i="10"/>
  <c r="J145" i="10" s="1"/>
  <c r="J99" i="10" s="1"/>
  <c r="T163" i="10"/>
  <c r="BK199" i="10"/>
  <c r="BK216" i="10"/>
  <c r="J216" i="10" s="1"/>
  <c r="J108" i="10" s="1"/>
  <c r="R147" i="9"/>
  <c r="P163" i="10"/>
  <c r="P191" i="10"/>
  <c r="R216" i="10"/>
  <c r="BK125" i="2"/>
  <c r="J125" i="2" s="1"/>
  <c r="J98" i="2" s="1"/>
  <c r="P125" i="2"/>
  <c r="P124" i="2" s="1"/>
  <c r="P123" i="2" s="1"/>
  <c r="AU95" i="1" s="1"/>
  <c r="P163" i="2"/>
  <c r="P160" i="2" s="1"/>
  <c r="R141" i="3"/>
  <c r="T157" i="3"/>
  <c r="BK185" i="3"/>
  <c r="J185" i="3" s="1"/>
  <c r="J105" i="3" s="1"/>
  <c r="BK200" i="3"/>
  <c r="J200" i="3" s="1"/>
  <c r="J108" i="3" s="1"/>
  <c r="R215" i="3"/>
  <c r="BK225" i="3"/>
  <c r="J225" i="3" s="1"/>
  <c r="J111" i="3" s="1"/>
  <c r="R237" i="3"/>
  <c r="BK180" i="4"/>
  <c r="J180" i="4" s="1"/>
  <c r="J100" i="4" s="1"/>
  <c r="R196" i="4"/>
  <c r="P234" i="4"/>
  <c r="BK247" i="4"/>
  <c r="J247" i="4" s="1"/>
  <c r="J107" i="4" s="1"/>
  <c r="BK261" i="4"/>
  <c r="J261" i="4" s="1"/>
  <c r="J109" i="4" s="1"/>
  <c r="BK280" i="4"/>
  <c r="J280" i="4" s="1"/>
  <c r="J111" i="4" s="1"/>
  <c r="T288" i="4"/>
  <c r="BK312" i="4"/>
  <c r="J312" i="4" s="1"/>
  <c r="J114" i="4" s="1"/>
  <c r="P355" i="4"/>
  <c r="BK366" i="4"/>
  <c r="J366" i="4" s="1"/>
  <c r="J118" i="4" s="1"/>
  <c r="BK373" i="4"/>
  <c r="J373" i="4" s="1"/>
  <c r="J120" i="4" s="1"/>
  <c r="T380" i="4"/>
  <c r="R139" i="5"/>
  <c r="R183" i="5"/>
  <c r="R200" i="5"/>
  <c r="P212" i="5"/>
  <c r="T234" i="5"/>
  <c r="P259" i="5"/>
  <c r="P271" i="5"/>
  <c r="P270" i="5" s="1"/>
  <c r="BK152" i="6"/>
  <c r="BK151" i="6" s="1"/>
  <c r="J151" i="6" s="1"/>
  <c r="J101" i="6" s="1"/>
  <c r="T152" i="6"/>
  <c r="T151" i="6" s="1"/>
  <c r="T155" i="7"/>
  <c r="R129" i="8"/>
  <c r="R186" i="8"/>
  <c r="R183" i="8"/>
  <c r="R136" i="10"/>
  <c r="R178" i="10"/>
  <c r="R202" i="10"/>
  <c r="P241" i="10"/>
  <c r="T129" i="8"/>
  <c r="R193" i="8"/>
  <c r="BK155" i="10"/>
  <c r="J155" i="10" s="1"/>
  <c r="J100" i="10" s="1"/>
  <c r="T178" i="10"/>
  <c r="P199" i="10"/>
  <c r="P223" i="10"/>
  <c r="BK245" i="10"/>
  <c r="J245" i="10" s="1"/>
  <c r="J113" i="10" s="1"/>
  <c r="P146" i="4"/>
  <c r="T146" i="4"/>
  <c r="BK196" i="4"/>
  <c r="J196" i="4" s="1"/>
  <c r="J101" i="4" s="1"/>
  <c r="T234" i="4"/>
  <c r="P251" i="4"/>
  <c r="T271" i="4"/>
  <c r="BK324" i="4"/>
  <c r="J324" i="4" s="1"/>
  <c r="J115" i="4" s="1"/>
  <c r="P359" i="4"/>
  <c r="P370" i="4"/>
  <c r="R380" i="4"/>
  <c r="BK157" i="5"/>
  <c r="J157" i="5" s="1"/>
  <c r="J100" i="5" s="1"/>
  <c r="T183" i="5"/>
  <c r="P203" i="5"/>
  <c r="T212" i="5"/>
  <c r="P249" i="5"/>
  <c r="T263" i="5"/>
  <c r="R274" i="5"/>
  <c r="R127" i="6"/>
  <c r="R126" i="6"/>
  <c r="R156" i="6"/>
  <c r="R155" i="6"/>
  <c r="T145" i="7"/>
  <c r="BK151" i="7"/>
  <c r="J151" i="7" s="1"/>
  <c r="J101" i="7" s="1"/>
  <c r="T151" i="7"/>
  <c r="T184" i="7"/>
  <c r="T150" i="8"/>
  <c r="R126" i="9"/>
  <c r="P163" i="9"/>
  <c r="BK136" i="10"/>
  <c r="J136" i="10" s="1"/>
  <c r="J98" i="10" s="1"/>
  <c r="R155" i="10"/>
  <c r="P216" i="10"/>
  <c r="T245" i="10"/>
  <c r="T244" i="10"/>
  <c r="R125" i="2"/>
  <c r="BK141" i="3"/>
  <c r="J141" i="3" s="1"/>
  <c r="J99" i="3" s="1"/>
  <c r="P147" i="3"/>
  <c r="BK176" i="3"/>
  <c r="J176" i="3" s="1"/>
  <c r="J102" i="3" s="1"/>
  <c r="R200" i="3"/>
  <c r="BK219" i="3"/>
  <c r="J219" i="3"/>
  <c r="J110" i="3" s="1"/>
  <c r="T225" i="3"/>
  <c r="T230" i="3"/>
  <c r="T229" i="3" s="1"/>
  <c r="BK154" i="4"/>
  <c r="J154" i="4" s="1"/>
  <c r="J99" i="4" s="1"/>
  <c r="BK209" i="4"/>
  <c r="J209" i="4" s="1"/>
  <c r="J102" i="4" s="1"/>
  <c r="BK231" i="4"/>
  <c r="J231" i="4" s="1"/>
  <c r="J103" i="4" s="1"/>
  <c r="T247" i="4"/>
  <c r="T261" i="4"/>
  <c r="R280" i="4"/>
  <c r="T324" i="4"/>
  <c r="P366" i="4"/>
  <c r="T373" i="4"/>
  <c r="P392" i="4"/>
  <c r="T147" i="5"/>
  <c r="R157" i="5"/>
  <c r="BK216" i="5"/>
  <c r="J216" i="5" s="1"/>
  <c r="J108" i="5" s="1"/>
  <c r="R249" i="5"/>
  <c r="BK267" i="5"/>
  <c r="J267" i="5" s="1"/>
  <c r="J114" i="5" s="1"/>
  <c r="R271" i="5"/>
  <c r="R270" i="5" s="1"/>
  <c r="P133" i="6"/>
  <c r="P156" i="6"/>
  <c r="P155" i="6" s="1"/>
  <c r="R127" i="7"/>
  <c r="P171" i="7"/>
  <c r="P129" i="8"/>
  <c r="P128" i="8" s="1"/>
  <c r="T186" i="8"/>
  <c r="T183" i="8"/>
  <c r="T126" i="9"/>
  <c r="T144" i="9"/>
  <c r="T172" i="9"/>
  <c r="BK253" i="10"/>
  <c r="J253" i="10" s="1"/>
  <c r="J114" i="10" s="1"/>
  <c r="T125" i="2"/>
  <c r="T163" i="2"/>
  <c r="T160" i="2" s="1"/>
  <c r="BK136" i="3"/>
  <c r="J136" i="3" s="1"/>
  <c r="J98" i="3" s="1"/>
  <c r="P141" i="3"/>
  <c r="R147" i="3"/>
  <c r="R176" i="3"/>
  <c r="R185" i="3"/>
  <c r="T189" i="3"/>
  <c r="R192" i="3"/>
  <c r="BK215" i="3"/>
  <c r="J215" i="3" s="1"/>
  <c r="J109" i="3" s="1"/>
  <c r="T219" i="3"/>
  <c r="T237" i="3"/>
  <c r="P180" i="4"/>
  <c r="T196" i="4"/>
  <c r="R234" i="4"/>
  <c r="BK251" i="4"/>
  <c r="J251" i="4" s="1"/>
  <c r="J108" i="4" s="1"/>
  <c r="R271" i="4"/>
  <c r="R288" i="4"/>
  <c r="R312" i="4"/>
  <c r="T355" i="4"/>
  <c r="R370" i="4"/>
  <c r="P377" i="4"/>
  <c r="R392" i="4"/>
  <c r="BK147" i="5"/>
  <c r="J147" i="5" s="1"/>
  <c r="J99" i="5" s="1"/>
  <c r="T157" i="5"/>
  <c r="BK200" i="5"/>
  <c r="J200" i="5" s="1"/>
  <c r="J103" i="5" s="1"/>
  <c r="T200" i="5"/>
  <c r="R212" i="5"/>
  <c r="BK242" i="5"/>
  <c r="J242" i="5" s="1"/>
  <c r="J110" i="5" s="1"/>
  <c r="R259" i="5"/>
  <c r="BK271" i="5"/>
  <c r="J271" i="5" s="1"/>
  <c r="J116" i="5" s="1"/>
  <c r="P127" i="6"/>
  <c r="P126" i="6" s="1"/>
  <c r="P152" i="6"/>
  <c r="P151" i="6"/>
  <c r="R152" i="6"/>
  <c r="R151" i="6" s="1"/>
  <c r="BK145" i="7"/>
  <c r="J145" i="7" s="1"/>
  <c r="J99" i="7" s="1"/>
  <c r="R171" i="7"/>
  <c r="BK150" i="8"/>
  <c r="J150" i="8" s="1"/>
  <c r="J99" i="8" s="1"/>
  <c r="BK186" i="8"/>
  <c r="J186" i="8"/>
  <c r="J104" i="8" s="1"/>
  <c r="T193" i="8"/>
  <c r="P144" i="9"/>
  <c r="T163" i="9"/>
  <c r="T145" i="10"/>
  <c r="T155" i="10"/>
  <c r="BK191" i="10"/>
  <c r="J191" i="10"/>
  <c r="J103" i="10" s="1"/>
  <c r="T199" i="10"/>
  <c r="R223" i="10"/>
  <c r="R245" i="10"/>
  <c r="R244" i="10"/>
  <c r="R132" i="2"/>
  <c r="R163" i="2"/>
  <c r="R160" i="2"/>
  <c r="P157" i="3"/>
  <c r="R189" i="3"/>
  <c r="T192" i="3"/>
  <c r="R219" i="3"/>
  <c r="T154" i="4"/>
  <c r="P209" i="4"/>
  <c r="R231" i="4"/>
  <c r="R247" i="4"/>
  <c r="BK271" i="4"/>
  <c r="J271" i="4" s="1"/>
  <c r="J110" i="4" s="1"/>
  <c r="P324" i="4"/>
  <c r="T359" i="4"/>
  <c r="R373" i="4"/>
  <c r="P380" i="4"/>
  <c r="R147" i="5"/>
  <c r="R168" i="5"/>
  <c r="R216" i="5"/>
  <c r="P242" i="5"/>
  <c r="R263" i="5"/>
  <c r="BK274" i="5"/>
  <c r="J274" i="5" s="1"/>
  <c r="J117" i="5" s="1"/>
  <c r="T127" i="6"/>
  <c r="T126" i="6" s="1"/>
  <c r="R162" i="6"/>
  <c r="BK127" i="7"/>
  <c r="J127" i="7" s="1"/>
  <c r="J98" i="7" s="1"/>
  <c r="R151" i="7"/>
  <c r="BK184" i="7"/>
  <c r="J184" i="7" s="1"/>
  <c r="J105" i="7" s="1"/>
  <c r="R150" i="8"/>
  <c r="T190" i="8"/>
  <c r="T189" i="8" s="1"/>
  <c r="T147" i="9"/>
  <c r="R145" i="10"/>
  <c r="BK178" i="10"/>
  <c r="J178" i="10" s="1"/>
  <c r="J102" i="10" s="1"/>
  <c r="BK202" i="10"/>
  <c r="J202" i="10" s="1"/>
  <c r="J107" i="10" s="1"/>
  <c r="T223" i="10"/>
  <c r="P253" i="10"/>
  <c r="T132" i="2"/>
  <c r="T141" i="3"/>
  <c r="T147" i="3"/>
  <c r="T176" i="3"/>
  <c r="T185" i="3"/>
  <c r="P200" i="3"/>
  <c r="T215" i="3"/>
  <c r="P225" i="3"/>
  <c r="P237" i="3"/>
  <c r="R154" i="4"/>
  <c r="R209" i="4"/>
  <c r="T231" i="4"/>
  <c r="R251" i="4"/>
  <c r="BK288" i="4"/>
  <c r="J288" i="4" s="1"/>
  <c r="J112" i="4" s="1"/>
  <c r="P312" i="4"/>
  <c r="R355" i="4"/>
  <c r="BK370" i="4"/>
  <c r="J370" i="4" s="1"/>
  <c r="J119" i="4" s="1"/>
  <c r="BK377" i="4"/>
  <c r="J377" i="4" s="1"/>
  <c r="J122" i="4" s="1"/>
  <c r="BK392" i="4"/>
  <c r="J392" i="4" s="1"/>
  <c r="J124" i="4" s="1"/>
  <c r="P147" i="5"/>
  <c r="T168" i="5"/>
  <c r="T203" i="5"/>
  <c r="BK234" i="5"/>
  <c r="J234" i="5" s="1"/>
  <c r="J109" i="5" s="1"/>
  <c r="T242" i="5"/>
  <c r="T259" i="5"/>
  <c r="R267" i="5"/>
  <c r="T156" i="6"/>
  <c r="T155" i="6"/>
  <c r="T127" i="7"/>
  <c r="T126" i="7" s="1"/>
  <c r="T125" i="7" s="1"/>
  <c r="R155" i="7"/>
  <c r="R184" i="7"/>
  <c r="BK153" i="8"/>
  <c r="J153" i="8" s="1"/>
  <c r="J100" i="8" s="1"/>
  <c r="P186" i="8"/>
  <c r="P183" i="8" s="1"/>
  <c r="P193" i="8"/>
  <c r="P126" i="9"/>
  <c r="P125" i="9"/>
  <c r="R144" i="9"/>
  <c r="P172" i="9"/>
  <c r="P124" i="9" s="1"/>
  <c r="AU102" i="1" s="1"/>
  <c r="T136" i="10"/>
  <c r="BK163" i="10"/>
  <c r="J163" i="10" s="1"/>
  <c r="J101" i="10" s="1"/>
  <c r="R191" i="10"/>
  <c r="R199" i="10"/>
  <c r="T202" i="10"/>
  <c r="T216" i="10"/>
  <c r="BK241" i="10"/>
  <c r="J241" i="10" s="1"/>
  <c r="J111" i="10" s="1"/>
  <c r="T241" i="10"/>
  <c r="R253" i="10"/>
  <c r="R136" i="3"/>
  <c r="R135" i="3"/>
  <c r="BK147" i="3"/>
  <c r="J147" i="3" s="1"/>
  <c r="J100" i="3" s="1"/>
  <c r="P176" i="3"/>
  <c r="BK189" i="3"/>
  <c r="J189" i="3" s="1"/>
  <c r="J106" i="3" s="1"/>
  <c r="BK192" i="3"/>
  <c r="J192" i="3" s="1"/>
  <c r="J107" i="3" s="1"/>
  <c r="P219" i="3"/>
  <c r="BK230" i="3"/>
  <c r="J230" i="3" s="1"/>
  <c r="J113" i="3" s="1"/>
  <c r="BK237" i="3"/>
  <c r="J237" i="3" s="1"/>
  <c r="J114" i="3" s="1"/>
  <c r="P154" i="4"/>
  <c r="T209" i="4"/>
  <c r="P247" i="4"/>
  <c r="P271" i="4"/>
  <c r="R324" i="4"/>
  <c r="R366" i="4"/>
  <c r="T392" i="4"/>
  <c r="P168" i="5"/>
  <c r="P216" i="5"/>
  <c r="R242" i="5"/>
  <c r="P263" i="5"/>
  <c r="T274" i="5"/>
  <c r="BK133" i="6"/>
  <c r="J133" i="6" s="1"/>
  <c r="J99" i="6" s="1"/>
  <c r="BK156" i="6"/>
  <c r="BK155" i="6" s="1"/>
  <c r="J155" i="6" s="1"/>
  <c r="J103" i="6" s="1"/>
  <c r="R145" i="7"/>
  <c r="P155" i="7"/>
  <c r="P184" i="7"/>
  <c r="R153" i="8"/>
  <c r="BK193" i="8"/>
  <c r="J193" i="8" s="1"/>
  <c r="J107" i="8" s="1"/>
  <c r="BK147" i="9"/>
  <c r="J147" i="9" s="1"/>
  <c r="J101" i="9" s="1"/>
  <c r="BK172" i="9"/>
  <c r="J172" i="9" s="1"/>
  <c r="J104" i="9" s="1"/>
  <c r="P145" i="10"/>
  <c r="R163" i="10"/>
  <c r="T191" i="10"/>
  <c r="P202" i="10"/>
  <c r="BK223" i="10"/>
  <c r="J223" i="10" s="1"/>
  <c r="J109" i="10" s="1"/>
  <c r="R241" i="10"/>
  <c r="P245" i="10"/>
  <c r="P244" i="10"/>
  <c r="T253" i="10"/>
  <c r="BK161" i="2"/>
  <c r="J161" i="2" s="1"/>
  <c r="J102" i="2" s="1"/>
  <c r="BK181" i="8"/>
  <c r="J181" i="8" s="1"/>
  <c r="J101" i="8" s="1"/>
  <c r="BK182" i="7"/>
  <c r="J182" i="7" s="1"/>
  <c r="J104" i="7" s="1"/>
  <c r="BK142" i="9"/>
  <c r="J142" i="9" s="1"/>
  <c r="J99" i="9" s="1"/>
  <c r="BK184" i="8"/>
  <c r="J184" i="8" s="1"/>
  <c r="J103" i="8" s="1"/>
  <c r="BK170" i="9"/>
  <c r="J170" i="9" s="1"/>
  <c r="J103" i="9" s="1"/>
  <c r="BK239" i="10"/>
  <c r="J239" i="10"/>
  <c r="J110" i="10" s="1"/>
  <c r="BK158" i="2"/>
  <c r="J158" i="2" s="1"/>
  <c r="J100" i="2" s="1"/>
  <c r="BK196" i="10"/>
  <c r="J196" i="10" s="1"/>
  <c r="J104" i="10" s="1"/>
  <c r="BK149" i="6"/>
  <c r="J149" i="6" s="1"/>
  <c r="J100" i="6" s="1"/>
  <c r="BK182" i="3"/>
  <c r="J182" i="3" s="1"/>
  <c r="J103" i="3" s="1"/>
  <c r="BK244" i="4"/>
  <c r="J244" i="4" s="1"/>
  <c r="J105" i="4" s="1"/>
  <c r="BK149" i="7"/>
  <c r="J149" i="7" s="1"/>
  <c r="J100" i="7" s="1"/>
  <c r="BK209" i="5"/>
  <c r="J209" i="5" s="1"/>
  <c r="J105" i="5" s="1"/>
  <c r="BF177" i="10"/>
  <c r="BF217" i="10"/>
  <c r="BF225" i="10"/>
  <c r="BF230" i="10"/>
  <c r="BF234" i="10"/>
  <c r="BF237" i="10"/>
  <c r="BF249" i="10"/>
  <c r="BF255" i="10"/>
  <c r="J92" i="10"/>
  <c r="BF146" i="10"/>
  <c r="BF164" i="10"/>
  <c r="BF166" i="10"/>
  <c r="BF172" i="10"/>
  <c r="BF181" i="10"/>
  <c r="BF232" i="10"/>
  <c r="BF240" i="10"/>
  <c r="BF137" i="10"/>
  <c r="BF157" i="10"/>
  <c r="BF180" i="10"/>
  <c r="BF184" i="10"/>
  <c r="BF189" i="10"/>
  <c r="BF209" i="10"/>
  <c r="BF224" i="10"/>
  <c r="BF227" i="10"/>
  <c r="BF243" i="10"/>
  <c r="BF252" i="10"/>
  <c r="BF256" i="10"/>
  <c r="BF257" i="10"/>
  <c r="E85" i="10"/>
  <c r="BF143" i="10"/>
  <c r="BF158" i="10"/>
  <c r="BF159" i="10"/>
  <c r="BF162" i="10"/>
  <c r="BF169" i="10"/>
  <c r="BF185" i="10"/>
  <c r="BF186" i="10"/>
  <c r="BF195" i="10"/>
  <c r="BF212" i="10"/>
  <c r="BF215" i="10"/>
  <c r="BF226" i="10"/>
  <c r="BF247" i="10"/>
  <c r="F92" i="10"/>
  <c r="BF142" i="10"/>
  <c r="BF165" i="10"/>
  <c r="BF175" i="10"/>
  <c r="BF187" i="10"/>
  <c r="BF221" i="10"/>
  <c r="BF242" i="10"/>
  <c r="J89" i="10"/>
  <c r="J130" i="10"/>
  <c r="BF138" i="10"/>
  <c r="BF139" i="10"/>
  <c r="BF144" i="10"/>
  <c r="BF148" i="10"/>
  <c r="BF153" i="10"/>
  <c r="BF188" i="10"/>
  <c r="BF190" i="10"/>
  <c r="BF201" i="10"/>
  <c r="BF222" i="10"/>
  <c r="BF231" i="10"/>
  <c r="BF141" i="10"/>
  <c r="BF154" i="10"/>
  <c r="BF160" i="10"/>
  <c r="BF161" i="10"/>
  <c r="BF167" i="10"/>
  <c r="BF174" i="10"/>
  <c r="BF179" i="10"/>
  <c r="BF182" i="10"/>
  <c r="BF194" i="10"/>
  <c r="BF207" i="10"/>
  <c r="BF210" i="10"/>
  <c r="BF211" i="10"/>
  <c r="BF197" i="10"/>
  <c r="BF214" i="10"/>
  <c r="BF219" i="10"/>
  <c r="BF220" i="10"/>
  <c r="BF233" i="10"/>
  <c r="BF246" i="10"/>
  <c r="BF248" i="10"/>
  <c r="BF250" i="10"/>
  <c r="BF251" i="10"/>
  <c r="BF254" i="10"/>
  <c r="BF151" i="10"/>
  <c r="BF168" i="10"/>
  <c r="BF192" i="10"/>
  <c r="BF193" i="10"/>
  <c r="BF203" i="10"/>
  <c r="BF204" i="10"/>
  <c r="BF208" i="10"/>
  <c r="BF150" i="10"/>
  <c r="BF176" i="10"/>
  <c r="BF200" i="10"/>
  <c r="BF206" i="10"/>
  <c r="BF213" i="10"/>
  <c r="BF140" i="10"/>
  <c r="BF152" i="10"/>
  <c r="BF171" i="10"/>
  <c r="BF173" i="10"/>
  <c r="BF218" i="10"/>
  <c r="BF229" i="10"/>
  <c r="BF235" i="10"/>
  <c r="BF238" i="10"/>
  <c r="BF147" i="10"/>
  <c r="BF149" i="10"/>
  <c r="BF156" i="10"/>
  <c r="BF170" i="10"/>
  <c r="BF183" i="10"/>
  <c r="BF205" i="10"/>
  <c r="BF228" i="10"/>
  <c r="BF236" i="10"/>
  <c r="BK183" i="8"/>
  <c r="J183" i="8"/>
  <c r="J102" i="8" s="1"/>
  <c r="BF130" i="9"/>
  <c r="BF159" i="9"/>
  <c r="BF160" i="9"/>
  <c r="BF138" i="9"/>
  <c r="BF143" i="9"/>
  <c r="BF171" i="9"/>
  <c r="BF173" i="9"/>
  <c r="J92" i="9"/>
  <c r="BF127" i="9"/>
  <c r="BF129" i="9"/>
  <c r="BF164" i="9"/>
  <c r="BF174" i="9"/>
  <c r="BF176" i="9"/>
  <c r="F92" i="9"/>
  <c r="BF149" i="9"/>
  <c r="BF151" i="9"/>
  <c r="BF154" i="9"/>
  <c r="BF161" i="9"/>
  <c r="BF165" i="9"/>
  <c r="BF166" i="9"/>
  <c r="E85" i="9"/>
  <c r="BF131" i="9"/>
  <c r="BF135" i="9"/>
  <c r="BF152" i="9"/>
  <c r="BF162" i="9"/>
  <c r="BF175" i="9"/>
  <c r="BF145" i="9"/>
  <c r="BF155" i="9"/>
  <c r="BF157" i="9"/>
  <c r="BF168" i="9"/>
  <c r="J91" i="9"/>
  <c r="J118" i="9"/>
  <c r="BF136" i="9"/>
  <c r="BF153" i="9"/>
  <c r="BF167" i="9"/>
  <c r="BF133" i="9"/>
  <c r="BF134" i="9"/>
  <c r="BF128" i="9"/>
  <c r="BF132" i="9"/>
  <c r="BF146" i="9"/>
  <c r="BF139" i="9"/>
  <c r="BF141" i="9"/>
  <c r="BF148" i="9"/>
  <c r="BF150" i="9"/>
  <c r="BF169" i="9"/>
  <c r="BF137" i="9"/>
  <c r="BF140" i="9"/>
  <c r="BF156" i="9"/>
  <c r="BF158" i="9"/>
  <c r="F92" i="8"/>
  <c r="J124" i="8"/>
  <c r="BF134" i="8"/>
  <c r="BF140" i="8"/>
  <c r="BF158" i="8"/>
  <c r="BF168" i="8"/>
  <c r="BF175" i="8"/>
  <c r="BF180" i="8"/>
  <c r="BF187" i="8"/>
  <c r="BF166" i="8"/>
  <c r="BF141" i="8"/>
  <c r="BF146" i="8"/>
  <c r="BF148" i="8"/>
  <c r="BF157" i="8"/>
  <c r="BF172" i="8"/>
  <c r="BF173" i="8"/>
  <c r="BF185" i="8"/>
  <c r="BF195" i="8"/>
  <c r="E85" i="8"/>
  <c r="BF144" i="8"/>
  <c r="BF151" i="8"/>
  <c r="BF163" i="8"/>
  <c r="BF165" i="8"/>
  <c r="BF167" i="8"/>
  <c r="BF176" i="8"/>
  <c r="J91" i="8"/>
  <c r="BF135" i="8"/>
  <c r="BF142" i="8"/>
  <c r="BF161" i="8"/>
  <c r="J121" i="8"/>
  <c r="BF149" i="8"/>
  <c r="BF160" i="8"/>
  <c r="BF191" i="8"/>
  <c r="BF130" i="8"/>
  <c r="BF156" i="8"/>
  <c r="BF162" i="8"/>
  <c r="BF170" i="8"/>
  <c r="BF179" i="8"/>
  <c r="BF133" i="8"/>
  <c r="BF139" i="8"/>
  <c r="BF147" i="8"/>
  <c r="BF188" i="8"/>
  <c r="BF137" i="8"/>
  <c r="BF138" i="8"/>
  <c r="BF154" i="8"/>
  <c r="BF164" i="8"/>
  <c r="BF171" i="8"/>
  <c r="BF131" i="8"/>
  <c r="BF145" i="8"/>
  <c r="BF152" i="8"/>
  <c r="BF159" i="8"/>
  <c r="BF177" i="8"/>
  <c r="BF182" i="8"/>
  <c r="BF192" i="8"/>
  <c r="BF194" i="8"/>
  <c r="BF196" i="8"/>
  <c r="BF197" i="8"/>
  <c r="BF132" i="8"/>
  <c r="BF136" i="8"/>
  <c r="BF143" i="8"/>
  <c r="BF155" i="8"/>
  <c r="BF169" i="8"/>
  <c r="BF174" i="8"/>
  <c r="BF178" i="8"/>
  <c r="BF134" i="7"/>
  <c r="BF137" i="7"/>
  <c r="J92" i="7"/>
  <c r="BF135" i="7"/>
  <c r="BF136" i="7"/>
  <c r="BF139" i="7"/>
  <c r="BF150" i="7"/>
  <c r="BF170" i="7"/>
  <c r="BF172" i="7"/>
  <c r="BF177" i="7"/>
  <c r="BF178" i="7"/>
  <c r="BF183" i="7"/>
  <c r="F122" i="7"/>
  <c r="BF162" i="7"/>
  <c r="BF164" i="7"/>
  <c r="BF166" i="7"/>
  <c r="BF168" i="7"/>
  <c r="BF174" i="7"/>
  <c r="BF179" i="7"/>
  <c r="BF185" i="7"/>
  <c r="BF187" i="7"/>
  <c r="J152" i="6"/>
  <c r="J102" i="6" s="1"/>
  <c r="E85" i="7"/>
  <c r="BF128" i="7"/>
  <c r="BF138" i="7"/>
  <c r="BF141" i="7"/>
  <c r="BF146" i="7"/>
  <c r="BF159" i="7"/>
  <c r="BF161" i="7"/>
  <c r="BF186" i="7"/>
  <c r="BF147" i="7"/>
  <c r="BF154" i="7"/>
  <c r="BF160" i="7"/>
  <c r="BF165" i="7"/>
  <c r="BF167" i="7"/>
  <c r="BF176" i="7"/>
  <c r="BF180" i="7"/>
  <c r="BF133" i="7"/>
  <c r="BF142" i="7"/>
  <c r="BF156" i="7"/>
  <c r="J89" i="7"/>
  <c r="BF143" i="7"/>
  <c r="BF163" i="7"/>
  <c r="BF169" i="7"/>
  <c r="BF173" i="7"/>
  <c r="BF175" i="7"/>
  <c r="BF132" i="7"/>
  <c r="BF181" i="7"/>
  <c r="J91" i="7"/>
  <c r="BF130" i="7"/>
  <c r="BF152" i="7"/>
  <c r="BF158" i="7"/>
  <c r="BF129" i="7"/>
  <c r="BF131" i="7"/>
  <c r="BF140" i="7"/>
  <c r="BF148" i="7"/>
  <c r="BF157" i="7"/>
  <c r="BF144" i="7"/>
  <c r="BF153" i="7"/>
  <c r="BF188" i="7"/>
  <c r="J119" i="6"/>
  <c r="BF129" i="6"/>
  <c r="BF130" i="6"/>
  <c r="BF134" i="6"/>
  <c r="J212" i="5"/>
  <c r="J107" i="5" s="1"/>
  <c r="BF165" i="6"/>
  <c r="F122" i="6"/>
  <c r="BF139" i="6"/>
  <c r="BF144" i="6"/>
  <c r="BF160" i="6"/>
  <c r="E115" i="6"/>
  <c r="BF132" i="6"/>
  <c r="BF140" i="6"/>
  <c r="BF146" i="6"/>
  <c r="BF150" i="6"/>
  <c r="BF154" i="6"/>
  <c r="BF135" i="6"/>
  <c r="BF143" i="6"/>
  <c r="BF145" i="6"/>
  <c r="BF148" i="6"/>
  <c r="BF161" i="6"/>
  <c r="J122" i="6"/>
  <c r="BF138" i="6"/>
  <c r="BF141" i="6"/>
  <c r="BF164" i="6"/>
  <c r="J121" i="6"/>
  <c r="BF131" i="6"/>
  <c r="BF137" i="6"/>
  <c r="BF159" i="6"/>
  <c r="BF166" i="6"/>
  <c r="BF128" i="6"/>
  <c r="BF163" i="6"/>
  <c r="BF136" i="6"/>
  <c r="BF142" i="6"/>
  <c r="BF153" i="6"/>
  <c r="BF157" i="6"/>
  <c r="BF147" i="6"/>
  <c r="BF158" i="6"/>
  <c r="BF153" i="5"/>
  <c r="BF165" i="5"/>
  <c r="BF187" i="5"/>
  <c r="BF195" i="5"/>
  <c r="BF213" i="5"/>
  <c r="BF229" i="5"/>
  <c r="BF239" i="5"/>
  <c r="BF243" i="5"/>
  <c r="BF252" i="5"/>
  <c r="J92" i="5"/>
  <c r="BF155" i="5"/>
  <c r="BF175" i="5"/>
  <c r="BF194" i="5"/>
  <c r="BF210" i="5"/>
  <c r="BF214" i="5"/>
  <c r="BF231" i="5"/>
  <c r="BF235" i="5"/>
  <c r="BF240" i="5"/>
  <c r="BF248" i="5"/>
  <c r="BF262" i="5"/>
  <c r="BF272" i="5"/>
  <c r="BF275" i="5"/>
  <c r="BF150" i="5"/>
  <c r="BF151" i="5"/>
  <c r="BF156" i="5"/>
  <c r="BF163" i="5"/>
  <c r="BF164" i="5"/>
  <c r="BF178" i="5"/>
  <c r="BF186" i="5"/>
  <c r="BF204" i="5"/>
  <c r="BF219" i="5"/>
  <c r="BF220" i="5"/>
  <c r="BF226" i="5"/>
  <c r="BF251" i="5"/>
  <c r="E127" i="5"/>
  <c r="BF145" i="5"/>
  <c r="BF146" i="5"/>
  <c r="BF152" i="5"/>
  <c r="BF159" i="5"/>
  <c r="BF162" i="5"/>
  <c r="BF166" i="5"/>
  <c r="BF167" i="5"/>
  <c r="BF188" i="5"/>
  <c r="BF193" i="5"/>
  <c r="BF237" i="5"/>
  <c r="BF241" i="5"/>
  <c r="BF244" i="5"/>
  <c r="BF255" i="5"/>
  <c r="BF257" i="5"/>
  <c r="BF277" i="5"/>
  <c r="F92" i="5"/>
  <c r="BF158" i="5"/>
  <c r="BF197" i="5"/>
  <c r="BF217" i="5"/>
  <c r="J133" i="5"/>
  <c r="BF141" i="5"/>
  <c r="BF144" i="5"/>
  <c r="BF148" i="5"/>
  <c r="BF154" i="5"/>
  <c r="BF161" i="5"/>
  <c r="BF176" i="5"/>
  <c r="BF179" i="5"/>
  <c r="BF185" i="5"/>
  <c r="BF223" i="5"/>
  <c r="BF225" i="5"/>
  <c r="BF247" i="5"/>
  <c r="BF258" i="5"/>
  <c r="BF278" i="5"/>
  <c r="BF253" i="5"/>
  <c r="BF276" i="5"/>
  <c r="BF172" i="5"/>
  <c r="BF174" i="5"/>
  <c r="BF180" i="5"/>
  <c r="BF182" i="5"/>
  <c r="BF191" i="5"/>
  <c r="BF208" i="5"/>
  <c r="BF221" i="5"/>
  <c r="BF224" i="5"/>
  <c r="BF266" i="5"/>
  <c r="J131" i="5"/>
  <c r="BF140" i="5"/>
  <c r="BF170" i="5"/>
  <c r="BF181" i="5"/>
  <c r="BF184" i="5"/>
  <c r="BF202" i="5"/>
  <c r="BF207" i="5"/>
  <c r="BF238" i="5"/>
  <c r="BF245" i="5"/>
  <c r="BF260" i="5"/>
  <c r="BF142" i="5"/>
  <c r="BF143" i="5"/>
  <c r="BF169" i="5"/>
  <c r="BF198" i="5"/>
  <c r="BF215" i="5"/>
  <c r="BF227" i="5"/>
  <c r="BF230" i="5"/>
  <c r="BF233" i="5"/>
  <c r="BF236" i="5"/>
  <c r="BF250" i="5"/>
  <c r="BF261" i="5"/>
  <c r="BF264" i="5"/>
  <c r="BF265" i="5"/>
  <c r="BF268" i="5"/>
  <c r="BF273" i="5"/>
  <c r="BF149" i="5"/>
  <c r="BF160" i="5"/>
  <c r="BF171" i="5"/>
  <c r="BF173" i="5"/>
  <c r="BF177" i="5"/>
  <c r="BF190" i="5"/>
  <c r="BF192" i="5"/>
  <c r="BF196" i="5"/>
  <c r="BF199" i="5"/>
  <c r="BF205" i="5"/>
  <c r="BF206" i="5"/>
  <c r="BF218" i="5"/>
  <c r="BF222" i="5"/>
  <c r="BF228" i="5"/>
  <c r="BF269" i="5"/>
  <c r="BF189" i="5"/>
  <c r="BF201" i="5"/>
  <c r="BF232" i="5"/>
  <c r="BF246" i="5"/>
  <c r="BF254" i="5"/>
  <c r="BF256" i="5"/>
  <c r="BF347" i="4"/>
  <c r="BF350" i="4"/>
  <c r="BF372" i="4"/>
  <c r="BF385" i="4"/>
  <c r="BF387" i="4"/>
  <c r="BF389" i="4"/>
  <c r="BF149" i="4"/>
  <c r="BF150" i="4"/>
  <c r="BF212" i="4"/>
  <c r="BF217" i="4"/>
  <c r="BF218" i="4"/>
  <c r="BF220" i="4"/>
  <c r="BF222" i="4"/>
  <c r="BF240" i="4"/>
  <c r="BF256" i="4"/>
  <c r="BF273" i="4"/>
  <c r="BF321" i="4"/>
  <c r="BF323" i="4"/>
  <c r="BF352" i="4"/>
  <c r="BF168" i="4"/>
  <c r="BF169" i="4"/>
  <c r="BF171" i="4"/>
  <c r="BF172" i="4"/>
  <c r="BF174" i="4"/>
  <c r="BF189" i="4"/>
  <c r="BF198" i="4"/>
  <c r="BF202" i="4"/>
  <c r="BF204" i="4"/>
  <c r="BF210" i="4"/>
  <c r="BF211" i="4"/>
  <c r="BF229" i="4"/>
  <c r="BF230" i="4"/>
  <c r="BF239" i="4"/>
  <c r="BF249" i="4"/>
  <c r="BF250" i="4"/>
  <c r="BF255" i="4"/>
  <c r="BF258" i="4"/>
  <c r="BF264" i="4"/>
  <c r="BF265" i="4"/>
  <c r="BF266" i="4"/>
  <c r="BF275" i="4"/>
  <c r="BF278" i="4"/>
  <c r="BF294" i="4"/>
  <c r="BF314" i="4"/>
  <c r="BF315" i="4"/>
  <c r="BF318" i="4"/>
  <c r="BF319" i="4"/>
  <c r="BF320" i="4"/>
  <c r="BF325" i="4"/>
  <c r="BF381" i="4"/>
  <c r="BF384" i="4"/>
  <c r="BF386" i="4"/>
  <c r="BF388" i="4"/>
  <c r="BF393" i="4"/>
  <c r="BF395" i="4"/>
  <c r="BF147" i="4"/>
  <c r="BF170" i="4"/>
  <c r="BF183" i="4"/>
  <c r="BF186" i="4"/>
  <c r="BF190" i="4"/>
  <c r="BF191" i="4"/>
  <c r="BF192" i="4"/>
  <c r="BF219" i="4"/>
  <c r="BF221" i="4"/>
  <c r="BF225" i="4"/>
  <c r="BF237" i="4"/>
  <c r="BF242" i="4"/>
  <c r="BF267" i="4"/>
  <c r="BF277" i="4"/>
  <c r="BF281" i="4"/>
  <c r="BF304" i="4"/>
  <c r="BF348" i="4"/>
  <c r="BF351" i="4"/>
  <c r="BF374" i="4"/>
  <c r="BF394" i="4"/>
  <c r="BF396" i="4"/>
  <c r="BF333" i="4"/>
  <c r="BF334" i="4"/>
  <c r="BF338" i="4"/>
  <c r="BF383" i="4"/>
  <c r="J92" i="4"/>
  <c r="BF151" i="4"/>
  <c r="BF200" i="4"/>
  <c r="BF206" i="4"/>
  <c r="BF243" i="4"/>
  <c r="BF248" i="4"/>
  <c r="BF254" i="4"/>
  <c r="BF276" i="4"/>
  <c r="BF283" i="4"/>
  <c r="BF290" i="4"/>
  <c r="BF330" i="4"/>
  <c r="BF336" i="4"/>
  <c r="BF337" i="4"/>
  <c r="BF363" i="4"/>
  <c r="BF378" i="4"/>
  <c r="BF379" i="4"/>
  <c r="BF382" i="4"/>
  <c r="J89" i="4"/>
  <c r="BF153" i="4"/>
  <c r="BF160" i="4"/>
  <c r="BF161" i="4"/>
  <c r="BF162" i="4"/>
  <c r="BF173" i="4"/>
  <c r="BF175" i="4"/>
  <c r="BF178" i="4"/>
  <c r="BF185" i="4"/>
  <c r="BF245" i="4"/>
  <c r="BF263" i="4"/>
  <c r="BF272" i="4"/>
  <c r="BF279" i="4"/>
  <c r="BF291" i="4"/>
  <c r="BF292" i="4"/>
  <c r="BF299" i="4"/>
  <c r="BF303" i="4"/>
  <c r="BF307" i="4"/>
  <c r="BF310" i="4"/>
  <c r="BF311" i="4"/>
  <c r="BF332" i="4"/>
  <c r="BF344" i="4"/>
  <c r="BF353" i="4"/>
  <c r="BF358" i="4"/>
  <c r="BF361" i="4"/>
  <c r="BF365" i="4"/>
  <c r="BF375" i="4"/>
  <c r="E85" i="4"/>
  <c r="F141" i="4"/>
  <c r="BF148" i="4"/>
  <c r="BF165" i="4"/>
  <c r="BF176" i="4"/>
  <c r="BF197" i="4"/>
  <c r="BF203" i="4"/>
  <c r="BF205" i="4"/>
  <c r="BF215" i="4"/>
  <c r="BF223" i="4"/>
  <c r="BF262" i="4"/>
  <c r="BF269" i="4"/>
  <c r="BF293" i="4"/>
  <c r="BF298" i="4"/>
  <c r="BF309" i="4"/>
  <c r="BF328" i="4"/>
  <c r="BF343" i="4"/>
  <c r="BF345" i="4"/>
  <c r="BF354" i="4"/>
  <c r="BF356" i="4"/>
  <c r="BF390" i="4"/>
  <c r="J91" i="4"/>
  <c r="BF156" i="4"/>
  <c r="BF158" i="4"/>
  <c r="BF166" i="4"/>
  <c r="BF177" i="4"/>
  <c r="BF194" i="4"/>
  <c r="BF224" i="4"/>
  <c r="BF227" i="4"/>
  <c r="BF228" i="4"/>
  <c r="BF232" i="4"/>
  <c r="BF235" i="4"/>
  <c r="BF241" i="4"/>
  <c r="BF252" i="4"/>
  <c r="BF259" i="4"/>
  <c r="BF260" i="4"/>
  <c r="BF268" i="4"/>
  <c r="BF285" i="4"/>
  <c r="BF286" i="4"/>
  <c r="BF296" i="4"/>
  <c r="BF297" i="4"/>
  <c r="BF301" i="4"/>
  <c r="BF306" i="4"/>
  <c r="BF326" i="4"/>
  <c r="BF329" i="4"/>
  <c r="BF340" i="4"/>
  <c r="BF341" i="4"/>
  <c r="BF349" i="4"/>
  <c r="BF360" i="4"/>
  <c r="BF367" i="4"/>
  <c r="BK229" i="3"/>
  <c r="J229" i="3" s="1"/>
  <c r="J112" i="3" s="1"/>
  <c r="BF167" i="4"/>
  <c r="BF181" i="4"/>
  <c r="BF182" i="4"/>
  <c r="BF187" i="4"/>
  <c r="BF193" i="4"/>
  <c r="BF201" i="4"/>
  <c r="BF207" i="4"/>
  <c r="BF213" i="4"/>
  <c r="BF214" i="4"/>
  <c r="BF216" i="4"/>
  <c r="BF226" i="4"/>
  <c r="BF236" i="4"/>
  <c r="BF253" i="4"/>
  <c r="BF270" i="4"/>
  <c r="BF282" i="4"/>
  <c r="BF284" i="4"/>
  <c r="BF287" i="4"/>
  <c r="BF289" i="4"/>
  <c r="BF305" i="4"/>
  <c r="BF316" i="4"/>
  <c r="BF327" i="4"/>
  <c r="BF335" i="4"/>
  <c r="BF339" i="4"/>
  <c r="BF364" i="4"/>
  <c r="BF368" i="4"/>
  <c r="BF152" i="4"/>
  <c r="BF155" i="4"/>
  <c r="BF157" i="4"/>
  <c r="BF159" i="4"/>
  <c r="BF163" i="4"/>
  <c r="BF164" i="4"/>
  <c r="BF179" i="4"/>
  <c r="BF184" i="4"/>
  <c r="BF188" i="4"/>
  <c r="BF195" i="4"/>
  <c r="BF199" i="4"/>
  <c r="BF208" i="4"/>
  <c r="BF233" i="4"/>
  <c r="BF238" i="4"/>
  <c r="BF257" i="4"/>
  <c r="BF274" i="4"/>
  <c r="BF295" i="4"/>
  <c r="BF300" i="4"/>
  <c r="BF308" i="4"/>
  <c r="BF313" i="4"/>
  <c r="BF317" i="4"/>
  <c r="BF322" i="4"/>
  <c r="BF331" i="4"/>
  <c r="BF342" i="4"/>
  <c r="BF346" i="4"/>
  <c r="BF357" i="4"/>
  <c r="BF362" i="4"/>
  <c r="BF369" i="4"/>
  <c r="BF371" i="4"/>
  <c r="BF391" i="4"/>
  <c r="BF143" i="3"/>
  <c r="BF166" i="3"/>
  <c r="BF172" i="3"/>
  <c r="BF188" i="3"/>
  <c r="BF199" i="3"/>
  <c r="BF204" i="3"/>
  <c r="BF212" i="3"/>
  <c r="BF216" i="3"/>
  <c r="BF218" i="3"/>
  <c r="BF235" i="3"/>
  <c r="J130" i="3"/>
  <c r="BF144" i="3"/>
  <c r="BF186" i="3"/>
  <c r="BF217" i="3"/>
  <c r="BF221" i="3"/>
  <c r="BF183" i="3"/>
  <c r="BF190" i="3"/>
  <c r="BF196" i="3"/>
  <c r="BF226" i="3"/>
  <c r="BK160" i="2"/>
  <c r="J160" i="2" s="1"/>
  <c r="J101" i="2" s="1"/>
  <c r="BF137" i="3"/>
  <c r="BF142" i="3"/>
  <c r="BF145" i="3"/>
  <c r="BF146" i="3"/>
  <c r="BF148" i="3"/>
  <c r="BF153" i="3"/>
  <c r="BF167" i="3"/>
  <c r="BF169" i="3"/>
  <c r="BF170" i="3"/>
  <c r="BF187" i="3"/>
  <c r="BF194" i="3"/>
  <c r="BF197" i="3"/>
  <c r="BF203" i="3"/>
  <c r="BF224" i="3"/>
  <c r="BF227" i="3"/>
  <c r="BF139" i="3"/>
  <c r="BF233" i="3"/>
  <c r="BF155" i="3"/>
  <c r="BF162" i="3"/>
  <c r="BF164" i="3"/>
  <c r="BF165" i="3"/>
  <c r="BF171" i="3"/>
  <c r="BF174" i="3"/>
  <c r="J89" i="3"/>
  <c r="E124" i="3"/>
  <c r="J131" i="3"/>
  <c r="BF140" i="3"/>
  <c r="BF154" i="3"/>
  <c r="BF161" i="3"/>
  <c r="BF191" i="3"/>
  <c r="BF211" i="3"/>
  <c r="BF214" i="3"/>
  <c r="BF228" i="3"/>
  <c r="BF236" i="3"/>
  <c r="BF241" i="3"/>
  <c r="BF152" i="3"/>
  <c r="BF173" i="3"/>
  <c r="BF175" i="3"/>
  <c r="BF177" i="3"/>
  <c r="BF178" i="3"/>
  <c r="BF180" i="3"/>
  <c r="BF195" i="3"/>
  <c r="BF207" i="3"/>
  <c r="BF209" i="3"/>
  <c r="BF220" i="3"/>
  <c r="BF238" i="3"/>
  <c r="BF240" i="3"/>
  <c r="F92" i="3"/>
  <c r="BF150" i="3"/>
  <c r="BF156" i="3"/>
  <c r="BF193" i="3"/>
  <c r="BF201" i="3"/>
  <c r="BF210" i="3"/>
  <c r="BF213" i="3"/>
  <c r="BF231" i="3"/>
  <c r="BF232" i="3"/>
  <c r="BF239" i="3"/>
  <c r="BF158" i="3"/>
  <c r="BF160" i="3"/>
  <c r="BF163" i="3"/>
  <c r="BF168" i="3"/>
  <c r="BF179" i="3"/>
  <c r="BF181" i="3"/>
  <c r="BF202" i="3"/>
  <c r="BF206" i="3"/>
  <c r="BF223" i="3"/>
  <c r="BF138" i="3"/>
  <c r="BF149" i="3"/>
  <c r="BF151" i="3"/>
  <c r="BF159" i="3"/>
  <c r="BF198" i="3"/>
  <c r="BF205" i="3"/>
  <c r="BF208" i="3"/>
  <c r="BF222" i="3"/>
  <c r="BF234" i="3"/>
  <c r="J89" i="2"/>
  <c r="J92" i="2"/>
  <c r="E85" i="2"/>
  <c r="J91" i="2"/>
  <c r="F120" i="2"/>
  <c r="BF127" i="2"/>
  <c r="BF131" i="2"/>
  <c r="BF136" i="2"/>
  <c r="BF141" i="2"/>
  <c r="BF142" i="2"/>
  <c r="BF126" i="2"/>
  <c r="BF129" i="2"/>
  <c r="BF130" i="2"/>
  <c r="BF134" i="2"/>
  <c r="BF138" i="2"/>
  <c r="BF143" i="2"/>
  <c r="BF147" i="2"/>
  <c r="BF149" i="2"/>
  <c r="BF128" i="2"/>
  <c r="BF133" i="2"/>
  <c r="BF135" i="2"/>
  <c r="BF137" i="2"/>
  <c r="BF139" i="2"/>
  <c r="BF140" i="2"/>
  <c r="BF144" i="2"/>
  <c r="BF145" i="2"/>
  <c r="BF146" i="2"/>
  <c r="BF148" i="2"/>
  <c r="BF150" i="2"/>
  <c r="BF151" i="2"/>
  <c r="BF152" i="2"/>
  <c r="BF153" i="2"/>
  <c r="BF154" i="2"/>
  <c r="BF155" i="2"/>
  <c r="BF156" i="2"/>
  <c r="BF157" i="2"/>
  <c r="BF159" i="2"/>
  <c r="BF162" i="2"/>
  <c r="BF164" i="2"/>
  <c r="BF165" i="2"/>
  <c r="F36" i="2"/>
  <c r="BC95" i="1" s="1"/>
  <c r="F36" i="4"/>
  <c r="BC97" i="1" s="1"/>
  <c r="F36" i="8"/>
  <c r="BC101" i="1" s="1"/>
  <c r="F36" i="10"/>
  <c r="BC103" i="1" s="1"/>
  <c r="F33" i="2"/>
  <c r="AZ95" i="1" s="1"/>
  <c r="F33" i="5"/>
  <c r="AZ98" i="1" s="1"/>
  <c r="F36" i="7"/>
  <c r="BC100" i="1" s="1"/>
  <c r="F37" i="9"/>
  <c r="BD102" i="1" s="1"/>
  <c r="F35" i="10"/>
  <c r="BB103" i="1" s="1"/>
  <c r="F33" i="3"/>
  <c r="AZ96" i="1" s="1"/>
  <c r="F35" i="5"/>
  <c r="BB98" i="1" s="1"/>
  <c r="F33" i="8"/>
  <c r="AZ101" i="1" s="1"/>
  <c r="F36" i="3"/>
  <c r="BC96" i="1" s="1"/>
  <c r="F35" i="6"/>
  <c r="BB99" i="1" s="1"/>
  <c r="F33" i="6"/>
  <c r="AZ99" i="1" s="1"/>
  <c r="F37" i="6"/>
  <c r="BD99" i="1" s="1"/>
  <c r="F37" i="7"/>
  <c r="BD100" i="1" s="1"/>
  <c r="F35" i="2"/>
  <c r="BB95" i="1" s="1"/>
  <c r="F37" i="4"/>
  <c r="BD97" i="1" s="1"/>
  <c r="J33" i="8"/>
  <c r="AV101" i="1" s="1"/>
  <c r="F35" i="3"/>
  <c r="BB96" i="1" s="1"/>
  <c r="J33" i="5"/>
  <c r="AV98" i="1" s="1"/>
  <c r="F33" i="7"/>
  <c r="AZ100" i="1" s="1"/>
  <c r="F35" i="9"/>
  <c r="BB102" i="1" s="1"/>
  <c r="J33" i="10"/>
  <c r="AV103" i="1" s="1"/>
  <c r="J33" i="3"/>
  <c r="AV96" i="1" s="1"/>
  <c r="F36" i="5"/>
  <c r="BC98" i="1" s="1"/>
  <c r="F35" i="8"/>
  <c r="BB101" i="1" s="1"/>
  <c r="J33" i="4"/>
  <c r="AV97" i="1" s="1"/>
  <c r="F36" i="9"/>
  <c r="BC102" i="1" s="1"/>
  <c r="F33" i="10"/>
  <c r="AZ103" i="1" s="1"/>
  <c r="F37" i="10"/>
  <c r="BD103" i="1" s="1"/>
  <c r="J33" i="2"/>
  <c r="AV95" i="1" s="1"/>
  <c r="F37" i="5"/>
  <c r="BD98" i="1" s="1"/>
  <c r="J33" i="7"/>
  <c r="AV100" i="1" s="1"/>
  <c r="F37" i="3"/>
  <c r="BD96" i="1" s="1"/>
  <c r="J33" i="6"/>
  <c r="AV99" i="1" s="1"/>
  <c r="F36" i="6"/>
  <c r="BC99" i="1" s="1"/>
  <c r="F35" i="7"/>
  <c r="BB100" i="1" s="1"/>
  <c r="F37" i="2"/>
  <c r="BD95" i="1" s="1"/>
  <c r="F35" i="4"/>
  <c r="BB97" i="1" s="1"/>
  <c r="F37" i="8"/>
  <c r="BD101" i="1" s="1"/>
  <c r="F33" i="4"/>
  <c r="AZ97" i="1" s="1"/>
  <c r="J33" i="9"/>
  <c r="AV102" i="1" s="1"/>
  <c r="BK189" i="8" l="1"/>
  <c r="J189" i="8" s="1"/>
  <c r="J105" i="8" s="1"/>
  <c r="BK128" i="8"/>
  <c r="BK127" i="8" s="1"/>
  <c r="J127" i="8" s="1"/>
  <c r="J96" i="8" s="1"/>
  <c r="BK126" i="7"/>
  <c r="J126" i="7" s="1"/>
  <c r="J97" i="7" s="1"/>
  <c r="J156" i="6"/>
  <c r="J104" i="6" s="1"/>
  <c r="J380" i="4"/>
  <c r="J123" i="4" s="1"/>
  <c r="P125" i="6"/>
  <c r="AU99" i="1" s="1"/>
  <c r="BK145" i="4"/>
  <c r="J145" i="4" s="1"/>
  <c r="J97" i="4" s="1"/>
  <c r="BK270" i="5"/>
  <c r="J270" i="5" s="1"/>
  <c r="J115" i="5" s="1"/>
  <c r="BK126" i="6"/>
  <c r="BK125" i="6" s="1"/>
  <c r="J125" i="6" s="1"/>
  <c r="J30" i="6" s="1"/>
  <c r="AG99" i="1" s="1"/>
  <c r="BK184" i="3"/>
  <c r="J184" i="3" s="1"/>
  <c r="J104" i="3" s="1"/>
  <c r="T125" i="6"/>
  <c r="T198" i="10"/>
  <c r="P376" i="4"/>
  <c r="R184" i="3"/>
  <c r="R134" i="3"/>
  <c r="T246" i="4"/>
  <c r="T145" i="4"/>
  <c r="BK135" i="3"/>
  <c r="J135" i="3" s="1"/>
  <c r="J97" i="3" s="1"/>
  <c r="P211" i="5"/>
  <c r="P135" i="3"/>
  <c r="T211" i="5"/>
  <c r="BK211" i="5"/>
  <c r="J211" i="5" s="1"/>
  <c r="J106" i="5" s="1"/>
  <c r="R125" i="9"/>
  <c r="R124" i="9"/>
  <c r="P145" i="4"/>
  <c r="T138" i="5"/>
  <c r="T137" i="5" s="1"/>
  <c r="P135" i="10"/>
  <c r="R211" i="5"/>
  <c r="P127" i="8"/>
  <c r="AU101" i="1"/>
  <c r="R138" i="5"/>
  <c r="R137" i="5"/>
  <c r="P138" i="5"/>
  <c r="P137" i="5" s="1"/>
  <c r="AU98" i="1" s="1"/>
  <c r="R198" i="10"/>
  <c r="R246" i="4"/>
  <c r="R126" i="7"/>
  <c r="R125" i="7"/>
  <c r="R135" i="10"/>
  <c r="R134" i="10" s="1"/>
  <c r="R145" i="4"/>
  <c r="P126" i="7"/>
  <c r="P125" i="7" s="1"/>
  <c r="AU100" i="1" s="1"/>
  <c r="R125" i="6"/>
  <c r="T128" i="8"/>
  <c r="T127" i="8"/>
  <c r="T125" i="9"/>
  <c r="T124" i="9" s="1"/>
  <c r="R128" i="8"/>
  <c r="R127" i="8" s="1"/>
  <c r="BK124" i="2"/>
  <c r="J124" i="2" s="1"/>
  <c r="J97" i="2" s="1"/>
  <c r="BK125" i="9"/>
  <c r="J125" i="9" s="1"/>
  <c r="J97" i="9" s="1"/>
  <c r="P184" i="3"/>
  <c r="T184" i="3"/>
  <c r="R124" i="2"/>
  <c r="R123" i="2" s="1"/>
  <c r="T124" i="2"/>
  <c r="T123" i="2"/>
  <c r="P198" i="10"/>
  <c r="BK138" i="5"/>
  <c r="J138" i="5" s="1"/>
  <c r="J97" i="5" s="1"/>
  <c r="T135" i="3"/>
  <c r="T134" i="3" s="1"/>
  <c r="P246" i="4"/>
  <c r="T135" i="10"/>
  <c r="T134" i="10" s="1"/>
  <c r="BK198" i="10"/>
  <c r="J198" i="10" s="1"/>
  <c r="J105" i="10" s="1"/>
  <c r="R376" i="4"/>
  <c r="T376" i="4"/>
  <c r="BK246" i="4"/>
  <c r="J199" i="10"/>
  <c r="J106" i="10" s="1"/>
  <c r="BK135" i="10"/>
  <c r="J135" i="10" s="1"/>
  <c r="J97" i="10" s="1"/>
  <c r="BK244" i="10"/>
  <c r="J244" i="10" s="1"/>
  <c r="J112" i="10" s="1"/>
  <c r="J34" i="2"/>
  <c r="AW95" i="1" s="1"/>
  <c r="AT95" i="1" s="1"/>
  <c r="J34" i="8"/>
  <c r="AW101" i="1" s="1"/>
  <c r="AT101" i="1" s="1"/>
  <c r="F34" i="3"/>
  <c r="BA96" i="1" s="1"/>
  <c r="F34" i="5"/>
  <c r="BA98" i="1" s="1"/>
  <c r="J34" i="4"/>
  <c r="AW97" i="1" s="1"/>
  <c r="AT97" i="1" s="1"/>
  <c r="J34" i="3"/>
  <c r="AW96" i="1" s="1"/>
  <c r="AT96" i="1" s="1"/>
  <c r="AZ94" i="1"/>
  <c r="W29" i="1" s="1"/>
  <c r="BD94" i="1"/>
  <c r="W33" i="1" s="1"/>
  <c r="F34" i="6"/>
  <c r="BA99" i="1" s="1"/>
  <c r="F34" i="9"/>
  <c r="BA102" i="1" s="1"/>
  <c r="BB94" i="1"/>
  <c r="W31" i="1" s="1"/>
  <c r="F34" i="7"/>
  <c r="BA100" i="1" s="1"/>
  <c r="F34" i="10"/>
  <c r="BA103" i="1" s="1"/>
  <c r="F34" i="2"/>
  <c r="BA95" i="1" s="1"/>
  <c r="F34" i="8"/>
  <c r="BA101" i="1" s="1"/>
  <c r="BC94" i="1"/>
  <c r="W32" i="1" s="1"/>
  <c r="J34" i="5"/>
  <c r="AW98" i="1" s="1"/>
  <c r="AT98" i="1" s="1"/>
  <c r="F34" i="4"/>
  <c r="BA97" i="1" s="1"/>
  <c r="J34" i="6"/>
  <c r="AW99" i="1" s="1"/>
  <c r="AT99" i="1" s="1"/>
  <c r="J34" i="9"/>
  <c r="AW102" i="1" s="1"/>
  <c r="AT102" i="1" s="1"/>
  <c r="J34" i="7"/>
  <c r="AW100" i="1" s="1"/>
  <c r="AT100" i="1" s="1"/>
  <c r="J34" i="10"/>
  <c r="AW103" i="1" s="1"/>
  <c r="AT103" i="1" s="1"/>
  <c r="J30" i="8" l="1"/>
  <c r="AG101" i="1" s="1"/>
  <c r="AN101" i="1" s="1"/>
  <c r="J128" i="8"/>
  <c r="J97" i="8" s="1"/>
  <c r="BK125" i="7"/>
  <c r="J125" i="7" s="1"/>
  <c r="J30" i="7" s="1"/>
  <c r="AG100" i="1" s="1"/>
  <c r="AN100" i="1" s="1"/>
  <c r="J96" i="6"/>
  <c r="AN99" i="1"/>
  <c r="J126" i="6"/>
  <c r="J97" i="6" s="1"/>
  <c r="BK144" i="4"/>
  <c r="J144" i="4" s="1"/>
  <c r="J30" i="4" s="1"/>
  <c r="AG97" i="1" s="1"/>
  <c r="AN97" i="1" s="1"/>
  <c r="BK134" i="3"/>
  <c r="J134" i="3" s="1"/>
  <c r="J30" i="3" s="1"/>
  <c r="AG96" i="1" s="1"/>
  <c r="AN96" i="1" s="1"/>
  <c r="BK123" i="2"/>
  <c r="J123" i="2" s="1"/>
  <c r="J96" i="2" s="1"/>
  <c r="J246" i="4"/>
  <c r="J106" i="4" s="1"/>
  <c r="P134" i="10"/>
  <c r="AU103" i="1" s="1"/>
  <c r="P144" i="4"/>
  <c r="AU97" i="1"/>
  <c r="T144" i="4"/>
  <c r="P134" i="3"/>
  <c r="AU96" i="1" s="1"/>
  <c r="R144" i="4"/>
  <c r="BK134" i="10"/>
  <c r="J134" i="10" s="1"/>
  <c r="J30" i="10" s="1"/>
  <c r="AG103" i="1" s="1"/>
  <c r="BK124" i="9"/>
  <c r="J124" i="9" s="1"/>
  <c r="J30" i="9" s="1"/>
  <c r="AG102" i="1" s="1"/>
  <c r="BK137" i="5"/>
  <c r="J137" i="5" s="1"/>
  <c r="J30" i="5" s="1"/>
  <c r="AG98" i="1" s="1"/>
  <c r="J39" i="6"/>
  <c r="BA94" i="1"/>
  <c r="AW94" i="1" s="1"/>
  <c r="AK30" i="1" s="1"/>
  <c r="AX94" i="1"/>
  <c r="AV94" i="1"/>
  <c r="AK29" i="1" s="1"/>
  <c r="AY94" i="1"/>
  <c r="J39" i="8" l="1"/>
  <c r="J96" i="7"/>
  <c r="J39" i="7"/>
  <c r="J96" i="4"/>
  <c r="J39" i="4"/>
  <c r="J39" i="3"/>
  <c r="J96" i="3"/>
  <c r="J30" i="2"/>
  <c r="AG95" i="1" s="1"/>
  <c r="AG94" i="1" s="1"/>
  <c r="AK26" i="1" s="1"/>
  <c r="AK35" i="1" s="1"/>
  <c r="J39" i="10"/>
  <c r="J39" i="9"/>
  <c r="J39" i="5"/>
  <c r="J96" i="9"/>
  <c r="J96" i="5"/>
  <c r="J96" i="10"/>
  <c r="AN98" i="1"/>
  <c r="AN102" i="1"/>
  <c r="AN103" i="1"/>
  <c r="AT94" i="1"/>
  <c r="AU94" i="1"/>
  <c r="W30" i="1"/>
  <c r="AN95" i="1" l="1"/>
  <c r="J39" i="2"/>
  <c r="AN94" i="1"/>
</calcChain>
</file>

<file path=xl/sharedStrings.xml><?xml version="1.0" encoding="utf-8"?>
<sst xmlns="http://schemas.openxmlformats.org/spreadsheetml/2006/main" count="12822" uniqueCount="2158">
  <si>
    <t>Export Komplet</t>
  </si>
  <si>
    <t/>
  </si>
  <si>
    <t>2.0</t>
  </si>
  <si>
    <t>False</t>
  </si>
  <si>
    <t>{98fac063-d07f-4885-9634-81a403f09c28}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</si>
  <si>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</si>
  <si>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</si>
  <si>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</si>
  <si>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</si>
  <si>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</si>
  <si>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</si>
  <si>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</si>
  <si>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16091-1</t>
  </si>
  <si>
    <t>Stavba:</t>
  </si>
  <si>
    <t>Nový zdroj tepla a elektrickej energie  - plynové motory a transformator  T10</t>
  </si>
  <si>
    <t>JKSO:</t>
  </si>
  <si>
    <t>KS:</t>
  </si>
  <si>
    <t>Miesto:</t>
  </si>
  <si>
    <t xml:space="preserve">Žilina </t>
  </si>
  <si>
    <t>Dátum:</t>
  </si>
  <si>
    <t>4. 5. 2022</t>
  </si>
  <si>
    <t>Objednávateľ:</t>
  </si>
  <si>
    <t>IČO:</t>
  </si>
  <si>
    <t xml:space="preserve">Žilinska teplárenská spoločnosť a.s. Žilina </t>
  </si>
  <si>
    <t>IČ DPH:</t>
  </si>
  <si>
    <t>Zhotoviteľ:</t>
  </si>
  <si>
    <t xml:space="preserve"> 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</si>
  <si>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</si>
  <si>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</si>
  <si>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</si>
  <si>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</si>
  <si>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</si>
  <si>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</si>
  <si>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</si>
  <si>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</si>
  <si>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</si>
  <si>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</si>
  <si>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</si>
  <si>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</si>
  <si>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</si>
  <si>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</si>
  <si>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</si>
  <si>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</si>
  <si>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</si>
  <si>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</si>
  <si>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</si>
  <si>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</si>
  <si>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</si>
  <si>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</si>
  <si>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</si>
  <si>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</si>
  <si>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</si>
  <si>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</si>
  <si>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</si>
  <si>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</si>
  <si>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</si>
  <si>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</si>
  <si>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</si>
  <si>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</si>
  <si>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</si>
  <si>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</si>
  <si>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</si>
  <si>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</si>
  <si>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</si>
  <si>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</si>
  <si>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</si>
  <si>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</si>
  <si>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</si>
  <si>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</si>
  <si>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</si>
  <si>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</si>
  <si>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</si>
  <si>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</si>
  <si>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</si>
  <si>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</si>
  <si>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</si>
  <si>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</si>
  <si>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 xml:space="preserve">SO 01 Búracie práce </t>
  </si>
  <si>
    <t>STA</t>
  </si>
  <si>
    <t>1</t>
  </si>
  <si>
    <t>{8100025c-76c5-4fe1-823f-0399ad172e90}</t>
  </si>
  <si>
    <t>02</t>
  </si>
  <si>
    <t xml:space="preserve">SO 02 Existujúca kotolňa - stavebné úpravy </t>
  </si>
  <si>
    <t>{5e9a05f6-e1e4-4273-a1a7-63427f31ebd2}</t>
  </si>
  <si>
    <t>03</t>
  </si>
  <si>
    <t xml:space="preserve">SO 03 Strojovňa motorov </t>
  </si>
  <si>
    <t>{b6ae2690-0309-44e7-bd97-4523eb741e06}</t>
  </si>
  <si>
    <t>04</t>
  </si>
  <si>
    <t xml:space="preserve">SO 04 Rozvodňa VN </t>
  </si>
  <si>
    <t>{c8c036e7-3316-410e-8d1b-06801c0096f1}</t>
  </si>
  <si>
    <t>05</t>
  </si>
  <si>
    <t xml:space="preserve">SO 05 Káblový kanál a vonkajšie základy pre TG </t>
  </si>
  <si>
    <t>{691ee32e-3c04-41cc-ab77-486b3a0bd97e}</t>
  </si>
  <si>
    <t>06</t>
  </si>
  <si>
    <t>SO 06 Manipulačné spevnené plochy</t>
  </si>
  <si>
    <t>{29c7608f-0298-45a2-bc3c-ed615bd691ab}</t>
  </si>
  <si>
    <t>07</t>
  </si>
  <si>
    <t xml:space="preserve">SO 07 Vonkajšia kanalizácia </t>
  </si>
  <si>
    <t>{b869d586-a48a-4b6a-aff4-ffe3be8100a5}</t>
  </si>
  <si>
    <t>08</t>
  </si>
  <si>
    <t xml:space="preserve">SO 08 Preložky inžinierských sietí </t>
  </si>
  <si>
    <t>{e6087f69-c84f-44a2-9b91-43c6bc83adec}</t>
  </si>
  <si>
    <t>09</t>
  </si>
  <si>
    <t>SO 09 Stanovište TVS (prípadne stanovište T-MG, úpravy existujúcich zariadení VS)</t>
  </si>
  <si>
    <t>{a117ad0b-f452-47cd-aa55-56d89b4f5a88}</t>
  </si>
  <si>
    <t>KRYCÍ LIST ROZPOČTU</t>
  </si>
  <si>
    <t>Objekt:</t>
  </si>
  <si>
    <t xml:space="preserve">01 - SO 01 Búracie práce 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</si>
  <si>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</si>
  <si>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</si>
  <si>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</si>
  <si>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</si>
  <si>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</si>
  <si>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</si>
  <si>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</si>
  <si>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9 - Ostatné konštrukcie a práce-búranie</t>
  </si>
  <si>
    <t xml:space="preserve">    99 - Presun hmôt HSV</t>
  </si>
  <si>
    <t>PSV - Práce a dodávky PSV</t>
  </si>
  <si>
    <t xml:space="preserve">    764 - Konštrukcie klampiarske</t>
  </si>
  <si>
    <t xml:space="preserve">    767 - Konštrukcie doplnkové kovové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</si>
  <si>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</si>
  <si>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</si>
  <si>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</si>
  <si>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</si>
  <si>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</si>
  <si>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</si>
  <si>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</si>
  <si>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</si>
  <si>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</si>
  <si>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</si>
  <si>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</si>
  <si>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</si>
  <si>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</si>
  <si>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</si>
  <si>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</si>
  <si>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</si>
  <si>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</si>
  <si>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113107232.S</t>
  </si>
  <si>
    <t>Odstránenie krytu v ploche nad 200 m2 z betónu prostého, hr. vrstvy 150 do 300 mm,  -0,50000t</t>
  </si>
  <si>
    <t>m2</t>
  </si>
  <si>
    <t>4</t>
  </si>
  <si>
    <t>2</t>
  </si>
  <si>
    <t>464760621</t>
  </si>
  <si>
    <t>113307222.S</t>
  </si>
  <si>
    <t>Odstránenie podkladu v ploche nad 200 m2 z kameniva hrubého drveného, hr.100 do 200 mm,  -0,23500t</t>
  </si>
  <si>
    <t>-452048762</t>
  </si>
  <si>
    <t>3</t>
  </si>
  <si>
    <t>113307231.S</t>
  </si>
  <si>
    <t>Odstránenie podkladu v ploche nad 200 m2 z CBGM betónu prostého, hr. vrstvy do 180 mm,  -0,22500t</t>
  </si>
  <si>
    <t>-1206777606</t>
  </si>
  <si>
    <t>113307232.S</t>
  </si>
  <si>
    <t>Odstránenie podkladu v ploche nad 200 m2 z betónu prostého, hr. vrstvy nad 150 do 300 mm,  -0,50000t</t>
  </si>
  <si>
    <t>-84019644</t>
  </si>
  <si>
    <t>5</t>
  </si>
  <si>
    <t>113307241.S</t>
  </si>
  <si>
    <t>Odstránenie podkladu v ploche nad 200 m2 asfaltového, hr. vrstvy do 50 mm,  -0,09800t</t>
  </si>
  <si>
    <t>-1133532793</t>
  </si>
  <si>
    <t>6</t>
  </si>
  <si>
    <t>113307242.S</t>
  </si>
  <si>
    <t>Odstránenie podkladu asfaltového v ploche nad 200 m2, hr.nad 50 do 100 mm,  -0,18100t</t>
  </si>
  <si>
    <t>-1339528500</t>
  </si>
  <si>
    <t>9</t>
  </si>
  <si>
    <t>Ostatné konštrukcie a práce-búranie</t>
  </si>
  <si>
    <t>7</t>
  </si>
  <si>
    <t>942941023.S</t>
  </si>
  <si>
    <t>Montáž lešenia ťažkého radového s podlahami, šírky od 2,00 do 2,50 m, pri zaťažení do 3 kPa, výšky nad 20 do 30 m</t>
  </si>
  <si>
    <t>-301929565</t>
  </si>
  <si>
    <t>8</t>
  </si>
  <si>
    <t>942941193.S</t>
  </si>
  <si>
    <t>Príplatok za prvý a každý ďalší začatý mesiac použitia lešenia ťažkého radového s podlahami, šírky od 2,00 do 2,50 m, výšky nad 20 do 30 m</t>
  </si>
  <si>
    <t>1103172624</t>
  </si>
  <si>
    <t>942941823.S</t>
  </si>
  <si>
    <t>Demontáž lešenia ťažkého radového s podlahami, šírky od 2,00 do 2,50 m, pri zaťažení do 3 kPa, výšky nad 20 do 30 m</t>
  </si>
  <si>
    <t>705728766</t>
  </si>
  <si>
    <t>10</t>
  </si>
  <si>
    <t>944943101.S</t>
  </si>
  <si>
    <t>Záchytné lešenie so zábradlím s podlahou upevnenou na nosnej konštrukcii</t>
  </si>
  <si>
    <t>m</t>
  </si>
  <si>
    <t>-344252276</t>
  </si>
  <si>
    <t>11</t>
  </si>
  <si>
    <t>961031311.S</t>
  </si>
  <si>
    <t>Búranie základov alebo vybúranie otvorov plochy nad 4 m2 tehlových na akúkoľvek maltu,  -1,80000t</t>
  </si>
  <si>
    <t>m3</t>
  </si>
  <si>
    <t>-1061277804</t>
  </si>
  <si>
    <t>12</t>
  </si>
  <si>
    <t>963012510.S</t>
  </si>
  <si>
    <t>Búranie stropov z dosiek alebo panelov zo železobetónu prefabrikovaných s dutinami hr. do 140 mm,  -2,10000t</t>
  </si>
  <si>
    <t>1209833990</t>
  </si>
  <si>
    <t>13</t>
  </si>
  <si>
    <t>965043431.S</t>
  </si>
  <si>
    <t>Búranie podkladov pod dlažby, liatych dlažieb a mazanín,betón s poterom,teracom hr.do 150 mm,  plochy do 4 m2 -2,20000t</t>
  </si>
  <si>
    <t>-29905593</t>
  </si>
  <si>
    <t>14</t>
  </si>
  <si>
    <t>965043441.S</t>
  </si>
  <si>
    <t>Búranie podkladov pod dlažby, liatych dlažieb a mazanín,betón s poterom,teracom hr.do 150 mm,  plochy nad 4 m2 -2,20000t</t>
  </si>
  <si>
    <t>839825617</t>
  </si>
  <si>
    <t>15</t>
  </si>
  <si>
    <t>965044121.S</t>
  </si>
  <si>
    <t>Búranie podkladov poterov .do 40 mm,   - 0,09000t</t>
  </si>
  <si>
    <t>2077648857</t>
  </si>
  <si>
    <t>16</t>
  </si>
  <si>
    <t>965081812.S</t>
  </si>
  <si>
    <t>Búranie dlažieb, z kamen., cement., terazzových, čadičových alebo keramických, hr. nad 10 mm,  -0,06500t</t>
  </si>
  <si>
    <t>132572772</t>
  </si>
  <si>
    <t>17</t>
  </si>
  <si>
    <t>968072354.S</t>
  </si>
  <si>
    <t>Vybúranie kovových rámov okien dvojitých alebo zdvojených, plochy do 1 m2,  -0,08900t</t>
  </si>
  <si>
    <t>-52797298</t>
  </si>
  <si>
    <t>18</t>
  </si>
  <si>
    <t>968072558.S</t>
  </si>
  <si>
    <t>Vybúranie kovových vrát plochy do 5 m2,  -0,06000t</t>
  </si>
  <si>
    <t>1264208460</t>
  </si>
  <si>
    <t>19</t>
  </si>
  <si>
    <t>968072559.S</t>
  </si>
  <si>
    <t>Vybúranie kovových vrát plochy nad 5 m2,  -0,06600t</t>
  </si>
  <si>
    <t>640577355</t>
  </si>
  <si>
    <t>971033641.S</t>
  </si>
  <si>
    <t>Vybúranie otvorov v murive tehl. plochy do 4 m2 hr. do 300 mm,  -1,87500t</t>
  </si>
  <si>
    <t>526209157</t>
  </si>
  <si>
    <t>21</t>
  </si>
  <si>
    <t>976071111.S</t>
  </si>
  <si>
    <t>Vybúranie kovových madiel a zábradlí,  -0,03700t</t>
  </si>
  <si>
    <t>-1668063688</t>
  </si>
  <si>
    <t>22</t>
  </si>
  <si>
    <t>978021191.S</t>
  </si>
  <si>
    <t>Otlčenie omietok stien vnútorných cementových v rozsahu do 100 %,  -0,06100t</t>
  </si>
  <si>
    <t>-284360631</t>
  </si>
  <si>
    <t>23</t>
  </si>
  <si>
    <t>978071251.S</t>
  </si>
  <si>
    <t>Odsekanie a odstránenie izolácie lepenkovej vodorovnej,  -0,07300t</t>
  </si>
  <si>
    <t>1293091260</t>
  </si>
  <si>
    <t>24</t>
  </si>
  <si>
    <t>979011111.S</t>
  </si>
  <si>
    <t>Zvislá doprava sutiny a vybúraných hmôt za prvé podlažie nad alebo pod základným podlažím</t>
  </si>
  <si>
    <t>t</t>
  </si>
  <si>
    <t>-1220385904</t>
  </si>
  <si>
    <t>25</t>
  </si>
  <si>
    <t>979011121.S</t>
  </si>
  <si>
    <t>Zvislá doprava sutiny a vybúraných hmôt za každé ďalšie podlažie</t>
  </si>
  <si>
    <t>-715897959</t>
  </si>
  <si>
    <t>26</t>
  </si>
  <si>
    <t>979081111.S</t>
  </si>
  <si>
    <t>Odvoz sutiny a vybúraných hmôt na skládku do 1 km</t>
  </si>
  <si>
    <t>750756597</t>
  </si>
  <si>
    <t>27</t>
  </si>
  <si>
    <t>979081121.S</t>
  </si>
  <si>
    <t>Odvoz sutiny a vybúraných hmôt na skládku za každý ďalší 1 km</t>
  </si>
  <si>
    <t>278057123</t>
  </si>
  <si>
    <t>28</t>
  </si>
  <si>
    <t>979087213.S</t>
  </si>
  <si>
    <t>Nakladanie na dopravné prostriedky pre vodorovnú dopravu vybúraných hmôt</t>
  </si>
  <si>
    <t>675402008</t>
  </si>
  <si>
    <t>29</t>
  </si>
  <si>
    <t>979089012.S</t>
  </si>
  <si>
    <t>Poplatok za skladovanie - betón, tehly, dlaždice (17 01) ostatné</t>
  </si>
  <si>
    <t>556118755</t>
  </si>
  <si>
    <t>30</t>
  </si>
  <si>
    <t>979089112.S</t>
  </si>
  <si>
    <t>Poplatok za skladovanie - drevo, sklo, plasty (17 02 ), ostatné</t>
  </si>
  <si>
    <t>-15349710</t>
  </si>
  <si>
    <t>31</t>
  </si>
  <si>
    <t>979089212.S</t>
  </si>
  <si>
    <t>Poplatok za skladovanie - bitúmenové zmesi, uholný decht, dechtové výrobky (17 03 ), ostatné</t>
  </si>
  <si>
    <t>240276454</t>
  </si>
  <si>
    <t>99</t>
  </si>
  <si>
    <t>Presun hmôt HSV</t>
  </si>
  <si>
    <t>32</t>
  </si>
  <si>
    <t>998009101.S</t>
  </si>
  <si>
    <t>Presun hmôt samostatne budovaného lešenia bez ohľadu na výšku</t>
  </si>
  <si>
    <t>777709877</t>
  </si>
  <si>
    <t>PSV</t>
  </si>
  <si>
    <t>Práce a dodávky PSV</t>
  </si>
  <si>
    <t>764</t>
  </si>
  <si>
    <t>Konštrukcie klampiarske</t>
  </si>
  <si>
    <t>33</t>
  </si>
  <si>
    <t>764454803.S</t>
  </si>
  <si>
    <t>Demontáž odpadových rúr kruhových, s priemerom 150 mm,  -0,00356t</t>
  </si>
  <si>
    <t>175502513</t>
  </si>
  <si>
    <t>767</t>
  </si>
  <si>
    <t>Konštrukcie doplnkové kovové</t>
  </si>
  <si>
    <t>34</t>
  </si>
  <si>
    <t>767411811.R</t>
  </si>
  <si>
    <t>Demontáž opláštenia sendvičovými stenovými panelmi so skrytým zámkom na OK- VYREZANIE OTVOROV ,  -0,0128t</t>
  </si>
  <si>
    <t>-117970726</t>
  </si>
  <si>
    <t>35</t>
  </si>
  <si>
    <t>767996802.S</t>
  </si>
  <si>
    <t>Demontáž ostatných doplnkov stavieb s hmotnosťou jednotlivých dielov konštr. nad 50 do 100 kg,  -0,00100t</t>
  </si>
  <si>
    <t>kg</t>
  </si>
  <si>
    <t>-375179482</t>
  </si>
  <si>
    <t xml:space="preserve">02 - SO 02 Existujúca kotolňa - stavebné úpravy 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</si>
  <si>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</si>
  <si>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</si>
  <si>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</si>
  <si>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</si>
  <si>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711 - Izolácie proti vode a vlhkosti</t>
  </si>
  <si>
    <t xml:space="preserve">    722 - Zdravotechnika - vnútorný vodovod</t>
  </si>
  <si>
    <t xml:space="preserve">    766 - Konštrukcie stolárske</t>
  </si>
  <si>
    <t xml:space="preserve">    771 - Podlahy z dlaždíc</t>
  </si>
  <si>
    <t xml:space="preserve">    777 - Podlahy syntetické</t>
  </si>
  <si>
    <t xml:space="preserve">    783 - Nátery</t>
  </si>
  <si>
    <t>M - Práce a dodávky M</t>
  </si>
  <si>
    <t xml:space="preserve">    43-M - Montáž oceľových konštrukcií</t>
  </si>
  <si>
    <t>VRN - Investičné náklady neobsiahnuté v cenách</t>
  </si>
  <si>
    <t>Zakladanie</t>
  </si>
  <si>
    <t>271573001.S</t>
  </si>
  <si>
    <t>Násyp pod základové konštrukcie so zhutnením zo štrkopiesku fr.0-32 mm</t>
  </si>
  <si>
    <t>1061972637</t>
  </si>
  <si>
    <t>273313611.S</t>
  </si>
  <si>
    <t>Betón základových dosiek, prostý tr. C 16/20</t>
  </si>
  <si>
    <t>-1256421837</t>
  </si>
  <si>
    <t>289971213.S</t>
  </si>
  <si>
    <t>Zhotovenie vrstvy z geotextílie na upravenom povrchu sklon do 1 : 5 , šírky nad 6 do 8,5 m</t>
  </si>
  <si>
    <t>1667407921</t>
  </si>
  <si>
    <t>M</t>
  </si>
  <si>
    <t>693110003200.S</t>
  </si>
  <si>
    <t>Geotextília polypropylénová netkaná 500 g/m2</t>
  </si>
  <si>
    <t>-322678185</t>
  </si>
  <si>
    <t>Zvislé a kompletné konštrukcie</t>
  </si>
  <si>
    <t>311272511</t>
  </si>
  <si>
    <t>-547827624</t>
  </si>
  <si>
    <t>311275131.S</t>
  </si>
  <si>
    <t>-1778020048</t>
  </si>
  <si>
    <t>317161556.S</t>
  </si>
  <si>
    <t>Pórobetónový preklad nosný šírky 300 mm, výšky 249 mm, dĺžky 2500 mm</t>
  </si>
  <si>
    <t>ks</t>
  </si>
  <si>
    <t>-1401814213</t>
  </si>
  <si>
    <t>386381123.S</t>
  </si>
  <si>
    <t xml:space="preserve">Splavovaci kanal  železobetón C 25/30 vratane debnenia </t>
  </si>
  <si>
    <t>-2088753819</t>
  </si>
  <si>
    <t>311361821.S1</t>
  </si>
  <si>
    <t>Výstuž splavovaci kanal B500 (10505)</t>
  </si>
  <si>
    <t>-372228150</t>
  </si>
  <si>
    <t>Vodorovné konštrukcie</t>
  </si>
  <si>
    <t>411321414.S</t>
  </si>
  <si>
    <t>Betón stropov doskových a trámových,  železový tr. C 25/30</t>
  </si>
  <si>
    <t>-716699344</t>
  </si>
  <si>
    <t>411351101.S</t>
  </si>
  <si>
    <t>Debnenie stropov doskových zhotovenie-dielce</t>
  </si>
  <si>
    <t>773477110</t>
  </si>
  <si>
    <t>411351102.S</t>
  </si>
  <si>
    <t>Debnenie stropov doskových odstránenie-dielce</t>
  </si>
  <si>
    <t>1573872142</t>
  </si>
  <si>
    <t>411354175.S</t>
  </si>
  <si>
    <t>Podporná konštrukcia stropov výšky do 4 m pre zaťaženie do 20 kPa zhotovenie</t>
  </si>
  <si>
    <t>-611693912</t>
  </si>
  <si>
    <t>411354176.S</t>
  </si>
  <si>
    <t>Podporná konštrukcia stropov výšky do 4 m pre zaťaženie do 20 kPa odstránenie</t>
  </si>
  <si>
    <t>-1700768033</t>
  </si>
  <si>
    <t>411354185.S</t>
  </si>
  <si>
    <t>Príplatok pre výšku nad 4 do 6 m podpornej konštrukcii stropov pre zaťaženie do 20kPa zhotovenie</t>
  </si>
  <si>
    <t>-872937533</t>
  </si>
  <si>
    <t>411354186.S</t>
  </si>
  <si>
    <t>Príplatok pre výšku nad 4 do 6 m podpornej konštrukcii stropov pre zaťaženie do 2okPa odstránenie</t>
  </si>
  <si>
    <t>-1344662243</t>
  </si>
  <si>
    <t>411354264.S</t>
  </si>
  <si>
    <t>Debnenie stropu, zabudované s plechom vlnitým pozinkovaným, výšky vĺn do 80 mm hr. 1,5 mm</t>
  </si>
  <si>
    <t>-953852434</t>
  </si>
  <si>
    <t>411361821.S</t>
  </si>
  <si>
    <t>Výstuž stropov doskových, trámových, vložkových,konzolových alebo balkónových, B500 (10505)</t>
  </si>
  <si>
    <t>724599877</t>
  </si>
  <si>
    <t>Úpravy povrchov, podlahy, osadenie</t>
  </si>
  <si>
    <t>612460366.S</t>
  </si>
  <si>
    <t>Vnútorná omietka stien vápennocementová jednovrstvová, hr. 25 mm</t>
  </si>
  <si>
    <t>-1383679576</t>
  </si>
  <si>
    <t>612460383.S</t>
  </si>
  <si>
    <t>Vnútorná omietka stien vápennocementová štuková (jemná), hr. 3 mm</t>
  </si>
  <si>
    <t>-1934869976</t>
  </si>
  <si>
    <t>612481119.S</t>
  </si>
  <si>
    <t>Potiahnutie vnútorných stien sklotextilnou mriežkou s celoplošným prilepením</t>
  </si>
  <si>
    <t>-1662022043</t>
  </si>
  <si>
    <t>631311131.S</t>
  </si>
  <si>
    <t>Doplnenie stropov  betónom  hr.do 240 mm</t>
  </si>
  <si>
    <t>1789313869</t>
  </si>
  <si>
    <t>631325711.S</t>
  </si>
  <si>
    <t>Mazanina z betónu vystužená oceľovými vláknami tr.C25/30 hr. nad 120 do 240 mm</t>
  </si>
  <si>
    <t>1744736407</t>
  </si>
  <si>
    <t>632001011.S</t>
  </si>
  <si>
    <t>Zhotovenie separačnej fólie v podlahových vrstvách z PE</t>
  </si>
  <si>
    <t>-1176947091</t>
  </si>
  <si>
    <t>283290003500</t>
  </si>
  <si>
    <t>Oddeľovacia fólia, PCI</t>
  </si>
  <si>
    <t>813369962</t>
  </si>
  <si>
    <t>632001051.S</t>
  </si>
  <si>
    <t>Zhotovenie jednonásobného penetračného náteru pre potery a stierky</t>
  </si>
  <si>
    <t>773158253</t>
  </si>
  <si>
    <t>585520003300.S</t>
  </si>
  <si>
    <t>Špeciálny vodou riediteľný penetračný náter na báze modifikovanej polymérovej disperzie na nasiakavé alebo slabo nasiakavé podklady</t>
  </si>
  <si>
    <t>l</t>
  </si>
  <si>
    <t>766556860</t>
  </si>
  <si>
    <t>632452727.S</t>
  </si>
  <si>
    <t>Cementová samonivelizačná stierka, pevnosti v tlaku 35 MPa, hr. 10 mm</t>
  </si>
  <si>
    <t>1794887910</t>
  </si>
  <si>
    <t>642942111.S</t>
  </si>
  <si>
    <t>Osadenie oceľovej dverovej zárubne alebo rámu, plochy otvoru do 2,5 m2</t>
  </si>
  <si>
    <t>-810296537</t>
  </si>
  <si>
    <t>553310008900.S</t>
  </si>
  <si>
    <t>Zárubňa oceľová oblá šxvxhr 900x1970x160 mm L</t>
  </si>
  <si>
    <t>288019011</t>
  </si>
  <si>
    <t>642944221.S</t>
  </si>
  <si>
    <t>Dodatočná montáž oceľovej dverovej zárubne, plochy otvoru 2,5 - 4,5 m2</t>
  </si>
  <si>
    <t>-782451172</t>
  </si>
  <si>
    <t>553310001900.S</t>
  </si>
  <si>
    <t>Zárubňa kovová šxv 300-1195x atypická do 2600 mm, jednodielna zamurovacia</t>
  </si>
  <si>
    <t>-925610554</t>
  </si>
  <si>
    <t>642945111.S</t>
  </si>
  <si>
    <t>Osadenie oceľ. zárubní protipož. dverí s obetónov. jednokrídlové do 2,5 m2</t>
  </si>
  <si>
    <t>-905152687</t>
  </si>
  <si>
    <t>553310001700.S</t>
  </si>
  <si>
    <t>Zárubňa kovová šxv 300-1195x500-1970 a 2100 mm, PO</t>
  </si>
  <si>
    <t>-1785733543</t>
  </si>
  <si>
    <t>642945112.S</t>
  </si>
  <si>
    <t>Osadenie oceľ. zárubní protipožiarnych s obetónov. dvojkrídlové nad 2,5 do 6,5 m2</t>
  </si>
  <si>
    <t>863660328</t>
  </si>
  <si>
    <t>36</t>
  </si>
  <si>
    <t>553310002000.S</t>
  </si>
  <si>
    <t>Zárubňa kovová šxv 1200-2250x atypická do 2600 mm, PO</t>
  </si>
  <si>
    <t>-715696420</t>
  </si>
  <si>
    <t>37</t>
  </si>
  <si>
    <t>941941032.S</t>
  </si>
  <si>
    <t>Montáž lešenia ľahkého pracovného radového s podlahami šírky od 0,80 do 1,00 m, výšky nad 10 do 30 m</t>
  </si>
  <si>
    <t>-1969147474</t>
  </si>
  <si>
    <t>38</t>
  </si>
  <si>
    <t>941941192.S</t>
  </si>
  <si>
    <t>Príplatok za prvý a každý ďalší i začatý mesiac použitia lešenia ľahkého pracovného radového s podlahami šírky od 0,80 do 1,00 m, výšky nad 10 do 30 m</t>
  </si>
  <si>
    <t>-870283016</t>
  </si>
  <si>
    <t>39</t>
  </si>
  <si>
    <t>941941842.S</t>
  </si>
  <si>
    <t>Demontáž lešenia ľahkého pracovného radového s podlahami šírky nad 1,00 do 1,20 m, výšky nad 10 do 30 m</t>
  </si>
  <si>
    <t>921915828</t>
  </si>
  <si>
    <t>40</t>
  </si>
  <si>
    <t>941955004.S</t>
  </si>
  <si>
    <t>Lešenie ľahké pracovné pomocné s výškou lešeňovej podlahy nad 2,50 do 3,5 m</t>
  </si>
  <si>
    <t>1585654197</t>
  </si>
  <si>
    <t>41</t>
  </si>
  <si>
    <t>965044201.S</t>
  </si>
  <si>
    <t>Brúsenie existujúcich betónových podláh, zbrúsenie hrúbky do 3 mm -0,00600t</t>
  </si>
  <si>
    <t>-494753486</t>
  </si>
  <si>
    <t>42</t>
  </si>
  <si>
    <t>999281111.S</t>
  </si>
  <si>
    <t>Presun hmôt pre opravy a údržbu objektov vrátane vonkajších plášťov výšky do 25 m</t>
  </si>
  <si>
    <t>-28620194</t>
  </si>
  <si>
    <t>711</t>
  </si>
  <si>
    <t>Izolácie proti vode a vlhkosti</t>
  </si>
  <si>
    <t>43</t>
  </si>
  <si>
    <t>711111020.S</t>
  </si>
  <si>
    <t>Izolácia proti zemnej vlhkosti,povrchovej a tlakovej vode do 1,0 bar dvojzložkovou flexibilnou zmesou vodorovná</t>
  </si>
  <si>
    <t>1850406280</t>
  </si>
  <si>
    <t>44</t>
  </si>
  <si>
    <t>711111211.S</t>
  </si>
  <si>
    <t>404753012</t>
  </si>
  <si>
    <t>45</t>
  </si>
  <si>
    <t>998711202.S</t>
  </si>
  <si>
    <t>Presun hmôt pre izoláciu proti vode v objektoch výšky nad 6 do 12 m</t>
  </si>
  <si>
    <t>%</t>
  </si>
  <si>
    <t>-238127676</t>
  </si>
  <si>
    <t>722</t>
  </si>
  <si>
    <t>Zdravotechnika - vnútorný vodovod</t>
  </si>
  <si>
    <t>46</t>
  </si>
  <si>
    <t>722250180.S</t>
  </si>
  <si>
    <t>Montáž hasiaceho prístroja na stenu</t>
  </si>
  <si>
    <t>-622610856</t>
  </si>
  <si>
    <t>47</t>
  </si>
  <si>
    <t>449170000900.S</t>
  </si>
  <si>
    <t>Prenosný hasiaci prístroj P6Če 6 kg, 21A</t>
  </si>
  <si>
    <t>818639916</t>
  </si>
  <si>
    <t>766</t>
  </si>
  <si>
    <t>Konštrukcie stolárske</t>
  </si>
  <si>
    <t>48</t>
  </si>
  <si>
    <t>766661422.S</t>
  </si>
  <si>
    <t>Montáž dverí do kovovej protipožiarnej zárubne</t>
  </si>
  <si>
    <t>-847204026</t>
  </si>
  <si>
    <t>49</t>
  </si>
  <si>
    <t>766662114.S</t>
  </si>
  <si>
    <t>Montáž dverového krídla otočného jednokrídlového PO</t>
  </si>
  <si>
    <t>-1441343608</t>
  </si>
  <si>
    <t>50</t>
  </si>
  <si>
    <t>549150000600.S</t>
  </si>
  <si>
    <t>Kľučka dverová a rozeta 2x, nehrdzavejúca oceľ, povrch nerez brúsený</t>
  </si>
  <si>
    <t>121879486</t>
  </si>
  <si>
    <t>51</t>
  </si>
  <si>
    <t>611610004300.S</t>
  </si>
  <si>
    <t>Dvere vnútorné jednokrídlové 800/1970 PO EW15/D3-C</t>
  </si>
  <si>
    <t>-286690412</t>
  </si>
  <si>
    <t>52</t>
  </si>
  <si>
    <t>553410036600.S</t>
  </si>
  <si>
    <t>Dvere dvojkridlové 1450/2480 PO EW15/D3-C</t>
  </si>
  <si>
    <t>1465740144</t>
  </si>
  <si>
    <t>53</t>
  </si>
  <si>
    <t>553410036900.S</t>
  </si>
  <si>
    <t>Dvere dvojkridlove 1800/2450 PO EW15/D3-C</t>
  </si>
  <si>
    <t>-1913764627</t>
  </si>
  <si>
    <t>54</t>
  </si>
  <si>
    <t>998766103.S</t>
  </si>
  <si>
    <t>Presun hmot pre konštrukcie stolárske v objektoch výšky nad 12 do 24 m</t>
  </si>
  <si>
    <t>1264209543</t>
  </si>
  <si>
    <t>55</t>
  </si>
  <si>
    <t>767411111.S</t>
  </si>
  <si>
    <t>Montáž opláštenia sendvičovými stenovými panelmi so skrytým zámkom na OK, hrúbky do 100 mm</t>
  </si>
  <si>
    <t>-324113129</t>
  </si>
  <si>
    <t>56</t>
  </si>
  <si>
    <t>553250000900.S</t>
  </si>
  <si>
    <t>Panel sendvičový s jadrom z minerálnej vlny stenový so skrytým spojom oceľový plášť š. 1050 mm hr. jadra 100 mm</t>
  </si>
  <si>
    <t>1037115099</t>
  </si>
  <si>
    <t>57</t>
  </si>
  <si>
    <t>767411123.S</t>
  </si>
  <si>
    <t>Doplnenie opláštenia sendvičovými stenovými panelmi na OK, hrúbky nad 150 mm</t>
  </si>
  <si>
    <t>-1446129456</t>
  </si>
  <si>
    <t>58</t>
  </si>
  <si>
    <t>553250001400.S</t>
  </si>
  <si>
    <t>Panel sendvičový s jadrom z minerálnej vlny stenový so skrytým spojom oceľový plášť š. 1050 mm hr. jadra 200 mm</t>
  </si>
  <si>
    <t>230252885</t>
  </si>
  <si>
    <t>59</t>
  </si>
  <si>
    <t>767531335</t>
  </si>
  <si>
    <t>Zdvojená podlaha na kote+12,6</t>
  </si>
  <si>
    <t>-2042727464</t>
  </si>
  <si>
    <t>60</t>
  </si>
  <si>
    <t>767641110.S</t>
  </si>
  <si>
    <t>Montáž kovového dverového krídla otočného jednokrídlového, do existujúcej zárubne, vrátane kovania</t>
  </si>
  <si>
    <t>-1448281282</t>
  </si>
  <si>
    <t>61</t>
  </si>
  <si>
    <t>-1296013721</t>
  </si>
  <si>
    <t>62</t>
  </si>
  <si>
    <t>553410014800.S</t>
  </si>
  <si>
    <t>Dvere šxv 800x1970 mm L/P otočné</t>
  </si>
  <si>
    <t>2003826679</t>
  </si>
  <si>
    <t>63</t>
  </si>
  <si>
    <t>767641120.S</t>
  </si>
  <si>
    <t>Montáž kovového dverového krídla otočného dvojkrídlového, do existujúcej zárubne, vrátane kovania</t>
  </si>
  <si>
    <t>1484287650</t>
  </si>
  <si>
    <t>64</t>
  </si>
  <si>
    <t>1348137038</t>
  </si>
  <si>
    <t>65</t>
  </si>
  <si>
    <t>553410031962.S</t>
  </si>
  <si>
    <t>Dvere kovové vchodové dvojkrídlové VD 1A 1200/2000 mm</t>
  </si>
  <si>
    <t>-1717314460</t>
  </si>
  <si>
    <t>66</t>
  </si>
  <si>
    <t>553410031966.S</t>
  </si>
  <si>
    <t>Dvere kovové vchodové dvojkrídlové vxš 2000/2480 mm</t>
  </si>
  <si>
    <t>-1105611810</t>
  </si>
  <si>
    <t>67</t>
  </si>
  <si>
    <t>553410037200.S</t>
  </si>
  <si>
    <t xml:space="preserve">Dvere ocelove 4000x4000 dvojkridlove </t>
  </si>
  <si>
    <t>-1550387402</t>
  </si>
  <si>
    <t>68</t>
  </si>
  <si>
    <t>998767103.S</t>
  </si>
  <si>
    <t>Presun hmôt pre kovové stavebné doplnkové konštrukcie v objektoch výšky nad 12 do 24 m</t>
  </si>
  <si>
    <t>1582268839</t>
  </si>
  <si>
    <t>771</t>
  </si>
  <si>
    <t>Podlahy z dlaždíc</t>
  </si>
  <si>
    <t>69</t>
  </si>
  <si>
    <t>771541215.S</t>
  </si>
  <si>
    <t>Montáž podláh z dlaždíc gres kladených do tmelu flexibil. mrazuvzdorného veľ. 300 x 300 mm</t>
  </si>
  <si>
    <t>1068670463</t>
  </si>
  <si>
    <t>70</t>
  </si>
  <si>
    <t>597740002300.S</t>
  </si>
  <si>
    <t>Dlaždice keramické, lxvxhr 298x298x15 mm, gresové neglazované</t>
  </si>
  <si>
    <t>-1695373542</t>
  </si>
  <si>
    <t>71</t>
  </si>
  <si>
    <t>998771201.S</t>
  </si>
  <si>
    <t>Presun hmôt pre podlahy z dlaždíc v objektoch výšky do 6m</t>
  </si>
  <si>
    <t>1754138570</t>
  </si>
  <si>
    <t>777</t>
  </si>
  <si>
    <t>Podlahy syntetické</t>
  </si>
  <si>
    <t>72</t>
  </si>
  <si>
    <t>777310125.S</t>
  </si>
  <si>
    <t>Epoxidová stierka pre pochôdzne a pojazdné plochy, s kremičitým pieskom</t>
  </si>
  <si>
    <t>362885372</t>
  </si>
  <si>
    <t>73</t>
  </si>
  <si>
    <t>777511038.S</t>
  </si>
  <si>
    <t>Epoxidová vyrovnávacia stierka hr. 2 mm, s kremičitým pieskom</t>
  </si>
  <si>
    <t>976988891</t>
  </si>
  <si>
    <t>74</t>
  </si>
  <si>
    <t>777511040.S</t>
  </si>
  <si>
    <t>Epoxidová záškrab s kremičitým pieskom</t>
  </si>
  <si>
    <t>601578611</t>
  </si>
  <si>
    <t>75</t>
  </si>
  <si>
    <t>777610100</t>
  </si>
  <si>
    <t>Epoxidový penetračný náter 1390 jednonásobný</t>
  </si>
  <si>
    <t>1776470638</t>
  </si>
  <si>
    <t>76</t>
  </si>
  <si>
    <t>998777202.S</t>
  </si>
  <si>
    <t>Presun hmôt pre podlahy syntetické v objektoch výšky nad 6 do 12 m</t>
  </si>
  <si>
    <t>-933835495</t>
  </si>
  <si>
    <t>783</t>
  </si>
  <si>
    <t>Nátery</t>
  </si>
  <si>
    <t>77</t>
  </si>
  <si>
    <t>783180129.S</t>
  </si>
  <si>
    <t>Nátery oceľových konštrukcií protipožiarne vypeňovacie ťažkých A, stupeň R13</t>
  </si>
  <si>
    <t>-160916111</t>
  </si>
  <si>
    <t>78</t>
  </si>
  <si>
    <t>783251017.S</t>
  </si>
  <si>
    <t>Nátery kov.stav.doplnk.konštr. epoxidové a epoxidechtové základné - 35µm</t>
  </si>
  <si>
    <t>548092243</t>
  </si>
  <si>
    <t>79</t>
  </si>
  <si>
    <t>783271001.S</t>
  </si>
  <si>
    <t>Nátery kov.stav.doplnk.konštr. polyuretánové jednonásobné 2x s emailovaním.- 105μm</t>
  </si>
  <si>
    <t>158789481</t>
  </si>
  <si>
    <t>Práce a dodávky M</t>
  </si>
  <si>
    <t>43-M</t>
  </si>
  <si>
    <t>Montáž oceľových konštrukcií</t>
  </si>
  <si>
    <t>80</t>
  </si>
  <si>
    <t>430865170.S</t>
  </si>
  <si>
    <t>Výroba segmentov pre ťažké zložité - dynamicky namáhané oceľ. konštrukcie a prvky,</t>
  </si>
  <si>
    <t>1037711190</t>
  </si>
  <si>
    <t>81</t>
  </si>
  <si>
    <t>134840001100.S</t>
  </si>
  <si>
    <t xml:space="preserve">Ocelova konštrukcia haly  valcovaná za tepla, ozn. 11 375, podľa EN ISO S235JR - vis výpis statika </t>
  </si>
  <si>
    <t>256</t>
  </si>
  <si>
    <t>200538553</t>
  </si>
  <si>
    <t>82</t>
  </si>
  <si>
    <t>MD</t>
  </si>
  <si>
    <t>Mimostavenisková doprava</t>
  </si>
  <si>
    <t>-1628414614</t>
  </si>
  <si>
    <t>83</t>
  </si>
  <si>
    <t>MV</t>
  </si>
  <si>
    <t>Murárske výpomoci</t>
  </si>
  <si>
    <t>-1087994454</t>
  </si>
  <si>
    <t>84</t>
  </si>
  <si>
    <t>PD</t>
  </si>
  <si>
    <t>Presun dodávok</t>
  </si>
  <si>
    <t>213424792</t>
  </si>
  <si>
    <t>85</t>
  </si>
  <si>
    <t>PPV</t>
  </si>
  <si>
    <t>Podiel pridružených výkonov</t>
  </si>
  <si>
    <t>-2026520358</t>
  </si>
  <si>
    <t>VRN</t>
  </si>
  <si>
    <t>Investičné náklady neobsiahnuté v cenách</t>
  </si>
  <si>
    <t>86</t>
  </si>
  <si>
    <t>000600013.S</t>
  </si>
  <si>
    <t>Zariadenie staveniska - prevádzkové sklady</t>
  </si>
  <si>
    <t>eur</t>
  </si>
  <si>
    <t>1024</t>
  </si>
  <si>
    <t>-1611112250</t>
  </si>
  <si>
    <t>87</t>
  </si>
  <si>
    <t>000600042.S</t>
  </si>
  <si>
    <t>Zariadenie staveniska - sociálne sociálne zariadenia</t>
  </si>
  <si>
    <t>963244111</t>
  </si>
  <si>
    <t>88</t>
  </si>
  <si>
    <t>000700011.S</t>
  </si>
  <si>
    <t>Dopravné náklady - mimostavenisková doprava objektivizácia dopravných nákladov materiálov</t>
  </si>
  <si>
    <t>-180926055</t>
  </si>
  <si>
    <t>89</t>
  </si>
  <si>
    <t>000800011.S</t>
  </si>
  <si>
    <t>Vplyv pracovného prostredia - prevádzka investora a vplyv prostredia rušenie dopravy</t>
  </si>
  <si>
    <t>111884540</t>
  </si>
  <si>
    <t xml:space="preserve">03 - SO 03 Strojovňa motorov </t>
  </si>
  <si>
    <t xml:space="preserve">    8 - Rúrové vedenie</t>
  </si>
  <si>
    <t xml:space="preserve">    712 - Izolácie striech, povlakové krytiny</t>
  </si>
  <si>
    <t xml:space="preserve">    713 - Izolácie tepelné</t>
  </si>
  <si>
    <t xml:space="preserve">    721 - Zdravotechnika - vnútorná kanalizácia</t>
  </si>
  <si>
    <t xml:space="preserve">    725 - Zdravotechnika - zariaďovacie predmety</t>
  </si>
  <si>
    <t xml:space="preserve">    781 - Obklady</t>
  </si>
  <si>
    <t xml:space="preserve">    784 - Maľby</t>
  </si>
  <si>
    <t xml:space="preserve">    21-M - Elektromontáže</t>
  </si>
  <si>
    <t>131201103.S</t>
  </si>
  <si>
    <t>Výkop nezapaženej jamy v hornine 3, nad 1000 do 10000 m3</t>
  </si>
  <si>
    <t>806783303</t>
  </si>
  <si>
    <t>131201109.S</t>
  </si>
  <si>
    <t>Hĺbenie nezapažených jám a zárezov. Príplatok za lepivosť horniny 3</t>
  </si>
  <si>
    <t>-1075526846</t>
  </si>
  <si>
    <t>151201211.S</t>
  </si>
  <si>
    <t>Odstránemie paženia stien výkopov, záťažné hĺbky do 4 m</t>
  </si>
  <si>
    <t>1973235574</t>
  </si>
  <si>
    <t>151301201.S</t>
  </si>
  <si>
    <t>Paženie stien bez rozopretia alebo vzopretia, hnané hĺbky do 4 m</t>
  </si>
  <si>
    <t>789643497</t>
  </si>
  <si>
    <t>162301101.S</t>
  </si>
  <si>
    <t>Vodorovné premiestnenie výkopku po spevnenej ceste z horniny tr.1-4, do 100 m3 na vzdialenosť do 500 m</t>
  </si>
  <si>
    <t>-697907236</t>
  </si>
  <si>
    <t>167101100.S</t>
  </si>
  <si>
    <t>Nakladanie výkopku tr.1-4 ručne</t>
  </si>
  <si>
    <t>-1761843173</t>
  </si>
  <si>
    <t>171201201.S</t>
  </si>
  <si>
    <t>Uloženie sypaniny na skládky do 100 m3</t>
  </si>
  <si>
    <t>141355313</t>
  </si>
  <si>
    <t>215901101.S</t>
  </si>
  <si>
    <t>Zhutnenie podložia z rastlej horniny 1 až 4 pod násypy, z hornina súdržných do 92 % PS a nesúdržných</t>
  </si>
  <si>
    <t>957476626</t>
  </si>
  <si>
    <t>221942133.S</t>
  </si>
  <si>
    <t>Nastraženie a zabaranenie oceľ. ihiel, pilót zvislých nad 70 kg/m do 7m</t>
  </si>
  <si>
    <t>-767988688</t>
  </si>
  <si>
    <t>143510000600.S</t>
  </si>
  <si>
    <t>Pažnica z oceľových rúr zváraných d 820 mm, hr. steny 12 mm</t>
  </si>
  <si>
    <t>-1498705033</t>
  </si>
  <si>
    <t>224311234.S</t>
  </si>
  <si>
    <t>Výplň pilót zo síranovzdorného betónu železového vodostavebného tr. C 25/30 s pažiacou suspenziou</t>
  </si>
  <si>
    <t>-1369373091</t>
  </si>
  <si>
    <t>224361115.S</t>
  </si>
  <si>
    <t>Výstuž pilót betónovaných do zeme, s vytiahnutím pažnice, z ocele S235 (11373)</t>
  </si>
  <si>
    <t>1453433346</t>
  </si>
  <si>
    <t>224361120.S</t>
  </si>
  <si>
    <t>Výstuž hlavic pilot betonovaných do zeme ocele S235 (11373)</t>
  </si>
  <si>
    <t>493674865</t>
  </si>
  <si>
    <t>224380110.S</t>
  </si>
  <si>
    <t>Zhotovenie hlavice pre pilóty VÚIS z betónu železového</t>
  </si>
  <si>
    <t>-1051086605</t>
  </si>
  <si>
    <t>589340000300.S</t>
  </si>
  <si>
    <t>Betón STN EN 206-1-C25/30-XC3 (SK)-Cl 0,4-Dmax 22 - S2, priesak 50 mm, z cementu síranovzdorného, vodostavebný</t>
  </si>
  <si>
    <t>632187546</t>
  </si>
  <si>
    <t>228941123.S</t>
  </si>
  <si>
    <t>Vytiahnutie oceľových ihiel zvislých 15-70 kg/m zabaranených do 7 m</t>
  </si>
  <si>
    <t>1938450188</t>
  </si>
  <si>
    <t>-2003228302</t>
  </si>
  <si>
    <t>1861272159</t>
  </si>
  <si>
    <t>273321411.S</t>
  </si>
  <si>
    <t>Betón základových dosiek, železový (bez výstuže), tr. C 25/30</t>
  </si>
  <si>
    <t>-926921689</t>
  </si>
  <si>
    <t>273351217.S</t>
  </si>
  <si>
    <t>Debnenie stien základových dosiek, zhotovenie-tradičné</t>
  </si>
  <si>
    <t>1161805582</t>
  </si>
  <si>
    <t>273351218.S</t>
  </si>
  <si>
    <t>Debnenie stien základových dosiek, odstránenie-tradičné</t>
  </si>
  <si>
    <t>860759175</t>
  </si>
  <si>
    <t>273361821.S</t>
  </si>
  <si>
    <t>Výstuž základových dosiek z ocele B500 (10505)</t>
  </si>
  <si>
    <t>1231060750</t>
  </si>
  <si>
    <t>274321411.S</t>
  </si>
  <si>
    <t>Betón základov, železový (bez výstuže), tr. C 25/30</t>
  </si>
  <si>
    <t>-263821583</t>
  </si>
  <si>
    <t>274351215.S</t>
  </si>
  <si>
    <t>Debnenie stien základových pásov, zhotovenie-dielce</t>
  </si>
  <si>
    <t>1649384647</t>
  </si>
  <si>
    <t>274351216.S</t>
  </si>
  <si>
    <t>Debnenie stien základových pásov, odstránenie-dielce</t>
  </si>
  <si>
    <t>989559309</t>
  </si>
  <si>
    <t>274361821.S</t>
  </si>
  <si>
    <t>Výstuž základových pásov z ocele B500 (10505)</t>
  </si>
  <si>
    <t>-579963699</t>
  </si>
  <si>
    <t>275321511.S</t>
  </si>
  <si>
    <t>Betón základových pätiek, železový (bez výstuže), tr. C 30/37</t>
  </si>
  <si>
    <t>1053892512</t>
  </si>
  <si>
    <t>275351217.S</t>
  </si>
  <si>
    <t>Debnenie stien základových pätiek, zhotovenie-tradičné</t>
  </si>
  <si>
    <t>1598680987</t>
  </si>
  <si>
    <t>275351218.S</t>
  </si>
  <si>
    <t>Debnenie stien základových pätiek, odstránenie-tradičné</t>
  </si>
  <si>
    <t>918998735</t>
  </si>
  <si>
    <t>275361821.S</t>
  </si>
  <si>
    <t>Výstuž základových pätiek z ocele B500 (10505)</t>
  </si>
  <si>
    <t>-385221212</t>
  </si>
  <si>
    <t>1348733293</t>
  </si>
  <si>
    <t>275968054</t>
  </si>
  <si>
    <t>311234412</t>
  </si>
  <si>
    <t>-1673090078</t>
  </si>
  <si>
    <t>311272564</t>
  </si>
  <si>
    <t>-366151773</t>
  </si>
  <si>
    <t>317165241</t>
  </si>
  <si>
    <t>-736987709</t>
  </si>
  <si>
    <t>317165243</t>
  </si>
  <si>
    <t>1639277165</t>
  </si>
  <si>
    <t>317165353</t>
  </si>
  <si>
    <t>805813637</t>
  </si>
  <si>
    <t>342272102</t>
  </si>
  <si>
    <t>-919178645</t>
  </si>
  <si>
    <t>342272104</t>
  </si>
  <si>
    <t>-1935407451</t>
  </si>
  <si>
    <t>-1633267511</t>
  </si>
  <si>
    <t>-1527314402</t>
  </si>
  <si>
    <t>386381124.S</t>
  </si>
  <si>
    <t>Nádržka v kotolni zo železobetónu, betón C 30/37 vratane debnenia</t>
  </si>
  <si>
    <t>-1883752893</t>
  </si>
  <si>
    <t>311361821.S</t>
  </si>
  <si>
    <t>Výstuž nádržky  B500 (10505)</t>
  </si>
  <si>
    <t>1772473173</t>
  </si>
  <si>
    <t>618311555.S</t>
  </si>
  <si>
    <t>Zhotovenie energokanála z betónu vodostavebného C 25/30 s poterom, polomer nad 600 mm</t>
  </si>
  <si>
    <t>1128007115</t>
  </si>
  <si>
    <t>380356211.S</t>
  </si>
  <si>
    <t>Debnenie kompl. konštrukcií čistiarní odpad. vôd z plôch rovinných zhotovenie</t>
  </si>
  <si>
    <t>-1216348476</t>
  </si>
  <si>
    <t>380356212.S</t>
  </si>
  <si>
    <t>Debnenie kompl. konštrukcií čistiarní odpad. vôd z plôch rovinných odstránenie</t>
  </si>
  <si>
    <t>-1750614872</t>
  </si>
  <si>
    <t>380361006.S</t>
  </si>
  <si>
    <t>Výstuž komplet. konstr. čist., kanalov a nádrží z ocele B500 (10505)</t>
  </si>
  <si>
    <t>1653683735</t>
  </si>
  <si>
    <t>1222836287</t>
  </si>
  <si>
    <t>-1269043951</t>
  </si>
  <si>
    <t>-1080115083</t>
  </si>
  <si>
    <t>582735473</t>
  </si>
  <si>
    <t>581736458</t>
  </si>
  <si>
    <t>-1704050618</t>
  </si>
  <si>
    <t>417321515.S</t>
  </si>
  <si>
    <t>Betón stužujúcich pásov a vencov železový tr. C 25/30</t>
  </si>
  <si>
    <t>96506803</t>
  </si>
  <si>
    <t>417351115.S</t>
  </si>
  <si>
    <t>Debnenie bočníc stužujúcich pásov a vencov vrátane vzpier zhotovenie</t>
  </si>
  <si>
    <t>-407661464</t>
  </si>
  <si>
    <t>417351116.S</t>
  </si>
  <si>
    <t>Debnenie bočníc stužujúcich pásov a vencov vrátane vzpier odstránenie</t>
  </si>
  <si>
    <t>476763764</t>
  </si>
  <si>
    <t>417361821.S</t>
  </si>
  <si>
    <t>Výstuž stužujúcich pásov a vencov z betonárskej ocele B500 (10505)</t>
  </si>
  <si>
    <t>-1241931306</t>
  </si>
  <si>
    <t>417391151.S</t>
  </si>
  <si>
    <t>Montáž obkladu betónových konštrukcií vykonaný súčasne s betónovaním extrudovaným polystyrénom</t>
  </si>
  <si>
    <t>-541698996</t>
  </si>
  <si>
    <t>283750000700.S</t>
  </si>
  <si>
    <t>Doska XPS hr. 50 mm, zateplenie soklov, suterénov, podláh</t>
  </si>
  <si>
    <t>-1628770678</t>
  </si>
  <si>
    <t>611460364.S</t>
  </si>
  <si>
    <t>Vnútorná omietka stropov vápennocementová jednovrstvová, hr. 15 mm</t>
  </si>
  <si>
    <t>-1927849129</t>
  </si>
  <si>
    <t>611460385.S</t>
  </si>
  <si>
    <t>Vnútorná omietka stropov vápennocementová štuková (jemná), hr. 5 mm</t>
  </si>
  <si>
    <t>-637763626</t>
  </si>
  <si>
    <t>611481119.S</t>
  </si>
  <si>
    <t>Potiahnutie vnútorných stropov sklotextilnou mriežkou s celoplošným prilepením</t>
  </si>
  <si>
    <t>-1298914063</t>
  </si>
  <si>
    <t>612460151.S</t>
  </si>
  <si>
    <t>Príprava vnútorného podkladu stien cementovým prednástrekom, hr. 3 mm</t>
  </si>
  <si>
    <t>-873951501</t>
  </si>
  <si>
    <t>612460244.S</t>
  </si>
  <si>
    <t>Vnútorná omietka stien vápennocementová jadrová (hrubá), hr. 25 mm</t>
  </si>
  <si>
    <t>340345429</t>
  </si>
  <si>
    <t>612460385.S</t>
  </si>
  <si>
    <t>Vnútorná omietka stien vápennocementová štuková (jemná), hr. 5 mm</t>
  </si>
  <si>
    <t>-1797396200</t>
  </si>
  <si>
    <t>878759812</t>
  </si>
  <si>
    <t>622460151.S</t>
  </si>
  <si>
    <t>Príprava vonkajšieho podkladu stien cementovým prednástrekom, hr. 3 mm</t>
  </si>
  <si>
    <t>922824161</t>
  </si>
  <si>
    <t>622460244.S</t>
  </si>
  <si>
    <t>Vonkajšia omietka stien vápennocementová jadrová (hrubá), hr. 25 mm</t>
  </si>
  <si>
    <t>-216932375</t>
  </si>
  <si>
    <t>622460385.S</t>
  </si>
  <si>
    <t>Vonkajšia omietka stien vápennocementová štuková (jemná), hr. 5 mm</t>
  </si>
  <si>
    <t>-1593217127</t>
  </si>
  <si>
    <t>622461281.S</t>
  </si>
  <si>
    <t>Vonkajšia omietka stien pastovitá dekoratívna mozaiková</t>
  </si>
  <si>
    <t>442174686</t>
  </si>
  <si>
    <t>622491320.S</t>
  </si>
  <si>
    <t>Fasádny náter silikónový, dvojnásobný</t>
  </si>
  <si>
    <t>-259283243</t>
  </si>
  <si>
    <t>1918729446</t>
  </si>
  <si>
    <t>631571003.S</t>
  </si>
  <si>
    <t>Násyp zo štrkopiesku 0-32 (pre spevnenie podkladu)</t>
  </si>
  <si>
    <t>834578632</t>
  </si>
  <si>
    <t>48006393</t>
  </si>
  <si>
    <t>1484467594</t>
  </si>
  <si>
    <t>-487096530</t>
  </si>
  <si>
    <t>614271937</t>
  </si>
  <si>
    <t>553310008400.S</t>
  </si>
  <si>
    <t>Zárubňa oceľová oblá šxvxhr 600x1970x160 mm P</t>
  </si>
  <si>
    <t>-21145213</t>
  </si>
  <si>
    <t>1650417947</t>
  </si>
  <si>
    <t>553310002400.S</t>
  </si>
  <si>
    <t>-165276470</t>
  </si>
  <si>
    <t>Rúrové vedenie</t>
  </si>
  <si>
    <t>899104111.S</t>
  </si>
  <si>
    <t>Osadenie poklopu  vrátane rámu hmotn. nad 150 kg</t>
  </si>
  <si>
    <t>-1231853362</t>
  </si>
  <si>
    <t>551720002100</t>
  </si>
  <si>
    <t>Protipožiarny poklop 900x600 EI60/D1</t>
  </si>
  <si>
    <t>588267730</t>
  </si>
  <si>
    <t>1905374510</t>
  </si>
  <si>
    <t>-463026836</t>
  </si>
  <si>
    <t>941941852.S</t>
  </si>
  <si>
    <t>Demontáž lešenia ľahkého pracovného radového s podlahami šírky nad 1,20 do 1,50 m, výšky nad 10 do 24 m</t>
  </si>
  <si>
    <t>-1681239103</t>
  </si>
  <si>
    <t>949002612.S</t>
  </si>
  <si>
    <t>Montáž dočasnej žeriavovej dráhy s kolesovým tlakom do 20 t, s rozchodom do 4 m</t>
  </si>
  <si>
    <t>1917651585</t>
  </si>
  <si>
    <t>949002693.S</t>
  </si>
  <si>
    <t>Príplatok za každý ďalší i začatý mesiac použitia dočasnej žeriavovej dráhy nad 9 mesiacov s kolesovým tlakom do 60 t, s rozchodom nad 5 do 6 m</t>
  </si>
  <si>
    <t>1240784646</t>
  </si>
  <si>
    <t>949002812.S</t>
  </si>
  <si>
    <t>Demontáž dočasnej žeriavovej dráhy s kolesovým tlakom do 20 t, s rozchodom do 4 m</t>
  </si>
  <si>
    <t>2024808498</t>
  </si>
  <si>
    <t>949003011.S</t>
  </si>
  <si>
    <t>Montáž spodku dočasnej žeriavovej dráhy z prefabrikovaných dielcov každých 0,15 m výšky</t>
  </si>
  <si>
    <t>-107549996</t>
  </si>
  <si>
    <t>90</t>
  </si>
  <si>
    <t>949003091.S</t>
  </si>
  <si>
    <t>Príplatok za každý ďalší i začatý mesiac použitia spodku dočasnej žeriavovej dráhy nad 6 mesiacov z prefabrikovaných dielcov</t>
  </si>
  <si>
    <t>367110890</t>
  </si>
  <si>
    <t>91</t>
  </si>
  <si>
    <t>949003811.S</t>
  </si>
  <si>
    <t>Demontáž spodku dočasnej žeriavovej dráhy z prefabrikovaných dielcov každých 0,15 m výšky</t>
  </si>
  <si>
    <t>-767353064</t>
  </si>
  <si>
    <t>92</t>
  </si>
  <si>
    <t>998011001.S</t>
  </si>
  <si>
    <t>Presun hmôt pre budovy (801, 803, 812), zvislá konštr. z tehál, tvárnic, z kovu výšky do 6 m</t>
  </si>
  <si>
    <t>293064951</t>
  </si>
  <si>
    <t>93</t>
  </si>
  <si>
    <t>711111030.S</t>
  </si>
  <si>
    <t xml:space="preserve">Náter odolný voči olejom </t>
  </si>
  <si>
    <t>889385990</t>
  </si>
  <si>
    <t>94</t>
  </si>
  <si>
    <t>226569346</t>
  </si>
  <si>
    <t>95</t>
  </si>
  <si>
    <t>-1324060347</t>
  </si>
  <si>
    <t>712</t>
  </si>
  <si>
    <t>Izolácie striech, povlakové krytiny</t>
  </si>
  <si>
    <t>96</t>
  </si>
  <si>
    <t>712370020.S</t>
  </si>
  <si>
    <t>Zhotovenie povlakovej krytiny striech plochých do 10° PVC-P fóliou celoplošne lepenou s lepením spoju</t>
  </si>
  <si>
    <t>-1559202932</t>
  </si>
  <si>
    <t>97</t>
  </si>
  <si>
    <t>283220002000.S</t>
  </si>
  <si>
    <t>Hydroizolačná fólia PVC-P hr. 1,5 mm izolácia plochých striech</t>
  </si>
  <si>
    <t>-2098158765</t>
  </si>
  <si>
    <t>98</t>
  </si>
  <si>
    <t>712973233.S</t>
  </si>
  <si>
    <t>Detaily k PVC-P fóliam zaizolovanie kruhového prestupu 251 – 400 mm</t>
  </si>
  <si>
    <t>-279740739</t>
  </si>
  <si>
    <t>283220002300.S</t>
  </si>
  <si>
    <t>Hydroizolačná fólia PVC-P hr. 2,0 mm izolácia plochých striech</t>
  </si>
  <si>
    <t>-1428111962</t>
  </si>
  <si>
    <t>100</t>
  </si>
  <si>
    <t>712973830.S</t>
  </si>
  <si>
    <t>Detaily k termoplastom všeobecne, oplechovanie okraja odkvapovou záveternou lištou z hrubopolpast. plechu RŠ 200 mm</t>
  </si>
  <si>
    <t>-1700504191</t>
  </si>
  <si>
    <t>101</t>
  </si>
  <si>
    <t>311970001200.S</t>
  </si>
  <si>
    <t>Kotviaci prvok 4,8x140 mm do trapézového plechu hr. do 0.9 mm, oceľový</t>
  </si>
  <si>
    <t>-583921695</t>
  </si>
  <si>
    <t>102</t>
  </si>
  <si>
    <t>712973885.S</t>
  </si>
  <si>
    <t>Detaily k termoplastom všeobecne, oplechovanie okraja odkvapovou lištou z hrubopolpast. plechu RŠ 200 mm</t>
  </si>
  <si>
    <t>6450333</t>
  </si>
  <si>
    <t>103</t>
  </si>
  <si>
    <t>-513948686</t>
  </si>
  <si>
    <t>104</t>
  </si>
  <si>
    <t>998712203.S</t>
  </si>
  <si>
    <t>Presun hmôt pre izoláciu povlakovej krytiny v objektoch výšky nad 12 do 24 m</t>
  </si>
  <si>
    <t>1899580371</t>
  </si>
  <si>
    <t>713</t>
  </si>
  <si>
    <t>Izolácie tepelné</t>
  </si>
  <si>
    <t>105</t>
  </si>
  <si>
    <t>713120010.S</t>
  </si>
  <si>
    <t xml:space="preserve">Zakrývanie tepelnej izolácie podláh </t>
  </si>
  <si>
    <t>-707562091</t>
  </si>
  <si>
    <t>106</t>
  </si>
  <si>
    <t>693110004500.S</t>
  </si>
  <si>
    <t>Geotextília polypropylénová netkaná 300 g/m2</t>
  </si>
  <si>
    <t>1181211133</t>
  </si>
  <si>
    <t>107</t>
  </si>
  <si>
    <t>713122111.S</t>
  </si>
  <si>
    <t>Montáž tepelnej izolácie podláh polystyrénom, kladeným voľne v jednej vrstve</t>
  </si>
  <si>
    <t>-1433704005</t>
  </si>
  <si>
    <t>108</t>
  </si>
  <si>
    <t>283750002100.S</t>
  </si>
  <si>
    <t>Doska XPS 300 hr. 100 mm, zakladanie stavieb, podlahy, obrátené ploché strechy</t>
  </si>
  <si>
    <t>-1757124716</t>
  </si>
  <si>
    <t>109</t>
  </si>
  <si>
    <t>713482111.S</t>
  </si>
  <si>
    <t>Montáž trubíc z PE, hr.do 10 mm,vnút.priemer do 38 mm</t>
  </si>
  <si>
    <t>1945195135</t>
  </si>
  <si>
    <t>110</t>
  </si>
  <si>
    <t>283310001600.S</t>
  </si>
  <si>
    <t>Izolačná PE trubica dxhr. 35x9 mm, nadrezaná, na izolovanie rozvodov vody, kúrenia, zdravotechniky</t>
  </si>
  <si>
    <t>-972157736</t>
  </si>
  <si>
    <t>111</t>
  </si>
  <si>
    <t>283310001500.S</t>
  </si>
  <si>
    <t>Izolačná PE trubica dxhr. 28x9 mm, nadrezaná, na izolovanie rozvodov vody, kúrenia, zdravotechniky</t>
  </si>
  <si>
    <t>210915763</t>
  </si>
  <si>
    <t>112</t>
  </si>
  <si>
    <t>283310001200.S</t>
  </si>
  <si>
    <t>Izolačná PE trubica dxhr. 20x9 mm, nadrezaná, na izolovanie rozvodov vody, kúrenia, zdravotechniky</t>
  </si>
  <si>
    <t>416097825</t>
  </si>
  <si>
    <t>113</t>
  </si>
  <si>
    <t>998713203.S</t>
  </si>
  <si>
    <t>Presun hmôt pre izolácie tepelné v objektoch výšky nad 12 m do 24 m</t>
  </si>
  <si>
    <t>-1130864340</t>
  </si>
  <si>
    <t>721</t>
  </si>
  <si>
    <t>Zdravotechnika - vnútorná kanalizácia</t>
  </si>
  <si>
    <t>114</t>
  </si>
  <si>
    <t>721173204.S</t>
  </si>
  <si>
    <t>Potrubie z PVC - U odpadné pripájacie D 40 mm</t>
  </si>
  <si>
    <t>1851478633</t>
  </si>
  <si>
    <t>115</t>
  </si>
  <si>
    <t>721173205.S</t>
  </si>
  <si>
    <t>Potrubie z PVC - U odpadné pripájacie D 50 mm</t>
  </si>
  <si>
    <t>-668689514</t>
  </si>
  <si>
    <t>116</t>
  </si>
  <si>
    <t>721194104.S</t>
  </si>
  <si>
    <t>Zriadenie prípojky na potrubí vyvedenie a upevnenie odpadových výpustiek D 40 mm</t>
  </si>
  <si>
    <t>195064661</t>
  </si>
  <si>
    <t>117</t>
  </si>
  <si>
    <t>721194105.S</t>
  </si>
  <si>
    <t>Zriadenie prípojky na potrubí vyvedenie a upevnenie odpadových výpustiek D 50 mm</t>
  </si>
  <si>
    <t>883538338</t>
  </si>
  <si>
    <t>118</t>
  </si>
  <si>
    <t>721194109.S</t>
  </si>
  <si>
    <t>Zriadenie prípojky na potrubí vyvedenie a upevnenie odpadových výpustiek D 110 mm</t>
  </si>
  <si>
    <t>1364226581</t>
  </si>
  <si>
    <t>119</t>
  </si>
  <si>
    <t>721290012.S</t>
  </si>
  <si>
    <t>Montáž privzdušňovacieho ventilu pre odpadové potrubia DN 110</t>
  </si>
  <si>
    <t>709132163</t>
  </si>
  <si>
    <t>120</t>
  </si>
  <si>
    <t>551610000100.S</t>
  </si>
  <si>
    <t>Privzdušňovacia hlavica DN 110, vnútorná kanalizácia, PP</t>
  </si>
  <si>
    <t>1480517045</t>
  </si>
  <si>
    <t>121</t>
  </si>
  <si>
    <t>998721201.S</t>
  </si>
  <si>
    <t>Presun hmôt pre vnútornú kanalizáciu v objektoch výšky do 6 m</t>
  </si>
  <si>
    <t>1860701398</t>
  </si>
  <si>
    <t>122</t>
  </si>
  <si>
    <t>722171132.S</t>
  </si>
  <si>
    <t>Plasthliníkové potrubie v tyčiach spájané lisovaním d 20 mm</t>
  </si>
  <si>
    <t>-1817370255</t>
  </si>
  <si>
    <t>123</t>
  </si>
  <si>
    <t>722171133.S</t>
  </si>
  <si>
    <t>Plasthliníkové potrubie v tyčiach spájané lisovaním d 25/26 mm</t>
  </si>
  <si>
    <t>-1513789612</t>
  </si>
  <si>
    <t>124</t>
  </si>
  <si>
    <t>722171134.S</t>
  </si>
  <si>
    <t>Plasthliníkové potrubie v tyčiach spájané lisovaním d 32 mm</t>
  </si>
  <si>
    <t>1278827980</t>
  </si>
  <si>
    <t>125</t>
  </si>
  <si>
    <t>722190401.S</t>
  </si>
  <si>
    <t>Vyvedenie a upevnenie výpustky DN 15</t>
  </si>
  <si>
    <t>-1203405264</t>
  </si>
  <si>
    <t>126</t>
  </si>
  <si>
    <t>722221425.S</t>
  </si>
  <si>
    <t>Montáž pripojovacej sanitárnej flexi hadice G 3/8</t>
  </si>
  <si>
    <t>890265844</t>
  </si>
  <si>
    <t>127</t>
  </si>
  <si>
    <t>552270003600.S</t>
  </si>
  <si>
    <t>Hadica flexi nerezová sanitárna ohybná 3/8", dĺ. 300 mm, pripojovacia do sanitárnych rozvodov</t>
  </si>
  <si>
    <t>-218735533</t>
  </si>
  <si>
    <t>128</t>
  </si>
  <si>
    <t>998722201.S</t>
  </si>
  <si>
    <t>Presun hmôt pre vnútorný vodovod v objektoch výšky do 6 m</t>
  </si>
  <si>
    <t>-1812583804</t>
  </si>
  <si>
    <t>725</t>
  </si>
  <si>
    <t>Zdravotechnika - zariaďovacie predmety</t>
  </si>
  <si>
    <t>129</t>
  </si>
  <si>
    <t>725119308.S</t>
  </si>
  <si>
    <t>Montáž záchodovej misy keramickej kombinovanej s zvislým odpadom</t>
  </si>
  <si>
    <t>-1362362748</t>
  </si>
  <si>
    <t>130</t>
  </si>
  <si>
    <t>642340000500.S</t>
  </si>
  <si>
    <t>Misa záchodová keramická kombinovaná so zvislým odpadom</t>
  </si>
  <si>
    <t>1564627828</t>
  </si>
  <si>
    <t>131</t>
  </si>
  <si>
    <t>725219201.S</t>
  </si>
  <si>
    <t>Montáž umývadla keramického na konzoly, bez výtokovej armatúry</t>
  </si>
  <si>
    <t>396485294</t>
  </si>
  <si>
    <t>132</t>
  </si>
  <si>
    <t>642110004300.S</t>
  </si>
  <si>
    <t>Umývadlo keramické bežný typ</t>
  </si>
  <si>
    <t>823741013</t>
  </si>
  <si>
    <t>133</t>
  </si>
  <si>
    <t>725291112.S</t>
  </si>
  <si>
    <t>Montáž záchodového sedadla s poklopom</t>
  </si>
  <si>
    <t>533783212</t>
  </si>
  <si>
    <t>134</t>
  </si>
  <si>
    <t>554330000300.S</t>
  </si>
  <si>
    <t>Záchodové sedadlo plastové s poklopom</t>
  </si>
  <si>
    <t>-761860476</t>
  </si>
  <si>
    <t>135</t>
  </si>
  <si>
    <t>725319113.S</t>
  </si>
  <si>
    <t>Montáž kuchynských drezov jednoduchých, hranatých s rozmerom do 800x600 mm, bez výtokových armatúr</t>
  </si>
  <si>
    <t>-1282587695</t>
  </si>
  <si>
    <t>136</t>
  </si>
  <si>
    <t>642810000200.S</t>
  </si>
  <si>
    <t xml:space="preserve">Drez </t>
  </si>
  <si>
    <t>-505862869</t>
  </si>
  <si>
    <t>137</t>
  </si>
  <si>
    <t>725539140.S</t>
  </si>
  <si>
    <t xml:space="preserve">Montáž elektrického prietokového ohrievača </t>
  </si>
  <si>
    <t>-1165624110</t>
  </si>
  <si>
    <t>138</t>
  </si>
  <si>
    <t>245892</t>
  </si>
  <si>
    <t xml:space="preserve"> Ohřívač průtokový ML 135, tlakový 3,5kW, baterie spodní páková</t>
  </si>
  <si>
    <t>-581155055</t>
  </si>
  <si>
    <t>139</t>
  </si>
  <si>
    <t>725819402.S</t>
  </si>
  <si>
    <t>Montáž ventilu bez pripojovacej rúrky G 1/2</t>
  </si>
  <si>
    <t>-1900306261</t>
  </si>
  <si>
    <t>140</t>
  </si>
  <si>
    <t>551110020600.S</t>
  </si>
  <si>
    <t>Ventil rohový 1/2" - 3/8" Twister, bez matice, chrómovaná mosadz</t>
  </si>
  <si>
    <t>-1059484745</t>
  </si>
  <si>
    <t>141</t>
  </si>
  <si>
    <t>998725201.S</t>
  </si>
  <si>
    <t>Presun hmôt pre zariaďovacie predmety v objektoch výšky do 6 m</t>
  </si>
  <si>
    <t>1329353984</t>
  </si>
  <si>
    <t>142</t>
  </si>
  <si>
    <t>764359221.S</t>
  </si>
  <si>
    <t>Kotlík žľabový oválny pozink farebný, rozmer (r.š./D) 330/90 mm</t>
  </si>
  <si>
    <t>-1644112956</t>
  </si>
  <si>
    <t>143</t>
  </si>
  <si>
    <t>764711114.S</t>
  </si>
  <si>
    <t>Oplechovanie parapetov zo zvitkov pozink farebný, r.š. 250 mm</t>
  </si>
  <si>
    <t>130387208</t>
  </si>
  <si>
    <t>144</t>
  </si>
  <si>
    <t>764751113.S</t>
  </si>
  <si>
    <t>Zvodová rúra kruhová pozink farebný vrátane príslušenstva, priemer 120 mm</t>
  </si>
  <si>
    <t>-877544933</t>
  </si>
  <si>
    <t>145</t>
  </si>
  <si>
    <t>764751143.S</t>
  </si>
  <si>
    <t>Koleno výtokové zvodovej rúry pozink farebný, priemer 120 mm</t>
  </si>
  <si>
    <t>-1234933599</t>
  </si>
  <si>
    <t>146</t>
  </si>
  <si>
    <t>764751152.S</t>
  </si>
  <si>
    <t>Koleno odskokové zvodovej rúry pozink farebný, priemer 100 mm</t>
  </si>
  <si>
    <t>1378368139</t>
  </si>
  <si>
    <t>147</t>
  </si>
  <si>
    <t>764761121.S</t>
  </si>
  <si>
    <t>Žľab pododkvapový polkruhový pozink farebný vrátane čela, hákov, rohov, kútov, r.š. 250 mm</t>
  </si>
  <si>
    <t>1836465086</t>
  </si>
  <si>
    <t>148</t>
  </si>
  <si>
    <t>764761122.S</t>
  </si>
  <si>
    <t>Žľab pododkvapový polkruhový pozink farebný vrátane čela, hákov, rohov, kútov, r.š. 330 mm</t>
  </si>
  <si>
    <t>1974048016</t>
  </si>
  <si>
    <t>149</t>
  </si>
  <si>
    <t>764761231.S</t>
  </si>
  <si>
    <t>Kotlík žľabový oválny pozink farebný, rozmer (r.š./D) 250/90 mm</t>
  </si>
  <si>
    <t>-1383053561</t>
  </si>
  <si>
    <t>150</t>
  </si>
  <si>
    <t>998764203.S</t>
  </si>
  <si>
    <t>Presun hmôt pre konštrukcie klampiarske v objektoch výšky nad 12 do 24 m</t>
  </si>
  <si>
    <t>1988117072</t>
  </si>
  <si>
    <t>151</t>
  </si>
  <si>
    <t>766621081.S</t>
  </si>
  <si>
    <t>Montáž okna plastového na PUR penu</t>
  </si>
  <si>
    <t>-1582178567</t>
  </si>
  <si>
    <t>152</t>
  </si>
  <si>
    <t>611410009900.S</t>
  </si>
  <si>
    <t>Plastové okno dvojkrídlové OS+O, vxš 1500x1200 mm, izolačné trojsklo, 6 komorový profil</t>
  </si>
  <si>
    <t>-1396568002</t>
  </si>
  <si>
    <t>153</t>
  </si>
  <si>
    <t>766641161.S</t>
  </si>
  <si>
    <t>Montáž dverí plastových, vchodových, 1 m obvodu dverí</t>
  </si>
  <si>
    <t>-1695602077</t>
  </si>
  <si>
    <t>154</t>
  </si>
  <si>
    <t>611420000100.S</t>
  </si>
  <si>
    <t>Dvere vonkajšie vxš 2000x800 mm</t>
  </si>
  <si>
    <t>-596576910</t>
  </si>
  <si>
    <t>155</t>
  </si>
  <si>
    <t>Montáž dverí vchodových PO</t>
  </si>
  <si>
    <t>1940322484</t>
  </si>
  <si>
    <t>156</t>
  </si>
  <si>
    <t>553410036500.S</t>
  </si>
  <si>
    <t>Dvere protipožiarne EI EW 30 D1, šxv 2500x2500 mm, požiarna výplň DTD, SK certifikát,</t>
  </si>
  <si>
    <t>-2092532147</t>
  </si>
  <si>
    <t>157</t>
  </si>
  <si>
    <t>553410036300</t>
  </si>
  <si>
    <t>Dvere protipožiarne EI EW 30 D1, šxv 1200x1970 mm, požiarna výplň DTD, SK certifikát,</t>
  </si>
  <si>
    <t>1546434376</t>
  </si>
  <si>
    <t>158</t>
  </si>
  <si>
    <t>766694152.S</t>
  </si>
  <si>
    <t>Montáž parapetnej dosky plastovej šírky nad 300 mm, dĺžky 1000-1600 mm</t>
  </si>
  <si>
    <t>-1761415065</t>
  </si>
  <si>
    <t>159</t>
  </si>
  <si>
    <t>611560000500.S</t>
  </si>
  <si>
    <t>Parapetná doska plastová, šírka 350 mm, komôrková vnútorná, zlatý dub, mramor, mahagon, svetlý buk, orech</t>
  </si>
  <si>
    <t>-1722253039</t>
  </si>
  <si>
    <t>160</t>
  </si>
  <si>
    <t>611560000800.S</t>
  </si>
  <si>
    <t>Plastové krytky k vnútorným parapetom plastovým, pár, vo farbe biela, mramor, zlatý dub, buk, mahagón, orech</t>
  </si>
  <si>
    <t>1573096019</t>
  </si>
  <si>
    <t>161</t>
  </si>
  <si>
    <t>998766201.S</t>
  </si>
  <si>
    <t>Presun hmot pre konštrukcie stolárske v objektoch výšky do 6 m</t>
  </si>
  <si>
    <t>-639010285</t>
  </si>
  <si>
    <t>162</t>
  </si>
  <si>
    <t>767251125.S</t>
  </si>
  <si>
    <t>Montáž podest z oceľových pochôdznych lisovaných roštov zváraním hmotnosti od 30 do 50 kg/m2</t>
  </si>
  <si>
    <t>596810799</t>
  </si>
  <si>
    <t>163</t>
  </si>
  <si>
    <t>553430010115.S</t>
  </si>
  <si>
    <t>Rošt podlahový z žiarozink,  výška 40 mm</t>
  </si>
  <si>
    <t>-1332095607</t>
  </si>
  <si>
    <t>164</t>
  </si>
  <si>
    <t>583410002900.S</t>
  </si>
  <si>
    <t>Kamenivo drvené hrubé frakcia 50-63 mm</t>
  </si>
  <si>
    <t>682029586</t>
  </si>
  <si>
    <t>165</t>
  </si>
  <si>
    <t>767397103.S</t>
  </si>
  <si>
    <t>Montáž strešných sendvičových panelov na OK, hrúbky nad 120 mm</t>
  </si>
  <si>
    <t>-532662932</t>
  </si>
  <si>
    <t>166</t>
  </si>
  <si>
    <t>553591510000100.S</t>
  </si>
  <si>
    <t>Panel sendvičový XM-KS1000 s IPN jadrom s finálnou úpravou foliou  hr. jadra 100+108 mm</t>
  </si>
  <si>
    <t>-1797223058</t>
  </si>
  <si>
    <t>167</t>
  </si>
  <si>
    <t>767411102.S</t>
  </si>
  <si>
    <t>Montáž opláštenia sendvičovými stenovými panelmi s viditeľným spojom na OK, hrúbky nad 100 do 150 mm</t>
  </si>
  <si>
    <t>-383841265</t>
  </si>
  <si>
    <t>168</t>
  </si>
  <si>
    <t>553250000300</t>
  </si>
  <si>
    <t>Panel sendvičový s jadrom z minerálnej vlny stenový s viditeľným spojom BTH-MW-W-ST oceľový plášť š. 1100 mm hr. jadra 120 mm</t>
  </si>
  <si>
    <t>-1918589197</t>
  </si>
  <si>
    <t>169</t>
  </si>
  <si>
    <t>7674111022.S</t>
  </si>
  <si>
    <t xml:space="preserve">Montáž opláštenia sendvičovými stenovými panelmi s viditeľným spojom na OK, hrúbky nad 100 do 150 mm rozoberatelna časť </t>
  </si>
  <si>
    <t>1971633229</t>
  </si>
  <si>
    <t>170</t>
  </si>
  <si>
    <t>-1355517242</t>
  </si>
  <si>
    <t>171</t>
  </si>
  <si>
    <t>767411122.S</t>
  </si>
  <si>
    <t>Montáž opláštenia akustickymi panelmi pre vnutorné objekty na OK, hrúbky do 150 mm</t>
  </si>
  <si>
    <t>-1019950947</t>
  </si>
  <si>
    <t>172</t>
  </si>
  <si>
    <t>553250003200.S</t>
  </si>
  <si>
    <t>Panel akusticky sendvičový s jadrom MWS perfor.oceľový plášť š. 1150 mm hr. jadra 100 mm</t>
  </si>
  <si>
    <t>833908138</t>
  </si>
  <si>
    <t>173</t>
  </si>
  <si>
    <t>1894088180</t>
  </si>
  <si>
    <t>174</t>
  </si>
  <si>
    <t>1541681287</t>
  </si>
  <si>
    <t>175</t>
  </si>
  <si>
    <t>Dvere kovové šxv 800x1970 mm L/P otočné jednostranné vlysové s uhoľníkovou zárubňou so zámkom FAB</t>
  </si>
  <si>
    <t>1485270646</t>
  </si>
  <si>
    <t>176</t>
  </si>
  <si>
    <t>-1568453165</t>
  </si>
  <si>
    <t>177</t>
  </si>
  <si>
    <t>-1455495666</t>
  </si>
  <si>
    <t>178</t>
  </si>
  <si>
    <t>553410041100.S</t>
  </si>
  <si>
    <t>Dvere kovové vchodové dvojkrídlové vxš 1800x2800 mm</t>
  </si>
  <si>
    <t>613330621</t>
  </si>
  <si>
    <t>179</t>
  </si>
  <si>
    <t>767652240.S</t>
  </si>
  <si>
    <t>Montáž vrát otočných, osadených do oceľovej konštrukcie, s plochou nad 13 m2</t>
  </si>
  <si>
    <t>1911342342</t>
  </si>
  <si>
    <t>180</t>
  </si>
  <si>
    <t>Dvere oceľové dvojkrídlové šxv 2400x2450</t>
  </si>
  <si>
    <t>2043354939</t>
  </si>
  <si>
    <t>181</t>
  </si>
  <si>
    <t>767833100.S</t>
  </si>
  <si>
    <t>Montáž rebríkov do muriva s bočnicami z profilovej ocele, z rúrok alebo z tenkostenných profilov</t>
  </si>
  <si>
    <t>1849455785</t>
  </si>
  <si>
    <t>182</t>
  </si>
  <si>
    <t>369230116610.S</t>
  </si>
  <si>
    <t xml:space="preserve">Rebrík s ochranným košom </t>
  </si>
  <si>
    <t>-1834909267</t>
  </si>
  <si>
    <t>183</t>
  </si>
  <si>
    <t>369230116605</t>
  </si>
  <si>
    <t xml:space="preserve">Rebrík stupadlovy </t>
  </si>
  <si>
    <t>-234398778</t>
  </si>
  <si>
    <t>184</t>
  </si>
  <si>
    <t>767995215.S</t>
  </si>
  <si>
    <t>Výroba atypického zábradlia rovného z rúrok</t>
  </si>
  <si>
    <t>1590238577</t>
  </si>
  <si>
    <t>185</t>
  </si>
  <si>
    <t>134840000100.S</t>
  </si>
  <si>
    <t>Oceľova konštrukcia zábradlia plošiny EN ISO S185</t>
  </si>
  <si>
    <t>-2106047536</t>
  </si>
  <si>
    <t>186</t>
  </si>
  <si>
    <t>767995390.S</t>
  </si>
  <si>
    <t xml:space="preserve">Výroba doplnku stavebného atypického </t>
  </si>
  <si>
    <t>-1719296248</t>
  </si>
  <si>
    <t>187</t>
  </si>
  <si>
    <t>134830000300.S</t>
  </si>
  <si>
    <t>Paždíky vnutornej deliacej steny , ozn. 11 373, podľa EN ISO S235JRG1</t>
  </si>
  <si>
    <t>502154786</t>
  </si>
  <si>
    <t>188</t>
  </si>
  <si>
    <t>134830000400.S</t>
  </si>
  <si>
    <t>Podporná konštrukcia OK pre výfukovú stenu , ozn. 11 373, podľa EN ISO S235JRG1</t>
  </si>
  <si>
    <t>-456239307</t>
  </si>
  <si>
    <t>189</t>
  </si>
  <si>
    <t>134830000500.S</t>
  </si>
  <si>
    <t>Podporna konštrukcia OK roštov pre čelnu stenu  ozn. 11 373, podľa EN ISO S235JRG1</t>
  </si>
  <si>
    <t>361082319</t>
  </si>
  <si>
    <t>190</t>
  </si>
  <si>
    <t>134830000600.S</t>
  </si>
  <si>
    <t>Oceľov akonštrukcia pre dvere a prestupy potrubi ozn. 11 373, podľa EN ISO S235JRG1</t>
  </si>
  <si>
    <t>-282797907</t>
  </si>
  <si>
    <t>191</t>
  </si>
  <si>
    <t>-1978810663</t>
  </si>
  <si>
    <t>192</t>
  </si>
  <si>
    <t>2012444286</t>
  </si>
  <si>
    <t>193</t>
  </si>
  <si>
    <t>-895783285</t>
  </si>
  <si>
    <t>194</t>
  </si>
  <si>
    <t>-303875122</t>
  </si>
  <si>
    <t>195</t>
  </si>
  <si>
    <t>594337996</t>
  </si>
  <si>
    <t>196</t>
  </si>
  <si>
    <t>777511022.S</t>
  </si>
  <si>
    <t>Epoxidová stierka pečatiaca</t>
  </si>
  <si>
    <t>-372920958</t>
  </si>
  <si>
    <t>197</t>
  </si>
  <si>
    <t>1183762526</t>
  </si>
  <si>
    <t>198</t>
  </si>
  <si>
    <t>953215473</t>
  </si>
  <si>
    <t>199</t>
  </si>
  <si>
    <t>1334315751</t>
  </si>
  <si>
    <t>200</t>
  </si>
  <si>
    <t>-986155897</t>
  </si>
  <si>
    <t>781</t>
  </si>
  <si>
    <t>Obklady</t>
  </si>
  <si>
    <t>201</t>
  </si>
  <si>
    <t>781445270.S</t>
  </si>
  <si>
    <t>Montáž obkladov vnútor. stien z obkladačiek kladených do tmelu flexibilného v obmedzenom priestore veľ. 300x300 mm</t>
  </si>
  <si>
    <t>241266548</t>
  </si>
  <si>
    <t>202</t>
  </si>
  <si>
    <t>597640001400.S</t>
  </si>
  <si>
    <t>Obkladačky keramické</t>
  </si>
  <si>
    <t>1471446342</t>
  </si>
  <si>
    <t>203</t>
  </si>
  <si>
    <t>998781201.S</t>
  </si>
  <si>
    <t>Presun hmôt pre obklady keramické v objektoch výšky do 6 m</t>
  </si>
  <si>
    <t>1993139176</t>
  </si>
  <si>
    <t>204</t>
  </si>
  <si>
    <t>387249950</t>
  </si>
  <si>
    <t>205</t>
  </si>
  <si>
    <t>-1269576501</t>
  </si>
  <si>
    <t>784</t>
  </si>
  <si>
    <t>Maľby</t>
  </si>
  <si>
    <t>206</t>
  </si>
  <si>
    <t>784410120.S</t>
  </si>
  <si>
    <t>Penetrovanie jednonásobné hrubozrnných,savých podkladov výšky do 3,80 m</t>
  </si>
  <si>
    <t>-268907868</t>
  </si>
  <si>
    <t>207</t>
  </si>
  <si>
    <t>784422273.S</t>
  </si>
  <si>
    <t>Maľby vápenné základné dvojnásobné, ručne nanášané na hrubozrnný podklad výšky do 3,80 m</t>
  </si>
  <si>
    <t>915000265</t>
  </si>
  <si>
    <t>21-M</t>
  </si>
  <si>
    <t>Elektromontáže</t>
  </si>
  <si>
    <t>208</t>
  </si>
  <si>
    <t>210020780.S</t>
  </si>
  <si>
    <t>Protipožiarna stenová prepážka z protipožiarnych vložiek (typu PTV) hrúbka prepážky do 400 mm</t>
  </si>
  <si>
    <t>-1923276847</t>
  </si>
  <si>
    <t>209</t>
  </si>
  <si>
    <t>286650001300.S</t>
  </si>
  <si>
    <t xml:space="preserve">Protipožiarna prepážka kablovej trasy </t>
  </si>
  <si>
    <t>-572900261</t>
  </si>
  <si>
    <t>210</t>
  </si>
  <si>
    <t>430865160.S</t>
  </si>
  <si>
    <t xml:space="preserve">Výroba segmentov pre ťažké zložité - dynamicky nenamáhané krátke oceľ. konštr. a prvky, </t>
  </si>
  <si>
    <t>269500160</t>
  </si>
  <si>
    <t>211</t>
  </si>
  <si>
    <t>134840000800.S</t>
  </si>
  <si>
    <t>Ocelova konštrukcia TG plošiny v hale valcovaná za tepla, ozn. 11 375, podľa EN ISO S235JR</t>
  </si>
  <si>
    <t>-355578392</t>
  </si>
  <si>
    <t>212</t>
  </si>
  <si>
    <t>134840000900.S</t>
  </si>
  <si>
    <t>Žeriavova draha v strojovni  valcovaná za tepla, ozn. 11 375, podľa EN ISO S235JR</t>
  </si>
  <si>
    <t>987721238</t>
  </si>
  <si>
    <t>213</t>
  </si>
  <si>
    <t>134840000700.S</t>
  </si>
  <si>
    <t>Ocelova konštrukcia nosnikov podhľadu  valcovaná za tepla, ozn. 11 375, podľa EN ISO S235JR</t>
  </si>
  <si>
    <t>-623920223</t>
  </si>
  <si>
    <t>214</t>
  </si>
  <si>
    <t>134840001000.S</t>
  </si>
  <si>
    <t>Ocelova konštrukcia - ocelova plošina a lávky na streche  valcovaná za tepla, ozn. 11 375, podľa EN ISO S235JR</t>
  </si>
  <si>
    <t>874502444</t>
  </si>
  <si>
    <t>215</t>
  </si>
  <si>
    <t>1247686130</t>
  </si>
  <si>
    <t>216</t>
  </si>
  <si>
    <t>1917591426</t>
  </si>
  <si>
    <t>217</t>
  </si>
  <si>
    <t>-1920796947</t>
  </si>
  <si>
    <t>218</t>
  </si>
  <si>
    <t>1548127022</t>
  </si>
  <si>
    <t>219</t>
  </si>
  <si>
    <t>-178754560</t>
  </si>
  <si>
    <t>220</t>
  </si>
  <si>
    <t>-727735086</t>
  </si>
  <si>
    <t>221</t>
  </si>
  <si>
    <t>-2044796530</t>
  </si>
  <si>
    <t>222</t>
  </si>
  <si>
    <t>1452654574</t>
  </si>
  <si>
    <t>223</t>
  </si>
  <si>
    <t>1459748171</t>
  </si>
  <si>
    <t>224</t>
  </si>
  <si>
    <t>-2117254530</t>
  </si>
  <si>
    <t xml:space="preserve">04 - SO 04 Rozvodňa VN </t>
  </si>
  <si>
    <t xml:space="preserve">    776 - Podlahy povlakové</t>
  </si>
  <si>
    <t>122201101.S</t>
  </si>
  <si>
    <t>Odkopávka a prekopávka nezapažená v hornine 3, do 100 m3</t>
  </si>
  <si>
    <t>2107144935</t>
  </si>
  <si>
    <t>122201109.S</t>
  </si>
  <si>
    <t>Odkopávky a prekopávky nezapažené. Príplatok k cenám za lepivosť horniny 3</t>
  </si>
  <si>
    <t>-808988169</t>
  </si>
  <si>
    <t>131201202.S</t>
  </si>
  <si>
    <t>Výkop zapaženej jamy v hornine 3, nad 100 do 1000 m3</t>
  </si>
  <si>
    <t>-438128270</t>
  </si>
  <si>
    <t>131201209.S</t>
  </si>
  <si>
    <t>Príplatok za lepivosť pri hĺbení zapažených jám a zárezov s urovnaním dna v hornine 3</t>
  </si>
  <si>
    <t>-1880519329</t>
  </si>
  <si>
    <t>162301121.S</t>
  </si>
  <si>
    <t>Vodorovné premiestnenie výkopku po spevnenej ceste z horniny tr.1-4, nad 100 do 1000 m3 na vzdialenosť nad 50 do 500 m</t>
  </si>
  <si>
    <t>-1911168827</t>
  </si>
  <si>
    <t>167101102.S</t>
  </si>
  <si>
    <t>Nakladanie neuľahnutého výkopku z hornín tr.1-4 nad 100 do 1000 m3</t>
  </si>
  <si>
    <t>1648204066</t>
  </si>
  <si>
    <t>171201202.S</t>
  </si>
  <si>
    <t>Uloženie sypaniny na skládky nad 100 do 1000 m3</t>
  </si>
  <si>
    <t>-1076023577</t>
  </si>
  <si>
    <t>-1450677353</t>
  </si>
  <si>
    <t>-752213014</t>
  </si>
  <si>
    <t>273313711.S</t>
  </si>
  <si>
    <t>Betón základových dosiek, prostý tr. C 25/30</t>
  </si>
  <si>
    <t>-817555745</t>
  </si>
  <si>
    <t>554627124</t>
  </si>
  <si>
    <t>273351215.S</t>
  </si>
  <si>
    <t>Debnenie stien základových dosiek, zhotovenie-dielce</t>
  </si>
  <si>
    <t>2112690306</t>
  </si>
  <si>
    <t>273351216.S</t>
  </si>
  <si>
    <t>Debnenie stien základových dosiek, odstránenie-dielce</t>
  </si>
  <si>
    <t>-742571539</t>
  </si>
  <si>
    <t>-1123846398</t>
  </si>
  <si>
    <t>289971231.S</t>
  </si>
  <si>
    <t>Zhotovenie vrstvy z geotextílie na uprav. povrchu sklon nad 1 : 2,5 do 1 : 1 , šírky od 0 do 3 m</t>
  </si>
  <si>
    <t>354894379</t>
  </si>
  <si>
    <t>-161933013</t>
  </si>
  <si>
    <t>-425887608</t>
  </si>
  <si>
    <t>1473762394</t>
  </si>
  <si>
    <t>317165245</t>
  </si>
  <si>
    <t>584811598</t>
  </si>
  <si>
    <t>341321410.S</t>
  </si>
  <si>
    <t>Betón stien a priečok, železový (bez výstuže) tr. C 25/30</t>
  </si>
  <si>
    <t>1524386993</t>
  </si>
  <si>
    <t>341351105.S</t>
  </si>
  <si>
    <t>Debnenie stien a priečok obojstranné zhotovenie-dielce</t>
  </si>
  <si>
    <t>-1789691667</t>
  </si>
  <si>
    <t>341351106.S</t>
  </si>
  <si>
    <t>Debnenie stien a priečok obojstranné odstránenie-dielce</t>
  </si>
  <si>
    <t>-2071775369</t>
  </si>
  <si>
    <t>-519453974</t>
  </si>
  <si>
    <t>-2049713373</t>
  </si>
  <si>
    <t>99000780</t>
  </si>
  <si>
    <t>1798005983</t>
  </si>
  <si>
    <t>-2139335483</t>
  </si>
  <si>
    <t>-1716308554</t>
  </si>
  <si>
    <t>-1414341126</t>
  </si>
  <si>
    <t>411354177.S</t>
  </si>
  <si>
    <t>Podporná konštrukcia stropov výšky do 4 m pre zaťaženie do 30 kPa zhotovenie</t>
  </si>
  <si>
    <t>1583103855</t>
  </si>
  <si>
    <t>411354178.S</t>
  </si>
  <si>
    <t>Podporná konštrukcia stropov výšky do 4 m pre zaťaženie do 30 kPa odstránenie</t>
  </si>
  <si>
    <t>812306339</t>
  </si>
  <si>
    <t>411354187.S</t>
  </si>
  <si>
    <t>Príplatok pre výšku nad 4 do 6 m podpornej konštrukcii stropov pre zaťaženie do 30kPa zhotovenie</t>
  </si>
  <si>
    <t>-1707788631</t>
  </si>
  <si>
    <t>411354188.S</t>
  </si>
  <si>
    <t>Príplatok pre výšku nad 4 do 6 m podpornej konštrukcii stropov pre zaťaženie do 30kPa odstránenie</t>
  </si>
  <si>
    <t>-284451985</t>
  </si>
  <si>
    <t>-3586902</t>
  </si>
  <si>
    <t>2100497382</t>
  </si>
  <si>
    <t>1562105995</t>
  </si>
  <si>
    <t>-2027464390</t>
  </si>
  <si>
    <t>2073458138</t>
  </si>
  <si>
    <t>233044101</t>
  </si>
  <si>
    <t>-1383191926</t>
  </si>
  <si>
    <t>611460366.S</t>
  </si>
  <si>
    <t>Vnútorná omietka stropov vápennocementová jednovrstvová, hr. 25 mm</t>
  </si>
  <si>
    <t>1987219787</t>
  </si>
  <si>
    <t>611460383.S</t>
  </si>
  <si>
    <t>Vnútorná omietka stropov vápennocementová štuková (jemná), hr. 3 mm</t>
  </si>
  <si>
    <t>-426559828</t>
  </si>
  <si>
    <t>590456422</t>
  </si>
  <si>
    <t>1428442194</t>
  </si>
  <si>
    <t>1374467350</t>
  </si>
  <si>
    <t>-2071487153</t>
  </si>
  <si>
    <t>622460366.S</t>
  </si>
  <si>
    <t>Vonkajšia omietka stien vápennocementová jednovrstvová, hr. 25 mm</t>
  </si>
  <si>
    <t>-661080015</t>
  </si>
  <si>
    <t>622460383.S</t>
  </si>
  <si>
    <t>Vonkajšia omietka stien vápennocementová štuková (jemná), hr. 3 mm</t>
  </si>
  <si>
    <t>-263639536</t>
  </si>
  <si>
    <t>-996687143</t>
  </si>
  <si>
    <t>622481119.S</t>
  </si>
  <si>
    <t>Potiahnutie vonkajších stien sklotextilnou mriežkou s celoplošným prilepením</t>
  </si>
  <si>
    <t>1603531794</t>
  </si>
  <si>
    <t>-963591194</t>
  </si>
  <si>
    <t>-1240541616</t>
  </si>
  <si>
    <t>553310008800.S</t>
  </si>
  <si>
    <t>Zárubňa oceľová oblá šxvxhr 800x1970x160 mm P</t>
  </si>
  <si>
    <t>457580737</t>
  </si>
  <si>
    <t>114996098</t>
  </si>
  <si>
    <t>642942221.S</t>
  </si>
  <si>
    <t>Osadenie oceľovej dverovej zárubne alebo rámu, plochy otvoru nad 2,5 do 4,5 m2</t>
  </si>
  <si>
    <t>161378207</t>
  </si>
  <si>
    <t>553310009400.S</t>
  </si>
  <si>
    <t>Zárubňa oceľová oblá šxvxhr 1800x2800x160 mm</t>
  </si>
  <si>
    <t>-726883521</t>
  </si>
  <si>
    <t>974219649</t>
  </si>
  <si>
    <t>1490941866</t>
  </si>
  <si>
    <t>941941031.S</t>
  </si>
  <si>
    <t>Montáž lešenia ľahkého pracovného radového s podlahami šírky od 0,80 do 1,00 m, výšky do 10 m</t>
  </si>
  <si>
    <t>-1950149753</t>
  </si>
  <si>
    <t>941941191.S</t>
  </si>
  <si>
    <t>Príplatok za prvý a každý ďalší i začatý mesiac použitia lešenia ľahkého pracovného radového s podlahami šírky od 0,80 do 1,00 m, výšky do 10 m</t>
  </si>
  <si>
    <t>-1276503730</t>
  </si>
  <si>
    <t>941941841.S</t>
  </si>
  <si>
    <t>Demontáž lešenia ľahkého pracovného radového s podlahami šírky nad 1,00 do 1,20 m, výšky do 10 m</t>
  </si>
  <si>
    <t>582436555</t>
  </si>
  <si>
    <t>-946501755</t>
  </si>
  <si>
    <t>-560539662</t>
  </si>
  <si>
    <t>1471133936</t>
  </si>
  <si>
    <t>711111221.R</t>
  </si>
  <si>
    <t>-201648008</t>
  </si>
  <si>
    <t>711111231.S</t>
  </si>
  <si>
    <t>-1295181795</t>
  </si>
  <si>
    <t>997430765</t>
  </si>
  <si>
    <t>712290010.S</t>
  </si>
  <si>
    <t>Zhotovenie parozábrany pre strechy ploché do 10°</t>
  </si>
  <si>
    <t>1554452188</t>
  </si>
  <si>
    <t>628420000200.S</t>
  </si>
  <si>
    <t>Pás asflatový SBS samolepiaci, hr. 4,0 mm vystužený vložkou zo sklenenej tkaniny</t>
  </si>
  <si>
    <t>-1819030805</t>
  </si>
  <si>
    <t>712370030.S</t>
  </si>
  <si>
    <t>Zhotovenie povlakovej krytiny striech plochých do 10° PVC-P fóliou prikotvením s lepením spoju</t>
  </si>
  <si>
    <t>712007634</t>
  </si>
  <si>
    <t>1530709589</t>
  </si>
  <si>
    <t>311970001500.S</t>
  </si>
  <si>
    <t>Vrut do dĺžky 150 mm na upevnenie do kombi dosiek</t>
  </si>
  <si>
    <t>657789781</t>
  </si>
  <si>
    <t>712973810.S</t>
  </si>
  <si>
    <t>Detaily k termoplastom všeobecne, oplechovanie okraja odkvapovou záveternou lištou z hrubopolpast. plechu RŠ 140 mm</t>
  </si>
  <si>
    <t>-467248078</t>
  </si>
  <si>
    <t>311690001000.S</t>
  </si>
  <si>
    <t>Rozperný nit 6x30 mm do betónu, hliníkový</t>
  </si>
  <si>
    <t>-1908749126</t>
  </si>
  <si>
    <t>712973870.S</t>
  </si>
  <si>
    <t>Detaily k termoplastom všeobecne, oplechovanie okraja odkvapovou lištou z hrubopolpast. plechu RŠ 125 mm</t>
  </si>
  <si>
    <t>910749810</t>
  </si>
  <si>
    <t>-392283966</t>
  </si>
  <si>
    <t>712990040.S</t>
  </si>
  <si>
    <t>Položenie geotextílie vodorovne alebo zvislo na strechy ploché do 10°</t>
  </si>
  <si>
    <t>-544901414</t>
  </si>
  <si>
    <t>78723017</t>
  </si>
  <si>
    <t>142778707</t>
  </si>
  <si>
    <t>874845476</t>
  </si>
  <si>
    <t>712991030.S</t>
  </si>
  <si>
    <t>Montáž podkladnej konštrukcie z OSB dosiek na atike šírky 311 - 410 mm pod klampiarske konštrukcie</t>
  </si>
  <si>
    <t>-1484884478</t>
  </si>
  <si>
    <t>-1145357626</t>
  </si>
  <si>
    <t>607260000300.S</t>
  </si>
  <si>
    <t>Doska OSB nebrúsená hr. 18 mm</t>
  </si>
  <si>
    <t>778707881</t>
  </si>
  <si>
    <t>998712102.S</t>
  </si>
  <si>
    <t>Presun hmôt pre izoláciu povlakovej krytiny v objektoch výšky nad 6 do 12 m</t>
  </si>
  <si>
    <t>-448226497</t>
  </si>
  <si>
    <t>713111111.S</t>
  </si>
  <si>
    <t>Montáž tepelnej izolácie stropov minerálnou vlnou, vrchom kladenou voľne</t>
  </si>
  <si>
    <t>856291727</t>
  </si>
  <si>
    <t>631440033500.S</t>
  </si>
  <si>
    <t>Doska z minerálnej vlny hr. 160 mm, izolácia pre zateplenie plochých striech</t>
  </si>
  <si>
    <t>-745869477</t>
  </si>
  <si>
    <t>713132215.S</t>
  </si>
  <si>
    <t>Montáž tepelnej izolácie podzemných stien a základov xps kotvením a lepením</t>
  </si>
  <si>
    <t>1500490578</t>
  </si>
  <si>
    <t>283750003500.S</t>
  </si>
  <si>
    <t>Doska XPS 700 hr. 50 mm, pre extrémne zaťaženie, parkoviská, haly</t>
  </si>
  <si>
    <t>-581158131</t>
  </si>
  <si>
    <t>713141160.S</t>
  </si>
  <si>
    <t>Montáž tepelnej izolácie striech plochých do 10° spádovými doskami z minerálnej vlny v jednej vrstve</t>
  </si>
  <si>
    <t>990073835</t>
  </si>
  <si>
    <t>631440025500.S</t>
  </si>
  <si>
    <t>Doska spadova z minerálnej vlny hr. 40-200 mm, izolácia pre zateplenie plochých striech</t>
  </si>
  <si>
    <t>-317239506</t>
  </si>
  <si>
    <t>998713202.S</t>
  </si>
  <si>
    <t>Presun hmôt pre izolácie tepelné v objektoch výšky nad 6 m do 12 m</t>
  </si>
  <si>
    <t>1081677037</t>
  </si>
  <si>
    <t>764751112.S</t>
  </si>
  <si>
    <t>Zvodová rúra kruhová pozink farebný vrátane príslušenstva, priemer 100 mm</t>
  </si>
  <si>
    <t>-763932903</t>
  </si>
  <si>
    <t>764751142.S</t>
  </si>
  <si>
    <t>Koleno výtokové zvodovej rúry pozink farebný, priemer 100 mm</t>
  </si>
  <si>
    <t>185238429</t>
  </si>
  <si>
    <t>-768631842</t>
  </si>
  <si>
    <t>1635584995</t>
  </si>
  <si>
    <t>-671782554</t>
  </si>
  <si>
    <t>998764101.S</t>
  </si>
  <si>
    <t>Presun hmôt pre konštrukcie klampiarske v objektoch výšky do 6 m</t>
  </si>
  <si>
    <t>-617533486</t>
  </si>
  <si>
    <t>-1458601763</t>
  </si>
  <si>
    <t>1325418116</t>
  </si>
  <si>
    <t>601341401</t>
  </si>
  <si>
    <t>-1120018918</t>
  </si>
  <si>
    <t>1386825877</t>
  </si>
  <si>
    <t>-424797133</t>
  </si>
  <si>
    <t>-1657145611</t>
  </si>
  <si>
    <t>-240994471</t>
  </si>
  <si>
    <t>998767101.S</t>
  </si>
  <si>
    <t>Presun hmôt pre kovové stavebné doplnkové konštrukcie v objektoch výšky do 6 m</t>
  </si>
  <si>
    <t>-1026640745</t>
  </si>
  <si>
    <t>776</t>
  </si>
  <si>
    <t>Podlahy povlakové</t>
  </si>
  <si>
    <t>776560030.S</t>
  </si>
  <si>
    <t>Lepenie povlakových podláh z linolea elektrostaticky vodivých na Cu pásku</t>
  </si>
  <si>
    <t>2071969508</t>
  </si>
  <si>
    <t>284130000100.S</t>
  </si>
  <si>
    <t>Podlaha dielektrostaticky vodivá (antistatická), dielce, hrúbka do 4 mm</t>
  </si>
  <si>
    <t>1625746916</t>
  </si>
  <si>
    <t>998776202.S</t>
  </si>
  <si>
    <t>Presun hmôt pre podlahy povlakové v objektoch výšky nad 6 do 12 m</t>
  </si>
  <si>
    <t>721127771</t>
  </si>
  <si>
    <t>777610100.S</t>
  </si>
  <si>
    <t>Epoxidový penetračný náter jednonásobný MC DUR 1322</t>
  </si>
  <si>
    <t>1083829764</t>
  </si>
  <si>
    <t>777610235.S</t>
  </si>
  <si>
    <t>Epoxidový uzatvárací náter, 1x náter MC DUR 13222</t>
  </si>
  <si>
    <t>-155232763</t>
  </si>
  <si>
    <t>-214191169</t>
  </si>
  <si>
    <t>1114109037</t>
  </si>
  <si>
    <t>-1595944726</t>
  </si>
  <si>
    <t>-901290587</t>
  </si>
  <si>
    <t>704638144</t>
  </si>
  <si>
    <t>-622688301</t>
  </si>
  <si>
    <t>1799880286</t>
  </si>
  <si>
    <t>532630160</t>
  </si>
  <si>
    <t>-1839746592</t>
  </si>
  <si>
    <t xml:space="preserve">05 - SO 05 Káblový kanál a vonkajšie základy pre TG </t>
  </si>
  <si>
    <t>-236105073</t>
  </si>
  <si>
    <t>1033592740</t>
  </si>
  <si>
    <t>-1348467637</t>
  </si>
  <si>
    <t>-7499975</t>
  </si>
  <si>
    <t>-99616932</t>
  </si>
  <si>
    <t>1326576828</t>
  </si>
  <si>
    <t>-1249510914</t>
  </si>
  <si>
    <t>-117945824</t>
  </si>
  <si>
    <t>-2119956189</t>
  </si>
  <si>
    <t>744120405</t>
  </si>
  <si>
    <t>1192280863</t>
  </si>
  <si>
    <t>1370543421</t>
  </si>
  <si>
    <t>-496653283</t>
  </si>
  <si>
    <t>1264699839</t>
  </si>
  <si>
    <t>-1294397439</t>
  </si>
  <si>
    <t>273321311.S</t>
  </si>
  <si>
    <t>Betón základových dosiek, železový (bez výstuže), tr. C 16/20</t>
  </si>
  <si>
    <t>1571600111</t>
  </si>
  <si>
    <t>273321511.S</t>
  </si>
  <si>
    <t>Betón základových dosiek, železový (bez výstuže), tr. C 30/37</t>
  </si>
  <si>
    <t>304997341</t>
  </si>
  <si>
    <t>-485134571</t>
  </si>
  <si>
    <t>1780725166</t>
  </si>
  <si>
    <t>-1516532986</t>
  </si>
  <si>
    <t>-791319000</t>
  </si>
  <si>
    <t>783222100.S</t>
  </si>
  <si>
    <t>Nátery kov.stav.doplnk.konštr. syntetické farby šedej na vzduchu schnúce dvojnásobné - 70µm</t>
  </si>
  <si>
    <t>-417262030</t>
  </si>
  <si>
    <t>783226100.S</t>
  </si>
  <si>
    <t>Nátery kov.stav.doplnk.konštr. syntetické na vzduchu schnúce základný - 35µm</t>
  </si>
  <si>
    <t>702150884</t>
  </si>
  <si>
    <t xml:space="preserve">Výroba segmentov pre ťažké zložité - stojky potrubia pri komine </t>
  </si>
  <si>
    <t>-96752807</t>
  </si>
  <si>
    <t>133880001130.S</t>
  </si>
  <si>
    <t>Oceľový nosník HEA 160, z valcovanej ocele S235JR</t>
  </si>
  <si>
    <t>-1042746638</t>
  </si>
  <si>
    <t>133880001140.S</t>
  </si>
  <si>
    <t>Oceľový nosník HEA 180, z valcovanej ocele S235JR</t>
  </si>
  <si>
    <t>1031859995</t>
  </si>
  <si>
    <t>TRCTV 60x4 valcovaná za tepla, ozn. 11 375, podľa EN ISO S235JR</t>
  </si>
  <si>
    <t>-674960228</t>
  </si>
  <si>
    <t>136110001000.S</t>
  </si>
  <si>
    <t>Plech oceľový hrubý 10x1000x2000 mm, ozn. 10 004.0, podľa EN S185</t>
  </si>
  <si>
    <t>1954696034</t>
  </si>
  <si>
    <t>-722761003</t>
  </si>
  <si>
    <t>856999448</t>
  </si>
  <si>
    <t>-530897744</t>
  </si>
  <si>
    <t>294305497</t>
  </si>
  <si>
    <t>06 - SO 06 Manipulačné spevnené plochy</t>
  </si>
  <si>
    <t xml:space="preserve">    5 - Komunikácie</t>
  </si>
  <si>
    <t>113107223.S</t>
  </si>
  <si>
    <t>Odstránenie krytu v ploche nad 200 m2 z kameniva hrubého drveného, hr. 200 do 300 mm,  -0,40000t</t>
  </si>
  <si>
    <t>-588403802</t>
  </si>
  <si>
    <t>122201102.S</t>
  </si>
  <si>
    <t>Odkopávka a prekopávka nezapažená v hornine 3, nad 100 do 1000 m3</t>
  </si>
  <si>
    <t>-2005223471</t>
  </si>
  <si>
    <t>-2128937655</t>
  </si>
  <si>
    <t>132201202.S</t>
  </si>
  <si>
    <t>Výkop ryhy šírky 600-2000mm horn.3 od 100 do 1000 m3</t>
  </si>
  <si>
    <t>-1849400156</t>
  </si>
  <si>
    <t>132201209.S</t>
  </si>
  <si>
    <t>Príplatok k cenám za lepivosť pri hĺbení rýh š. nad 600 do 2 000 mm zapaž. i nezapažených, s urovnaním dna v hornine 3</t>
  </si>
  <si>
    <t>-2001857546</t>
  </si>
  <si>
    <t>151201101.S</t>
  </si>
  <si>
    <t>Paženie rýh pre podzemné vedenie, záťažné hĺbky do 2 m</t>
  </si>
  <si>
    <t>-392119065</t>
  </si>
  <si>
    <t>151201102.S</t>
  </si>
  <si>
    <t>Paženie rýh pre podzemné vedenie, záťažné hĺbky do 4 m</t>
  </si>
  <si>
    <t>-978415343</t>
  </si>
  <si>
    <t>151201111.S</t>
  </si>
  <si>
    <t>Odstránenie paženia rýh pre podzemné vedenie, záťažné hĺbky do 2 m</t>
  </si>
  <si>
    <t>446144344</t>
  </si>
  <si>
    <t>151201112.S</t>
  </si>
  <si>
    <t>Odstránenie paženia rýh pre podzemné vedenie, záťažné hĺbky do 4 m</t>
  </si>
  <si>
    <t>129553513</t>
  </si>
  <si>
    <t>162501102.S</t>
  </si>
  <si>
    <t>Vodorovné premiestnenie výkopku po spevnenej ceste z horniny tr.1-4, do 100 m3 na vzdialenosť do 3000 m</t>
  </si>
  <si>
    <t>1900522311</t>
  </si>
  <si>
    <t>-1695118377</t>
  </si>
  <si>
    <t>807380126</t>
  </si>
  <si>
    <t>171209002.S</t>
  </si>
  <si>
    <t>Poplatok za skladovanie - zemina a kamenivo (17 05) ostatné</t>
  </si>
  <si>
    <t>9786226</t>
  </si>
  <si>
    <t>174101001.S</t>
  </si>
  <si>
    <t>Zásyp sypaninou so zhutnením jám, šachiet, rýh, zárezov alebo okolo objektov do 100 m3</t>
  </si>
  <si>
    <t>-972723100</t>
  </si>
  <si>
    <t>175101102.S</t>
  </si>
  <si>
    <t>Obsyp potrubia sypaninou z vhodných hornín 1 až 4 s prehodením sypaniny</t>
  </si>
  <si>
    <t>2089654329</t>
  </si>
  <si>
    <t>583310001500.S</t>
  </si>
  <si>
    <t>Kamenivo ťažené hrubé frakcia 16-22 mm</t>
  </si>
  <si>
    <t>111139487</t>
  </si>
  <si>
    <t>181101102.S</t>
  </si>
  <si>
    <t>Úprava pláne v zárezoch v hornine 1-4 so zhutnením</t>
  </si>
  <si>
    <t>170712233</t>
  </si>
  <si>
    <t>1012070314</t>
  </si>
  <si>
    <t>289971212.S</t>
  </si>
  <si>
    <t>Zhotovenie vrstvy z geotextílie na upravenom povrchu sklon do 1 : 5 , šírky nad 3 do 6 m</t>
  </si>
  <si>
    <t>-1738006288</t>
  </si>
  <si>
    <t>-1276530159</t>
  </si>
  <si>
    <t>451572111.S</t>
  </si>
  <si>
    <t>Lôžko pod potrubie, stoky a drobné objekty, v otvorenom výkope z kameniva drobného ťaženého 0-4 mm</t>
  </si>
  <si>
    <t>-2144533545</t>
  </si>
  <si>
    <t>Komunikácie</t>
  </si>
  <si>
    <t>564761111.S</t>
  </si>
  <si>
    <t>Podklad alebo kryt z kameniva hrubého drveného veľ. 0-63 mm s rozprestretím a zhutnením hr. 200 mm</t>
  </si>
  <si>
    <t>310022674</t>
  </si>
  <si>
    <t>567122111.S</t>
  </si>
  <si>
    <t>Podklad z kameniva stmeleného cementom, s rozprestretím a zhutnením CBGM C 12/15), po zhutnení hr. 100 mm</t>
  </si>
  <si>
    <t>-310874795</t>
  </si>
  <si>
    <t>582137111.S</t>
  </si>
  <si>
    <t>Kryt cementobetónový CB II  s povrchovou metličkovou úpravou hr. 200 mm</t>
  </si>
  <si>
    <t>-1455778856</t>
  </si>
  <si>
    <t>871354006.S</t>
  </si>
  <si>
    <t>Montáž kanalizačného PP potrubia hladkého plnostenného SN 10 DN 200</t>
  </si>
  <si>
    <t>-1711914390</t>
  </si>
  <si>
    <t>286140003200</t>
  </si>
  <si>
    <t>73133308</t>
  </si>
  <si>
    <t>877354030.S</t>
  </si>
  <si>
    <t>Montáž kanalizačnej PP odbočky DN 200</t>
  </si>
  <si>
    <t>-762477402</t>
  </si>
  <si>
    <t>286540120000</t>
  </si>
  <si>
    <t>-183228824</t>
  </si>
  <si>
    <t>877374034.S</t>
  </si>
  <si>
    <t>Montáž kanalizačnej PP odbočky DN 300</t>
  </si>
  <si>
    <t>1664311886</t>
  </si>
  <si>
    <t>286540120500</t>
  </si>
  <si>
    <t>-46318755</t>
  </si>
  <si>
    <t>892351000.S</t>
  </si>
  <si>
    <t>Skúška tesnosti kanalizácie D 200 mm</t>
  </si>
  <si>
    <t>2040224637</t>
  </si>
  <si>
    <t>895941111.S</t>
  </si>
  <si>
    <t>Zriadenie kanalizačného vpustu uličného z betónových dielcov typ UV-50, UVB-50</t>
  </si>
  <si>
    <t>1852410478</t>
  </si>
  <si>
    <t>592230000100.S</t>
  </si>
  <si>
    <t>Bodový uličný vpust pre vysokú záťaž, svetlá šírka 200 mm, jednodielny s presuvkou DN 200, betónový</t>
  </si>
  <si>
    <t>1910520436</t>
  </si>
  <si>
    <t>895991121.S</t>
  </si>
  <si>
    <t>Montáž lapača nečistôt pre PVC uličné vpuste</t>
  </si>
  <si>
    <t>1977828316</t>
  </si>
  <si>
    <t>286640000050.S</t>
  </si>
  <si>
    <t>Odlučovač ropných látok s filtračnou vložkou do uličnej vpuste, nerezový</t>
  </si>
  <si>
    <t>-1622586546</t>
  </si>
  <si>
    <t>895991131.S</t>
  </si>
  <si>
    <t>Osadenie liatinovej mreže pre PVC uličné vpuste, nosnosť 12,5 t</t>
  </si>
  <si>
    <t>-306544718</t>
  </si>
  <si>
    <t>552410003600.S</t>
  </si>
  <si>
    <t>Mreža liatinová pre PVC vpuste, nosnosť 12,5 t</t>
  </si>
  <si>
    <t>-1789049468</t>
  </si>
  <si>
    <t>899721122.S</t>
  </si>
  <si>
    <t>Signalizačný vodič na potrubí PVC DN nad 250 do 500</t>
  </si>
  <si>
    <t>1490222711</t>
  </si>
  <si>
    <t>899721132.S</t>
  </si>
  <si>
    <t>Označenie kanalizačného potrubia hnedou výstražnou fóliou</t>
  </si>
  <si>
    <t>-25202731</t>
  </si>
  <si>
    <t>916362113.S</t>
  </si>
  <si>
    <t>Osadenie cestného obrubníka betónového stojatého do lôžka z betónu prostého tr. C 20/25 s bočnou oporou</t>
  </si>
  <si>
    <t>368806807</t>
  </si>
  <si>
    <t>592170003800.S</t>
  </si>
  <si>
    <t>Obrubník cestný so skosením, lxšxv 1000x150x250 mm, prírodný</t>
  </si>
  <si>
    <t>-715055456</t>
  </si>
  <si>
    <t>918101113.S</t>
  </si>
  <si>
    <t>Lôžko pod obrubníky, krajníky alebo obruby z dlažobných kociek z betónu prostého tr. C 20/25</t>
  </si>
  <si>
    <t>-1304971006</t>
  </si>
  <si>
    <t>919722111.S</t>
  </si>
  <si>
    <t xml:space="preserve">Dilatačné škáry rezané v cementobet. kryte priečne, pozdlžne rezanie škár šírky </t>
  </si>
  <si>
    <t>819673945</t>
  </si>
  <si>
    <t>919722211.S</t>
  </si>
  <si>
    <t>Dilatačné škáry rezané v cementobet. kryte priečne, pozdlžne  zaliatie škár za studena</t>
  </si>
  <si>
    <t>-1468542246</t>
  </si>
  <si>
    <t>246990002800.S</t>
  </si>
  <si>
    <t>Tmel zálievkový pre tmelenie škár komunikácií, aplikovanie za studena</t>
  </si>
  <si>
    <t>-1724969555</t>
  </si>
  <si>
    <t>979084216.S</t>
  </si>
  <si>
    <t>Vodorovná doprava vybúraných hmôt po suchu bez naloženia, ale so zložením na vzdialenosť do 5 km</t>
  </si>
  <si>
    <t>-1518953291</t>
  </si>
  <si>
    <t>979084219.S</t>
  </si>
  <si>
    <t>Príplatok k cene za každých ďalších aj začatých 5 km nad 5 km</t>
  </si>
  <si>
    <t>1653492214</t>
  </si>
  <si>
    <t>-188926515</t>
  </si>
  <si>
    <t>Poplatok za skladovanie - betón,štrky,tehly, dlaždice (17 01) ostatné</t>
  </si>
  <si>
    <t>537213783</t>
  </si>
  <si>
    <t>998224111.S</t>
  </si>
  <si>
    <t>Presun hmôt pre pozemné komunikácie s krytom monolitickým betónovým akejkoľvek dĺžky objektu</t>
  </si>
  <si>
    <t>1425676158</t>
  </si>
  <si>
    <t>1730383690</t>
  </si>
  <si>
    <t>-2102313070</t>
  </si>
  <si>
    <t>827323232</t>
  </si>
  <si>
    <t>-747483664</t>
  </si>
  <si>
    <t xml:space="preserve">07 - SO 07 Vonkajšia kanalizácia </t>
  </si>
  <si>
    <t xml:space="preserve">    724 - Zdravotechnika - strojné vybavenie</t>
  </si>
  <si>
    <t xml:space="preserve">    36-M - Montáž prevádzkových, meracích a regulačných zariadení</t>
  </si>
  <si>
    <t>-1789183865</t>
  </si>
  <si>
    <t>-1223607787</t>
  </si>
  <si>
    <t>132201101.S</t>
  </si>
  <si>
    <t>Výkop ryhy do šírky 600 mm v horn.3 do 100 m3</t>
  </si>
  <si>
    <t>-2131755847</t>
  </si>
  <si>
    <t>132201109.S</t>
  </si>
  <si>
    <t>Príplatok k cene za lepivosť pri hĺbení rýh šírky do 600 mm zapažených i nezapažených s urovnaním dna v hornine 3</t>
  </si>
  <si>
    <t>-252531637</t>
  </si>
  <si>
    <t>1356262</t>
  </si>
  <si>
    <t>-2117656766</t>
  </si>
  <si>
    <t>-351736712</t>
  </si>
  <si>
    <t>653074020</t>
  </si>
  <si>
    <t>700420632</t>
  </si>
  <si>
    <t>-1178452407</t>
  </si>
  <si>
    <t>151201901.S</t>
  </si>
  <si>
    <t>Paženie stien bez rozopretia alebo vzopretia s ponechaním pažín záťažné hĺbky do 4 m</t>
  </si>
  <si>
    <t>1355237598</t>
  </si>
  <si>
    <t>-2103257852</t>
  </si>
  <si>
    <t>299334692</t>
  </si>
  <si>
    <t>167101101.S</t>
  </si>
  <si>
    <t>Nakladanie neuľahnutého výkopku z hornín tr.1-4 do 100 m3</t>
  </si>
  <si>
    <t>-397397737</t>
  </si>
  <si>
    <t>-2122904985</t>
  </si>
  <si>
    <t>2100887114</t>
  </si>
  <si>
    <t>-2009993216</t>
  </si>
  <si>
    <t>2112416715</t>
  </si>
  <si>
    <t>-600665087</t>
  </si>
  <si>
    <t>175101202.S</t>
  </si>
  <si>
    <t>Obsyp objektov sypaninou z vhodných hornín 1 až 4 s prehodením sypaniny</t>
  </si>
  <si>
    <t>1305211545</t>
  </si>
  <si>
    <t>-515926245</t>
  </si>
  <si>
    <t>452311146.S</t>
  </si>
  <si>
    <t>Dosky, bloky, sedlá z betónu v otvorenom výkope tr. C 20/25</t>
  </si>
  <si>
    <t>1430590177</t>
  </si>
  <si>
    <t>871215002.S</t>
  </si>
  <si>
    <t>Montáž kanalizačného RC potrubia z PE 100 RC SDR11 zváraného natupo D 50x4,6 mm</t>
  </si>
  <si>
    <t>189515671</t>
  </si>
  <si>
    <t>286130022400.S</t>
  </si>
  <si>
    <t>Rúra dvojvrstvová na tlakovú kanalizáciu SDR11, 50x4,6x100 m, materiál: PE 100 RC</t>
  </si>
  <si>
    <t>1327968858</t>
  </si>
  <si>
    <t>286530020300.S</t>
  </si>
  <si>
    <t>Koleno 90° na tupo PE 100, na vodu, plyn a kanalizáciu, SDR 11 D 50 mm</t>
  </si>
  <si>
    <t>1487910650</t>
  </si>
  <si>
    <t>871324004.S</t>
  </si>
  <si>
    <t>Montáž kanalizačného PP potrubia hladkého plnostenného SN 10 DN 150</t>
  </si>
  <si>
    <t>-1351135261</t>
  </si>
  <si>
    <t>286140002900</t>
  </si>
  <si>
    <t>1779028828</t>
  </si>
  <si>
    <t>877324004.S</t>
  </si>
  <si>
    <t xml:space="preserve">Montáž kanalizačného PP kolena DN 150 k strešným zvodom </t>
  </si>
  <si>
    <t>-1621021290</t>
  </si>
  <si>
    <t>286540071200.S</t>
  </si>
  <si>
    <t>Koleno PP SN 12, DN 160x45° hladké pre gravitačnú kanalizáciu</t>
  </si>
  <si>
    <t>-851206286</t>
  </si>
  <si>
    <t>877324028.S</t>
  </si>
  <si>
    <t>Montáž kanalizačnej PP odbočky DN 150</t>
  </si>
  <si>
    <t>759043553</t>
  </si>
  <si>
    <t>286540119600</t>
  </si>
  <si>
    <t>-89552481</t>
  </si>
  <si>
    <t>-2113015606</t>
  </si>
  <si>
    <t>286540119900</t>
  </si>
  <si>
    <t>-1634263745</t>
  </si>
  <si>
    <t>892311000.S</t>
  </si>
  <si>
    <t>Skúška tesnosti kanalizácie D 150 mm</t>
  </si>
  <si>
    <t>601986195</t>
  </si>
  <si>
    <t>894101113.S</t>
  </si>
  <si>
    <t>Osadenie nádrže železobetónovej, hmotnosti nad 10 t</t>
  </si>
  <si>
    <t>-499380290</t>
  </si>
  <si>
    <t>594340000600.S</t>
  </si>
  <si>
    <t>Betonova žumpa vodostavebný beton , lxšxv 3500x2400x1870 mm, objem nádrže 14,5 m3, železobetónová</t>
  </si>
  <si>
    <t>-1482054478</t>
  </si>
  <si>
    <t>286610047100</t>
  </si>
  <si>
    <t>Rebrík s 10 nášľapnými stupňami, dĺžky 2,83 m, - nerez odnimatelny</t>
  </si>
  <si>
    <t>905852901</t>
  </si>
  <si>
    <t>894411311.S</t>
  </si>
  <si>
    <t>Osadenie železobetónového dielca pre šachty, skruž rovná alebo prechodová TZS</t>
  </si>
  <si>
    <t>-1990230420</t>
  </si>
  <si>
    <t>592240001900.S</t>
  </si>
  <si>
    <t>Skruž betónová pre kanalizačnú šachtu DN 1000, hr. steny 90 mm, rozmer 1000x800x90 mm</t>
  </si>
  <si>
    <t>487440370</t>
  </si>
  <si>
    <t>894810009.S</t>
  </si>
  <si>
    <t>Montáž PP revíznej kanalizačnej šachty priemeru 600 mm do výšky šachty 2 m s roznášacím prstencom a poklopom</t>
  </si>
  <si>
    <t>1157374430</t>
  </si>
  <si>
    <t>286610036600.S</t>
  </si>
  <si>
    <t>Šachtové dno prietočné DN 200x90°, ku kanalizačnej revíznej šachte 600 mm, PP</t>
  </si>
  <si>
    <t>-572178864</t>
  </si>
  <si>
    <t>286610045400.S</t>
  </si>
  <si>
    <t>Vlnovcová šachtová rúra kanalizačná 1000 mm, dĺžka 3,6 m, PP</t>
  </si>
  <si>
    <t>1124496553</t>
  </si>
  <si>
    <t>286710035900.S</t>
  </si>
  <si>
    <t>Gumové tesnenie šachtovej rúry 600 mm ku kanalizačnej revíznej šachte 600 mm</t>
  </si>
  <si>
    <t>-16658112</t>
  </si>
  <si>
    <t>552410002300.S</t>
  </si>
  <si>
    <t>Poklop liatinový D400 priemer 600 mm</t>
  </si>
  <si>
    <t>1878584533</t>
  </si>
  <si>
    <t>592240009400.S</t>
  </si>
  <si>
    <t>Betónový roznášací prstenec pre revízne šachty DN 600 až 1000</t>
  </si>
  <si>
    <t>-1661461502</t>
  </si>
  <si>
    <t>899103111.S</t>
  </si>
  <si>
    <t>Osadenie poklopu oceľového vrátane rámu hmotn. nad 100 do 150 kg</t>
  </si>
  <si>
    <t>-1314584049</t>
  </si>
  <si>
    <t>552410003100.S</t>
  </si>
  <si>
    <t>Poklop pozinkovany atyp triedy zaťaženia B125</t>
  </si>
  <si>
    <t>1605128032</t>
  </si>
  <si>
    <t>20336278</t>
  </si>
  <si>
    <t>1892003286</t>
  </si>
  <si>
    <t>998276101.S</t>
  </si>
  <si>
    <t>Presun hmôt pre rúrové vedenie hĺbené z rúr z plast., hmôt alebo sklolamin. v otvorenom výkope</t>
  </si>
  <si>
    <t>-1532043681</t>
  </si>
  <si>
    <t>721242117.S</t>
  </si>
  <si>
    <t>Lapač strešných splavenín zo šedej liatiny DN 150</t>
  </si>
  <si>
    <t>-468266014</t>
  </si>
  <si>
    <t>724</t>
  </si>
  <si>
    <t>Zdravotechnika - strojné vybavenie</t>
  </si>
  <si>
    <t>724149101.S</t>
  </si>
  <si>
    <t>Montáž čerpadla vodovodného ponorného na pitnu vodu, bez potrubia a príslušenstva</t>
  </si>
  <si>
    <t>1912501199</t>
  </si>
  <si>
    <t>426140030110.S</t>
  </si>
  <si>
    <t>Čerpadlo  výtlačné hrdlo DN 50,  napr. KSB Armarex N S 50</t>
  </si>
  <si>
    <t>84153007</t>
  </si>
  <si>
    <t>36-M</t>
  </si>
  <si>
    <t>Montáž prevádzkových, meracích a regulačných zariadení</t>
  </si>
  <si>
    <t>361410231.S</t>
  </si>
  <si>
    <t>Montáž plavákového spínača hladiny K 31, bez zapojenia</t>
  </si>
  <si>
    <t>-360123403</t>
  </si>
  <si>
    <t>0159.12.46</t>
  </si>
  <si>
    <t>ACO Sinkamat-K mono snímač hladiny pro signalizační zařízení</t>
  </si>
  <si>
    <t>-367860518</t>
  </si>
  <si>
    <t>-1865886338</t>
  </si>
  <si>
    <t>-1028110650</t>
  </si>
  <si>
    <t>1275800106</t>
  </si>
  <si>
    <t>1079096139</t>
  </si>
  <si>
    <t xml:space="preserve">08 - SO 08 Preložky inžinierských sietí </t>
  </si>
  <si>
    <t>113107131.S</t>
  </si>
  <si>
    <t>Odstránenie krytu v ploche do 200 m2 z betónu prostého, hr. vrstvy do 150 mm,  -0,22500t</t>
  </si>
  <si>
    <t>1897810988</t>
  </si>
  <si>
    <t>113107142.S</t>
  </si>
  <si>
    <t>Odstránenie krytu asfaltového v ploche do 200 m2, hr. nad 50 do 100 mm,  -0,18100t</t>
  </si>
  <si>
    <t>1101516687</t>
  </si>
  <si>
    <t>2129333585</t>
  </si>
  <si>
    <t>-1827563642</t>
  </si>
  <si>
    <t>591687938</t>
  </si>
  <si>
    <t>1872389334</t>
  </si>
  <si>
    <t>1666488173</t>
  </si>
  <si>
    <t>459181045</t>
  </si>
  <si>
    <t>323152934</t>
  </si>
  <si>
    <t>-440878830</t>
  </si>
  <si>
    <t>-1597567840</t>
  </si>
  <si>
    <t>564859320</t>
  </si>
  <si>
    <t>-855462504</t>
  </si>
  <si>
    <t>-923449593</t>
  </si>
  <si>
    <t>883510086</t>
  </si>
  <si>
    <t>-1535112210</t>
  </si>
  <si>
    <t>566902151.S</t>
  </si>
  <si>
    <t>Vyspravenie podkladu po prekopoch inžinierskych sietí plochy do 15 m2 asfaltovým betónom ACP, po zhutnení hr. 100 mm</t>
  </si>
  <si>
    <t>-1143292725</t>
  </si>
  <si>
    <t>566902163.S</t>
  </si>
  <si>
    <t>Vyspravenie podkladu po prekopoch inžinierskych sietí plochy do 15 m2 podkladovým betónom PB I tr. C 20/25 hr. 200 mm</t>
  </si>
  <si>
    <t>-182868468</t>
  </si>
  <si>
    <t>-651147670</t>
  </si>
  <si>
    <t>286140003400</t>
  </si>
  <si>
    <t>1637238355</t>
  </si>
  <si>
    <t>877354078.S</t>
  </si>
  <si>
    <t>Montáž kanalizačnej PP zátky DN 200</t>
  </si>
  <si>
    <t>1698236491</t>
  </si>
  <si>
    <t>286540147800.S</t>
  </si>
  <si>
    <t>Zátka vnútorná PP, DN 200 hladká pre gravitačnú kanalizáciu</t>
  </si>
  <si>
    <t>-1040254857</t>
  </si>
  <si>
    <t>-815912235</t>
  </si>
  <si>
    <t>1135156663</t>
  </si>
  <si>
    <t>-602618269</t>
  </si>
  <si>
    <t>159394554</t>
  </si>
  <si>
    <t>286610045300.S</t>
  </si>
  <si>
    <t>Vlnovcová šachtová rúra kanalizačná 1000 mm, dĺžka 2,4 m, PP</t>
  </si>
  <si>
    <t>-2123943538</t>
  </si>
  <si>
    <t>286610045200.S</t>
  </si>
  <si>
    <t>Vlnovcová šachtová rúra kanalizačná 1000 mm, dĺžka 1,2 m, PP</t>
  </si>
  <si>
    <t>1007452796</t>
  </si>
  <si>
    <t>-1666818089</t>
  </si>
  <si>
    <t>-727616877</t>
  </si>
  <si>
    <t>1882151701</t>
  </si>
  <si>
    <t>119989210</t>
  </si>
  <si>
    <t>-1925465484</t>
  </si>
  <si>
    <t>919735112.S</t>
  </si>
  <si>
    <t>Rezanie existujúceho asfaltového krytu alebo podkladu hĺbky nad 50 do 100 mm</t>
  </si>
  <si>
    <t>-595419648</t>
  </si>
  <si>
    <t>919735123.S</t>
  </si>
  <si>
    <t>Rezanie existujúceho betónového krytu alebo podkladu hĺbky nad 100 do 150 mm</t>
  </si>
  <si>
    <t>1947683429</t>
  </si>
  <si>
    <t>2105583892</t>
  </si>
  <si>
    <t>1196090469</t>
  </si>
  <si>
    <t>276258742</t>
  </si>
  <si>
    <t>-1305647803</t>
  </si>
  <si>
    <t>-203767649</t>
  </si>
  <si>
    <t>2087376464</t>
  </si>
  <si>
    <t>-1028390796</t>
  </si>
  <si>
    <t>980952398</t>
  </si>
  <si>
    <t>-1466232324</t>
  </si>
  <si>
    <t>09 - SO 09 Stanovište TVS (prípadne stanovište T-MG, úpravy existujúcich zariadení VS)</t>
  </si>
  <si>
    <t>394814372</t>
  </si>
  <si>
    <t>-1536243446</t>
  </si>
  <si>
    <t>60119323</t>
  </si>
  <si>
    <t>2109454850</t>
  </si>
  <si>
    <t>-1149230414</t>
  </si>
  <si>
    <t>-1174632106</t>
  </si>
  <si>
    <t>-1621898396</t>
  </si>
  <si>
    <t>420579764</t>
  </si>
  <si>
    <t>-1999347749</t>
  </si>
  <si>
    <t>551350484</t>
  </si>
  <si>
    <t>685543138</t>
  </si>
  <si>
    <t>-249668069</t>
  </si>
  <si>
    <t>-478398260</t>
  </si>
  <si>
    <t>273362442.S</t>
  </si>
  <si>
    <t>Výstuž základových dosiek zo zvár. sietí KARI, priemer drôtu 8/8 mm, veľkosť oka 150x150 mm</t>
  </si>
  <si>
    <t>1332731411</t>
  </si>
  <si>
    <t>274313711.S</t>
  </si>
  <si>
    <t>Betón základových pásov, prostý tr. C 25/30</t>
  </si>
  <si>
    <t>-179571988</t>
  </si>
  <si>
    <t>-1240725471</t>
  </si>
  <si>
    <t>-984211141</t>
  </si>
  <si>
    <t>-1253250865</t>
  </si>
  <si>
    <t>317165221</t>
  </si>
  <si>
    <t>-350788448</t>
  </si>
  <si>
    <t>380326233.S</t>
  </si>
  <si>
    <t>Kompletné konštrukcie vane zo železobetónu vodostavebného C 25/30, hr. nad 300 mm</t>
  </si>
  <si>
    <t>-733508275</t>
  </si>
  <si>
    <t>-61749391</t>
  </si>
  <si>
    <t>137963847</t>
  </si>
  <si>
    <t>59552490</t>
  </si>
  <si>
    <t>-1909862565</t>
  </si>
  <si>
    <t>-155553452</t>
  </si>
  <si>
    <t>45298197</t>
  </si>
  <si>
    <t>1825360469</t>
  </si>
  <si>
    <t>-727895688</t>
  </si>
  <si>
    <t>-611306180</t>
  </si>
  <si>
    <t>1192178013</t>
  </si>
  <si>
    <t>-1331108720</t>
  </si>
  <si>
    <t>1331116259</t>
  </si>
  <si>
    <t>1733909401</t>
  </si>
  <si>
    <t>-622350769</t>
  </si>
  <si>
    <t>-407059700</t>
  </si>
  <si>
    <t>1574323264</t>
  </si>
  <si>
    <t>-1993859245</t>
  </si>
  <si>
    <t>-105973972</t>
  </si>
  <si>
    <t>621460366.S</t>
  </si>
  <si>
    <t>Vonkajšia omietka podhľadov vápennocementová jednovrstvová, hr. 25 mm</t>
  </si>
  <si>
    <t>-1612528763</t>
  </si>
  <si>
    <t>621460383.S</t>
  </si>
  <si>
    <t>Vonkajšia omietka podhľadov vápennocementová štuková (jemná), hr. 3 mm</t>
  </si>
  <si>
    <t>-1075526756</t>
  </si>
  <si>
    <t>621481119.S</t>
  </si>
  <si>
    <t>Potiahnutie vonkajších podhľadov sklotextilnou mriežkou s celoplošným prilepením</t>
  </si>
  <si>
    <t>1400582116</t>
  </si>
  <si>
    <t>1782335561</t>
  </si>
  <si>
    <t>-249580580</t>
  </si>
  <si>
    <t>1209701801</t>
  </si>
  <si>
    <t>-1265253343</t>
  </si>
  <si>
    <t>-893104955</t>
  </si>
  <si>
    <t>-1227198931</t>
  </si>
  <si>
    <t>632452253.S</t>
  </si>
  <si>
    <t>Cementový poter (vhodný aj ako spádový), pevnosti v tlaku 25 MPa, hr.20-70 mm</t>
  </si>
  <si>
    <t>1189150100</t>
  </si>
  <si>
    <t>-1245188047</t>
  </si>
  <si>
    <t>185935161</t>
  </si>
  <si>
    <t>-1901488640</t>
  </si>
  <si>
    <t>-1787133212</t>
  </si>
  <si>
    <t>-1459691756</t>
  </si>
  <si>
    <t>-238479793</t>
  </si>
  <si>
    <t>-372250745</t>
  </si>
  <si>
    <t>-950596049</t>
  </si>
  <si>
    <t>1739170543</t>
  </si>
  <si>
    <t>1776560796</t>
  </si>
  <si>
    <t>-599409693</t>
  </si>
  <si>
    <t>248014934</t>
  </si>
  <si>
    <t>-1254250743</t>
  </si>
  <si>
    <t>-1103599708</t>
  </si>
  <si>
    <t>-596260379</t>
  </si>
  <si>
    <t>-615316311</t>
  </si>
  <si>
    <t>38827013</t>
  </si>
  <si>
    <t>693110004710.S</t>
  </si>
  <si>
    <t>Geotextília polypropylénová netkaná 400 g/m2</t>
  </si>
  <si>
    <t>-1944985593</t>
  </si>
  <si>
    <t>654834433</t>
  </si>
  <si>
    <t>120019700</t>
  </si>
  <si>
    <t>629236048</t>
  </si>
  <si>
    <t>-360923562</t>
  </si>
  <si>
    <t>1391478548</t>
  </si>
  <si>
    <t>-936357913</t>
  </si>
  <si>
    <t>-1527779250</t>
  </si>
  <si>
    <t>739271689</t>
  </si>
  <si>
    <t>-1388686647</t>
  </si>
  <si>
    <t>56360972</t>
  </si>
  <si>
    <t>767122111.S</t>
  </si>
  <si>
    <t>Montáž a dodávka stien a priečok s výplňou z drôtenej siete spojených skrutkovaním</t>
  </si>
  <si>
    <t>396635023</t>
  </si>
  <si>
    <t>127463513</t>
  </si>
  <si>
    <t>-1857720656</t>
  </si>
  <si>
    <t>-1803459760</t>
  </si>
  <si>
    <t>-798221558</t>
  </si>
  <si>
    <t>2129206365</t>
  </si>
  <si>
    <t>2091798180</t>
  </si>
  <si>
    <t>-616010326</t>
  </si>
  <si>
    <t>767920230.S</t>
  </si>
  <si>
    <t>Montáž vrát a vrátok k oploteniu osadzovaných na stĺpiky oceľové, s plochou jednotlivo nad 4 do 6 m2</t>
  </si>
  <si>
    <t>421140326</t>
  </si>
  <si>
    <t>553410058100.S</t>
  </si>
  <si>
    <t xml:space="preserve">Vráta oceľové s vyplňou drôtenou sieťou </t>
  </si>
  <si>
    <t>1580741278</t>
  </si>
  <si>
    <t>767995230.S</t>
  </si>
  <si>
    <t>Výroba atypického výrobku - schody</t>
  </si>
  <si>
    <t>-316335544</t>
  </si>
  <si>
    <t>133210009000.S</t>
  </si>
  <si>
    <t>Oceľova konštrukcia, ozn. 11 523, podľa EN ISO S355J0</t>
  </si>
  <si>
    <t>-1614802950</t>
  </si>
  <si>
    <t>767995240.S</t>
  </si>
  <si>
    <t xml:space="preserve">Výroba podpornej konštrukcie roštov a čelnej steny </t>
  </si>
  <si>
    <t>-1639410569</t>
  </si>
  <si>
    <t>487702935</t>
  </si>
  <si>
    <t>-160635843</t>
  </si>
  <si>
    <t>777690010.S</t>
  </si>
  <si>
    <t>Náter dvojnásobný s penetráciou, pre ľahké zaťaženie, odolný olejom, pre pochôdzne plochy</t>
  </si>
  <si>
    <t>-1038649878</t>
  </si>
  <si>
    <t>-8382362</t>
  </si>
  <si>
    <t>-749520509</t>
  </si>
  <si>
    <t>430811306.S</t>
  </si>
  <si>
    <t>Podlaha s oceľovou konštrukciou, pokrytou podlahovými oceľovými roštami, hmot.podl. 110 kg/m2</t>
  </si>
  <si>
    <t>-771161352</t>
  </si>
  <si>
    <t>1816153143</t>
  </si>
  <si>
    <t>-334140702</t>
  </si>
  <si>
    <t>-830851099</t>
  </si>
  <si>
    <t>1094828697</t>
  </si>
  <si>
    <t>-86531035</t>
  </si>
  <si>
    <t>68345109</t>
  </si>
  <si>
    <t>-530498311</t>
  </si>
  <si>
    <t>-575354555</t>
  </si>
  <si>
    <t>-746840168</t>
  </si>
  <si>
    <t>-203625792</t>
  </si>
  <si>
    <t>f</t>
  </si>
  <si>
    <t>Izolácia proti zemnej vlhkosti, protiradónová, stierka hydroizolačná 2,0 mm, betón. podklad , vodorovná</t>
  </si>
  <si>
    <t>Nosný preklad šírky 375 mm, výšky 249 mm, dĺžky 1250 mm</t>
  </si>
  <si>
    <t>Nosný preklad šírky 375 mm, výšky 249 mm, dĺžky 1750 mm</t>
  </si>
  <si>
    <t>Armovaný nenosný UPA profil (stratené debnenie) výšky 249 mm, dĺžky 3000 mm, šírky 375 mm</t>
  </si>
  <si>
    <t>Priečky z tvárnic hr. 100 mm P2-500 hladkých, na MVC a maltu (100x249x599)</t>
  </si>
  <si>
    <t>Priečky z tvárnic hr. 150 mm P2-500 hladkých, na MVC a maltu (150x249x599)</t>
  </si>
  <si>
    <t>Izolácia proti zemnej vlhkosti, protiradónová, stierka hydroizolačná bitúmenová, tehl. podklad, zvislá 4 mm</t>
  </si>
  <si>
    <t>Izolácia proti zemnej vlhkosti, protiradónová, stierka hydroizolačná bitúmenová, betón. podklad, vodorovna  2 mm</t>
  </si>
  <si>
    <t>Nosný preklad šírky 375 mm, výšky 249 mm, dĺžky 2250 mm</t>
  </si>
  <si>
    <t>e</t>
  </si>
  <si>
    <t>Nosný preklad šírky 300 mm, výšky 249 mm, dĺžky 1250 mm</t>
  </si>
  <si>
    <t>Izolácia proti zemnej vlhkosti, protiradónová, stierka hydroizolačná bitúmenová, betón. podklad, zvislá 4 mm</t>
  </si>
  <si>
    <r>
      <t>Murivo nosné z tvárnic</t>
    </r>
    <r>
      <rPr>
        <sz val="9"/>
        <color rgb="FFFF0000"/>
        <rFont val="Arial CE"/>
        <charset val="238"/>
      </rPr>
      <t xml:space="preserve"> </t>
    </r>
    <r>
      <rPr>
        <sz val="9"/>
        <rFont val="Arial CE"/>
      </rPr>
      <t>hr. 250 mm P3-450 PD, na MVC a maltu  (250x249x599)</t>
    </r>
  </si>
  <si>
    <t>Murivo nosné z pórobetónových tvárnic PD pevnosti P2 až P4, nad 400 do 600 kg/m3 hrúbky 300 mm</t>
  </si>
  <si>
    <t>Murivo akustické z tehál pálených 30/33,3 P 20, na maltu MVC (300x333x238)</t>
  </si>
  <si>
    <t>Murivo nosné z tvárnic  hr. 375 mm P4-550 PD, na MVC a maltu (375x249x499)</t>
  </si>
  <si>
    <t>Murivo nosné z tvárnic hr. 375 mm P4-550 PD, na MVC a maltu (375x249x499)</t>
  </si>
  <si>
    <t>Rúra PP SW - s dvojhrdlovou spojkou SN 12, DN 200 dĺ. 1 m hladká pre gravitačnú kanalizáciu</t>
  </si>
  <si>
    <t>Odbočka 45° PP SN 12, DN 200/200 hladká pre gravitačnú kanalizáciu</t>
  </si>
  <si>
    <t>Odbočka 45° PP SN 12, DN 315/200 hladká pre gravitačnú kanalizáciu</t>
  </si>
  <si>
    <t>Odbočka 45° PP SN 12, DN 200/160 hladká pre gravitačnú kanalizáciu</t>
  </si>
  <si>
    <t>Odbočka 45° PP SN 12, DN 160/110 hladká pre gravitačnú kanalizáciu</t>
  </si>
  <si>
    <t>Rúra PP SW - s dvojhrdlovou spojkou SN 12, DN 160 dĺ. 1 m hladká pre gravitačnú kanalizáciu</t>
  </si>
  <si>
    <t>Rúra P SW - s dvojhrdlovou spojkou SN 10, DN 200 dĺ. 6 m hladká pre gravitačnú kanalizáciu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</si>
</sst>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color rgb="FFFF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164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9" fillId="0" borderId="22" xfId="0" applyFont="1" applyFill="1" applyBorder="1" applyAlignment="1" applyProtection="1">
      <alignment horizontal="left" vertical="center" wrapText="1"/>
      <protection locked="0"/>
    </xf>
    <xf numFmtId="0" fontId="31" fillId="0" borderId="22" xfId="0" applyFont="1" applyFill="1" applyBorder="1" applyAlignment="1" applyProtection="1">
      <alignment horizontal="left" vertical="center" wrapText="1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5"/>
  <sheetViews>
    <sheetView showGridLines="0" tabSelected="1" topLeftCell="A46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59" t="s">
        <v>5</v>
      </c>
      <c r="AS2" s="160"/>
      <c r="AT2" s="160"/>
      <c r="AU2" s="160"/>
      <c r="AV2" s="160"/>
      <c r="AW2" s="160"/>
      <c r="AX2" s="160"/>
      <c r="AY2" s="160"/>
      <c r="AZ2" s="160"/>
      <c r="BA2" s="160"/>
      <c r="BB2" s="160"/>
      <c r="BC2" s="160"/>
      <c r="BD2" s="160"/>
      <c r="BE2" s="160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>
      <c r="B5" s="16"/>
      <c r="D5" s="19" t="s">
        <v>11</v>
      </c>
      <c r="K5" s="171" t="s">
        <v>12</v>
      </c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0"/>
      <c r="AK5" s="160"/>
      <c r="AL5" s="160"/>
      <c r="AM5" s="160"/>
      <c r="AN5" s="160"/>
      <c r="AO5" s="160"/>
      <c r="AR5" s="16"/>
      <c r="BS5" s="13" t="s">
        <v>6</v>
      </c>
    </row>
    <row r="6" spans="1:74" ht="36.950000000000003" customHeight="1">
      <c r="B6" s="16"/>
      <c r="D6" s="21" t="s">
        <v>13</v>
      </c>
      <c r="K6" s="172" t="s">
        <v>14</v>
      </c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60"/>
      <c r="AK6" s="160"/>
      <c r="AL6" s="160"/>
      <c r="AM6" s="160"/>
      <c r="AN6" s="160"/>
      <c r="AO6" s="160"/>
      <c r="AR6" s="16"/>
      <c r="BS6" s="13" t="s">
        <v>6</v>
      </c>
    </row>
    <row r="7" spans="1:74" ht="12" customHeight="1">
      <c r="B7" s="16"/>
      <c r="D7" s="22" t="s">
        <v>15</v>
      </c>
      <c r="K7" s="20" t="s">
        <v>1</v>
      </c>
      <c r="AK7" s="22" t="s">
        <v>16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17</v>
      </c>
      <c r="K8" s="20" t="s">
        <v>18</v>
      </c>
      <c r="AK8" s="22" t="s">
        <v>19</v>
      </c>
      <c r="AN8" s="20" t="s">
        <v>20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21</v>
      </c>
      <c r="AK10" s="22" t="s">
        <v>22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23</v>
      </c>
      <c r="AK11" s="22" t="s">
        <v>24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25</v>
      </c>
      <c r="AK13" s="22" t="s">
        <v>22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26</v>
      </c>
      <c r="AK14" s="22" t="s">
        <v>24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27</v>
      </c>
      <c r="AK16" s="22" t="s">
        <v>22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26</v>
      </c>
      <c r="AK17" s="22" t="s">
        <v>24</v>
      </c>
      <c r="AN17" s="20" t="s">
        <v>1</v>
      </c>
      <c r="AR17" s="16"/>
      <c r="BS17" s="13" t="s">
        <v>28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29</v>
      </c>
      <c r="AK19" s="22" t="s">
        <v>22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26</v>
      </c>
      <c r="AK20" s="22" t="s">
        <v>24</v>
      </c>
      <c r="AN20" s="20" t="s">
        <v>1</v>
      </c>
      <c r="AR20" s="16"/>
      <c r="BS20" s="13" t="s">
        <v>28</v>
      </c>
    </row>
    <row r="21" spans="2:71" ht="6.95" customHeight="1">
      <c r="B21" s="16"/>
      <c r="AR21" s="16"/>
    </row>
    <row r="22" spans="2:71" ht="12" customHeight="1">
      <c r="B22" s="16"/>
      <c r="D22" s="22" t="s">
        <v>30</v>
      </c>
      <c r="AR22" s="16"/>
    </row>
    <row r="23" spans="2:71" ht="16.5" customHeight="1">
      <c r="B23" s="16"/>
      <c r="E23" s="173" t="s">
        <v>1</v>
      </c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31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74">
        <f>ROUND(AG94,2)</f>
        <v>0</v>
      </c>
      <c r="AL26" s="175"/>
      <c r="AM26" s="175"/>
      <c r="AN26" s="175"/>
      <c r="AO26" s="175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76" t="s">
        <v>32</v>
      </c>
      <c r="M28" s="176"/>
      <c r="N28" s="176"/>
      <c r="O28" s="176"/>
      <c r="P28" s="176"/>
      <c r="W28" s="176" t="s">
        <v>33</v>
      </c>
      <c r="X28" s="176"/>
      <c r="Y28" s="176"/>
      <c r="Z28" s="176"/>
      <c r="AA28" s="176"/>
      <c r="AB28" s="176"/>
      <c r="AC28" s="176"/>
      <c r="AD28" s="176"/>
      <c r="AE28" s="176"/>
      <c r="AK28" s="176" t="s">
        <v>34</v>
      </c>
      <c r="AL28" s="176"/>
      <c r="AM28" s="176"/>
      <c r="AN28" s="176"/>
      <c r="AO28" s="176"/>
      <c r="AR28" s="25"/>
    </row>
    <row r="29" spans="2:71" s="2" customFormat="1" ht="14.45" customHeight="1">
      <c r="B29" s="29"/>
      <c r="D29" s="22" t="s">
        <v>35</v>
      </c>
      <c r="F29" s="30" t="s">
        <v>36</v>
      </c>
      <c r="L29" s="161">
        <v>0.2</v>
      </c>
      <c r="M29" s="162"/>
      <c r="N29" s="162"/>
      <c r="O29" s="162"/>
      <c r="P29" s="162"/>
      <c r="Q29" s="31"/>
      <c r="R29" s="31"/>
      <c r="S29" s="31"/>
      <c r="T29" s="31"/>
      <c r="U29" s="31"/>
      <c r="V29" s="31"/>
      <c r="W29" s="163">
        <f>ROUND(AZ94, 2)</f>
        <v>0</v>
      </c>
      <c r="X29" s="162"/>
      <c r="Y29" s="162"/>
      <c r="Z29" s="162"/>
      <c r="AA29" s="162"/>
      <c r="AB29" s="162"/>
      <c r="AC29" s="162"/>
      <c r="AD29" s="162"/>
      <c r="AE29" s="162"/>
      <c r="AF29" s="31"/>
      <c r="AG29" s="31"/>
      <c r="AH29" s="31"/>
      <c r="AI29" s="31"/>
      <c r="AJ29" s="31"/>
      <c r="AK29" s="163">
        <f>ROUND(AV94, 2)</f>
        <v>0</v>
      </c>
      <c r="AL29" s="162"/>
      <c r="AM29" s="162"/>
      <c r="AN29" s="162"/>
      <c r="AO29" s="162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5" customHeight="1">
      <c r="B30" s="29"/>
      <c r="F30" s="30" t="s">
        <v>37</v>
      </c>
      <c r="L30" s="170">
        <v>0.2</v>
      </c>
      <c r="M30" s="169"/>
      <c r="N30" s="169"/>
      <c r="O30" s="169"/>
      <c r="P30" s="169"/>
      <c r="W30" s="168">
        <f>ROUND(BA94, 2)</f>
        <v>0</v>
      </c>
      <c r="X30" s="169"/>
      <c r="Y30" s="169"/>
      <c r="Z30" s="169"/>
      <c r="AA30" s="169"/>
      <c r="AB30" s="169"/>
      <c r="AC30" s="169"/>
      <c r="AD30" s="169"/>
      <c r="AE30" s="169"/>
      <c r="AK30" s="168">
        <f>ROUND(AW94, 2)</f>
        <v>0</v>
      </c>
      <c r="AL30" s="169"/>
      <c r="AM30" s="169"/>
      <c r="AN30" s="169"/>
      <c r="AO30" s="169"/>
      <c r="AR30" s="29"/>
    </row>
    <row r="31" spans="2:71" s="2" customFormat="1" ht="14.45" hidden="1" customHeight="1">
      <c r="B31" s="29"/>
      <c r="F31" s="22" t="s">
        <v>38</v>
      </c>
      <c r="L31" s="170">
        <v>0.2</v>
      </c>
      <c r="M31" s="169"/>
      <c r="N31" s="169"/>
      <c r="O31" s="169"/>
      <c r="P31" s="169"/>
      <c r="W31" s="168">
        <f>ROUND(BB94, 2)</f>
        <v>0</v>
      </c>
      <c r="X31" s="169"/>
      <c r="Y31" s="169"/>
      <c r="Z31" s="169"/>
      <c r="AA31" s="169"/>
      <c r="AB31" s="169"/>
      <c r="AC31" s="169"/>
      <c r="AD31" s="169"/>
      <c r="AE31" s="169"/>
      <c r="AK31" s="168">
        <v>0</v>
      </c>
      <c r="AL31" s="169"/>
      <c r="AM31" s="169"/>
      <c r="AN31" s="169"/>
      <c r="AO31" s="169"/>
      <c r="AR31" s="29"/>
    </row>
    <row r="32" spans="2:71" s="2" customFormat="1" ht="14.45" hidden="1" customHeight="1">
      <c r="B32" s="29"/>
      <c r="F32" s="22" t="s">
        <v>39</v>
      </c>
      <c r="L32" s="170">
        <v>0.2</v>
      </c>
      <c r="M32" s="169"/>
      <c r="N32" s="169"/>
      <c r="O32" s="169"/>
      <c r="P32" s="169"/>
      <c r="W32" s="168">
        <f>ROUND(BC94, 2)</f>
        <v>0</v>
      </c>
      <c r="X32" s="169"/>
      <c r="Y32" s="169"/>
      <c r="Z32" s="169"/>
      <c r="AA32" s="169"/>
      <c r="AB32" s="169"/>
      <c r="AC32" s="169"/>
      <c r="AD32" s="169"/>
      <c r="AE32" s="169"/>
      <c r="AK32" s="168">
        <v>0</v>
      </c>
      <c r="AL32" s="169"/>
      <c r="AM32" s="169"/>
      <c r="AN32" s="169"/>
      <c r="AO32" s="169"/>
      <c r="AR32" s="29"/>
    </row>
    <row r="33" spans="2:52" s="2" customFormat="1" ht="14.45" hidden="1" customHeight="1">
      <c r="B33" s="29"/>
      <c r="F33" s="30" t="s">
        <v>40</v>
      </c>
      <c r="L33" s="161">
        <v>0</v>
      </c>
      <c r="M33" s="162"/>
      <c r="N33" s="162"/>
      <c r="O33" s="162"/>
      <c r="P33" s="162"/>
      <c r="Q33" s="31"/>
      <c r="R33" s="31"/>
      <c r="S33" s="31"/>
      <c r="T33" s="31"/>
      <c r="U33" s="31"/>
      <c r="V33" s="31"/>
      <c r="W33" s="163">
        <f>ROUND(BD94, 2)</f>
        <v>0</v>
      </c>
      <c r="X33" s="162"/>
      <c r="Y33" s="162"/>
      <c r="Z33" s="162"/>
      <c r="AA33" s="162"/>
      <c r="AB33" s="162"/>
      <c r="AC33" s="162"/>
      <c r="AD33" s="162"/>
      <c r="AE33" s="162"/>
      <c r="AF33" s="31"/>
      <c r="AG33" s="31"/>
      <c r="AH33" s="31"/>
      <c r="AI33" s="31"/>
      <c r="AJ33" s="31"/>
      <c r="AK33" s="163">
        <v>0</v>
      </c>
      <c r="AL33" s="162"/>
      <c r="AM33" s="162"/>
      <c r="AN33" s="162"/>
      <c r="AO33" s="162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5" customHeight="1">
      <c r="B34" s="25"/>
      <c r="AR34" s="25"/>
    </row>
    <row r="35" spans="2:52" s="1" customFormat="1" ht="25.9" customHeight="1">
      <c r="B35" s="25"/>
      <c r="C35" s="33"/>
      <c r="D35" s="34" t="s">
        <v>41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42</v>
      </c>
      <c r="U35" s="35"/>
      <c r="V35" s="35"/>
      <c r="W35" s="35"/>
      <c r="X35" s="167" t="s">
        <v>43</v>
      </c>
      <c r="Y35" s="165"/>
      <c r="Z35" s="165"/>
      <c r="AA35" s="165"/>
      <c r="AB35" s="165"/>
      <c r="AC35" s="35"/>
      <c r="AD35" s="35"/>
      <c r="AE35" s="35"/>
      <c r="AF35" s="35"/>
      <c r="AG35" s="35"/>
      <c r="AH35" s="35"/>
      <c r="AI35" s="35"/>
      <c r="AJ35" s="35"/>
      <c r="AK35" s="164">
        <f>SUM(AK26:AK33)</f>
        <v>0</v>
      </c>
      <c r="AL35" s="165"/>
      <c r="AM35" s="165"/>
      <c r="AN35" s="165"/>
      <c r="AO35" s="166"/>
      <c r="AP35" s="33"/>
      <c r="AQ35" s="33"/>
      <c r="AR35" s="25"/>
    </row>
    <row r="36" spans="2:52" s="1" customFormat="1" ht="6.95" customHeight="1">
      <c r="B36" s="25"/>
      <c r="AR36" s="25"/>
    </row>
    <row r="37" spans="2:52" s="1" customFormat="1" ht="14.45" customHeight="1">
      <c r="B37" s="25"/>
      <c r="AR37" s="25"/>
    </row>
    <row r="38" spans="2:52" ht="14.45" customHeight="1">
      <c r="B38" s="16"/>
      <c r="AR38" s="16"/>
    </row>
    <row r="39" spans="2:52" ht="14.45" customHeight="1">
      <c r="B39" s="16"/>
      <c r="AR39" s="16"/>
    </row>
    <row r="40" spans="2:52" ht="14.45" customHeight="1">
      <c r="B40" s="16"/>
      <c r="AR40" s="16"/>
    </row>
    <row r="41" spans="2:52" ht="14.45" customHeight="1">
      <c r="B41" s="16"/>
      <c r="AR41" s="16"/>
    </row>
    <row r="42" spans="2:52" ht="14.45" customHeight="1">
      <c r="B42" s="16"/>
      <c r="AR42" s="16"/>
    </row>
    <row r="43" spans="2:52" ht="14.45" customHeight="1">
      <c r="B43" s="16"/>
      <c r="AR43" s="16"/>
    </row>
    <row r="44" spans="2:52" ht="14.45" customHeight="1">
      <c r="B44" s="16"/>
      <c r="AR44" s="16"/>
    </row>
    <row r="45" spans="2:52" ht="14.45" customHeight="1">
      <c r="B45" s="16"/>
      <c r="AR45" s="16"/>
    </row>
    <row r="46" spans="2:52" ht="14.45" customHeight="1">
      <c r="B46" s="16"/>
      <c r="AR46" s="16"/>
    </row>
    <row r="47" spans="2:52" ht="14.45" customHeight="1">
      <c r="B47" s="16"/>
      <c r="AR47" s="16"/>
    </row>
    <row r="48" spans="2:52" ht="14.45" customHeight="1">
      <c r="B48" s="16"/>
      <c r="AR48" s="16"/>
    </row>
    <row r="49" spans="2:44" s="1" customFormat="1" ht="14.45" customHeight="1">
      <c r="B49" s="25"/>
      <c r="D49" s="37" t="s">
        <v>44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45</v>
      </c>
      <c r="AI49" s="38"/>
      <c r="AJ49" s="38"/>
      <c r="AK49" s="38"/>
      <c r="AL49" s="38"/>
      <c r="AM49" s="38"/>
      <c r="AN49" s="38"/>
      <c r="AO49" s="38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9" t="s">
        <v>46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47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46</v>
      </c>
      <c r="AI60" s="27"/>
      <c r="AJ60" s="27"/>
      <c r="AK60" s="27"/>
      <c r="AL60" s="27"/>
      <c r="AM60" s="39" t="s">
        <v>47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7" t="s">
        <v>48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49</v>
      </c>
      <c r="AI64" s="38"/>
      <c r="AJ64" s="38"/>
      <c r="AK64" s="38"/>
      <c r="AL64" s="38"/>
      <c r="AM64" s="38"/>
      <c r="AN64" s="38"/>
      <c r="AO64" s="38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9" t="s">
        <v>46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47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46</v>
      </c>
      <c r="AI75" s="27"/>
      <c r="AJ75" s="27"/>
      <c r="AK75" s="27"/>
      <c r="AL75" s="27"/>
      <c r="AM75" s="39" t="s">
        <v>47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1:91" s="1" customFormat="1" ht="24.95" customHeight="1">
      <c r="B82" s="25"/>
      <c r="C82" s="17" t="s">
        <v>50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4"/>
      <c r="C84" s="22" t="s">
        <v>11</v>
      </c>
      <c r="L84" s="3" t="str">
        <f>K5</f>
        <v>16091-1</v>
      </c>
      <c r="AR84" s="44"/>
    </row>
    <row r="85" spans="1:91" s="4" customFormat="1" ht="36.950000000000003" customHeight="1">
      <c r="B85" s="45"/>
      <c r="C85" s="46" t="s">
        <v>13</v>
      </c>
      <c r="L85" s="187" t="str">
        <f>K6</f>
        <v>Nový zdroj tepla a elektrickej energie  - plynové motory a transformator  T10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R85" s="45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17</v>
      </c>
      <c r="L87" s="47" t="str">
        <f>IF(K8="","",K8)</f>
        <v xml:space="preserve">Žilina </v>
      </c>
      <c r="AI87" s="22" t="s">
        <v>19</v>
      </c>
      <c r="AM87" s="189" t="str">
        <f>IF(AN8= "","",AN8)</f>
        <v>4. 5. 2022</v>
      </c>
      <c r="AN87" s="189"/>
      <c r="AR87" s="25"/>
    </row>
    <row r="88" spans="1:91" s="1" customFormat="1" ht="6.95" customHeight="1">
      <c r="B88" s="25"/>
      <c r="AR88" s="25"/>
    </row>
    <row r="89" spans="1:91" s="1" customFormat="1" ht="15.2" customHeight="1">
      <c r="B89" s="25"/>
      <c r="C89" s="22" t="s">
        <v>21</v>
      </c>
      <c r="L89" s="3" t="str">
        <f>IF(E11= "","",E11)</f>
        <v xml:space="preserve">Žilinska teplárenská spoločnosť a.s. Žilina </v>
      </c>
      <c r="AI89" s="22" t="s">
        <v>27</v>
      </c>
      <c r="AM89" s="190" t="str">
        <f>IF(E17="","",E17)</f>
        <v xml:space="preserve"> </v>
      </c>
      <c r="AN89" s="191"/>
      <c r="AO89" s="191"/>
      <c r="AP89" s="191"/>
      <c r="AR89" s="25"/>
      <c r="AS89" s="192" t="s">
        <v>51</v>
      </c>
      <c r="AT89" s="193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5"/>
      <c r="C90" s="22" t="s">
        <v>25</v>
      </c>
      <c r="L90" s="3" t="str">
        <f>IF(E14="","",E14)</f>
        <v xml:space="preserve"> </v>
      </c>
      <c r="AI90" s="22" t="s">
        <v>29</v>
      </c>
      <c r="AM90" s="190" t="str">
        <f>IF(E20="","",E20)</f>
        <v xml:space="preserve"> </v>
      </c>
      <c r="AN90" s="191"/>
      <c r="AO90" s="191"/>
      <c r="AP90" s="191"/>
      <c r="AR90" s="25"/>
      <c r="AS90" s="194"/>
      <c r="AT90" s="195"/>
      <c r="BD90" s="51"/>
    </row>
    <row r="91" spans="1:91" s="1" customFormat="1" ht="10.9" customHeight="1">
      <c r="B91" s="25"/>
      <c r="AR91" s="25"/>
      <c r="AS91" s="194"/>
      <c r="AT91" s="195"/>
      <c r="BD91" s="51"/>
    </row>
    <row r="92" spans="1:91" s="1" customFormat="1" ht="29.25" customHeight="1">
      <c r="B92" s="25"/>
      <c r="C92" s="180" t="s">
        <v>52</v>
      </c>
      <c r="D92" s="181"/>
      <c r="E92" s="181"/>
      <c r="F92" s="181"/>
      <c r="G92" s="181"/>
      <c r="H92" s="52"/>
      <c r="I92" s="182" t="s">
        <v>53</v>
      </c>
      <c r="J92" s="181"/>
      <c r="K92" s="181"/>
      <c r="L92" s="181"/>
      <c r="M92" s="181"/>
      <c r="N92" s="181"/>
      <c r="O92" s="181"/>
      <c r="P92" s="181"/>
      <c r="Q92" s="181"/>
      <c r="R92" s="181"/>
      <c r="S92" s="181"/>
      <c r="T92" s="181"/>
      <c r="U92" s="181"/>
      <c r="V92" s="181"/>
      <c r="W92" s="181"/>
      <c r="X92" s="181"/>
      <c r="Y92" s="181"/>
      <c r="Z92" s="181"/>
      <c r="AA92" s="181"/>
      <c r="AB92" s="181"/>
      <c r="AC92" s="181"/>
      <c r="AD92" s="181"/>
      <c r="AE92" s="181"/>
      <c r="AF92" s="181"/>
      <c r="AG92" s="184" t="s">
        <v>54</v>
      </c>
      <c r="AH92" s="181"/>
      <c r="AI92" s="181"/>
      <c r="AJ92" s="181"/>
      <c r="AK92" s="181"/>
      <c r="AL92" s="181"/>
      <c r="AM92" s="181"/>
      <c r="AN92" s="182" t="s">
        <v>55</v>
      </c>
      <c r="AO92" s="181"/>
      <c r="AP92" s="183"/>
      <c r="AQ92" s="53" t="s">
        <v>56</v>
      </c>
      <c r="AR92" s="25"/>
      <c r="AS92" s="54" t="s">
        <v>57</v>
      </c>
      <c r="AT92" s="55" t="s">
        <v>58</v>
      </c>
      <c r="AU92" s="55" t="s">
        <v>59</v>
      </c>
      <c r="AV92" s="55" t="s">
        <v>60</v>
      </c>
      <c r="AW92" s="55" t="s">
        <v>61</v>
      </c>
      <c r="AX92" s="55" t="s">
        <v>62</v>
      </c>
      <c r="AY92" s="55" t="s">
        <v>63</v>
      </c>
      <c r="AZ92" s="55" t="s">
        <v>64</v>
      </c>
      <c r="BA92" s="55" t="s">
        <v>65</v>
      </c>
      <c r="BB92" s="55" t="s">
        <v>66</v>
      </c>
      <c r="BC92" s="55" t="s">
        <v>67</v>
      </c>
      <c r="BD92" s="56" t="s">
        <v>68</v>
      </c>
    </row>
    <row r="93" spans="1:91" s="1" customFormat="1" ht="10.9" customHeight="1">
      <c r="B93" s="25"/>
      <c r="AR93" s="25"/>
      <c r="AS93" s="57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8"/>
      <c r="C94" s="59" t="s">
        <v>69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85">
        <f>ROUND(SUM(AG95:AG103),2)</f>
        <v>0</v>
      </c>
      <c r="AH94" s="185"/>
      <c r="AI94" s="185"/>
      <c r="AJ94" s="185"/>
      <c r="AK94" s="185"/>
      <c r="AL94" s="185"/>
      <c r="AM94" s="185"/>
      <c r="AN94" s="186">
        <f t="shared" ref="AN94:AN103" si="0">SUM(AG94,AT94)</f>
        <v>0</v>
      </c>
      <c r="AO94" s="186"/>
      <c r="AP94" s="186"/>
      <c r="AQ94" s="62" t="s">
        <v>1</v>
      </c>
      <c r="AR94" s="58"/>
      <c r="AS94" s="63">
        <f>ROUND(SUM(AS95:AS103),2)</f>
        <v>0</v>
      </c>
      <c r="AT94" s="64">
        <f t="shared" ref="AT94:AT103" si="1">ROUND(SUM(AV94:AW94),2)</f>
        <v>0</v>
      </c>
      <c r="AU94" s="65">
        <f>ROUND(SUM(AU95:AU103),5)</f>
        <v>79392.567909999998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ROUND(SUM(AZ95:AZ103),2)</f>
        <v>0</v>
      </c>
      <c r="BA94" s="64">
        <f>ROUND(SUM(BA95:BA103),2)</f>
        <v>0</v>
      </c>
      <c r="BB94" s="64">
        <f>ROUND(SUM(BB95:BB103),2)</f>
        <v>0</v>
      </c>
      <c r="BC94" s="64">
        <f>ROUND(SUM(BC95:BC103),2)</f>
        <v>0</v>
      </c>
      <c r="BD94" s="66">
        <f>ROUND(SUM(BD95:BD103),2)</f>
        <v>0</v>
      </c>
      <c r="BS94" s="67" t="s">
        <v>70</v>
      </c>
      <c r="BT94" s="67" t="s">
        <v>71</v>
      </c>
      <c r="BU94" s="68" t="s">
        <v>72</v>
      </c>
      <c r="BV94" s="67" t="s">
        <v>73</v>
      </c>
      <c r="BW94" s="67" t="s">
        <v>4</v>
      </c>
      <c r="BX94" s="67" t="s">
        <v>74</v>
      </c>
      <c r="CL94" s="67" t="s">
        <v>1</v>
      </c>
    </row>
    <row r="95" spans="1:91" s="6" customFormat="1" ht="16.5" customHeight="1">
      <c r="A95" s="69" t="s">
        <v>75</v>
      </c>
      <c r="B95" s="70"/>
      <c r="C95" s="71"/>
      <c r="D95" s="179" t="s">
        <v>76</v>
      </c>
      <c r="E95" s="179"/>
      <c r="F95" s="179"/>
      <c r="G95" s="179"/>
      <c r="H95" s="179"/>
      <c r="I95" s="72"/>
      <c r="J95" s="179" t="s">
        <v>77</v>
      </c>
      <c r="K95" s="179"/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7">
        <f>'01 - SO 01 Búracie práce '!J30</f>
        <v>0</v>
      </c>
      <c r="AH95" s="178"/>
      <c r="AI95" s="178"/>
      <c r="AJ95" s="178"/>
      <c r="AK95" s="178"/>
      <c r="AL95" s="178"/>
      <c r="AM95" s="178"/>
      <c r="AN95" s="177">
        <f t="shared" si="0"/>
        <v>0</v>
      </c>
      <c r="AO95" s="178"/>
      <c r="AP95" s="178"/>
      <c r="AQ95" s="73" t="s">
        <v>78</v>
      </c>
      <c r="AR95" s="70"/>
      <c r="AS95" s="74">
        <v>0</v>
      </c>
      <c r="AT95" s="75">
        <f t="shared" si="1"/>
        <v>0</v>
      </c>
      <c r="AU95" s="76">
        <f>'01 - SO 01 Búracie práce '!P123</f>
        <v>11672.087393000002</v>
      </c>
      <c r="AV95" s="75">
        <f>'01 - SO 01 Búracie práce '!J33</f>
        <v>0</v>
      </c>
      <c r="AW95" s="75">
        <f>'01 - SO 01 Búracie práce '!J34</f>
        <v>0</v>
      </c>
      <c r="AX95" s="75">
        <f>'01 - SO 01 Búracie práce '!J35</f>
        <v>0</v>
      </c>
      <c r="AY95" s="75">
        <f>'01 - SO 01 Búracie práce '!J36</f>
        <v>0</v>
      </c>
      <c r="AZ95" s="75">
        <f>'01 - SO 01 Búracie práce '!F33</f>
        <v>0</v>
      </c>
      <c r="BA95" s="75">
        <f>'01 - SO 01 Búracie práce '!F34</f>
        <v>0</v>
      </c>
      <c r="BB95" s="75">
        <f>'01 - SO 01 Búracie práce '!F35</f>
        <v>0</v>
      </c>
      <c r="BC95" s="75">
        <f>'01 - SO 01 Búracie práce '!F36</f>
        <v>0</v>
      </c>
      <c r="BD95" s="77">
        <f>'01 - SO 01 Búracie práce '!F37</f>
        <v>0</v>
      </c>
      <c r="BT95" s="78" t="s">
        <v>79</v>
      </c>
      <c r="BV95" s="78" t="s">
        <v>73</v>
      </c>
      <c r="BW95" s="78" t="s">
        <v>80</v>
      </c>
      <c r="BX95" s="78" t="s">
        <v>4</v>
      </c>
      <c r="CL95" s="78" t="s">
        <v>1</v>
      </c>
      <c r="CM95" s="78" t="s">
        <v>71</v>
      </c>
    </row>
    <row r="96" spans="1:91" s="6" customFormat="1" ht="24.75" customHeight="1">
      <c r="A96" s="69" t="s">
        <v>75</v>
      </c>
      <c r="B96" s="70"/>
      <c r="C96" s="71"/>
      <c r="D96" s="179" t="s">
        <v>81</v>
      </c>
      <c r="E96" s="179"/>
      <c r="F96" s="179"/>
      <c r="G96" s="179"/>
      <c r="H96" s="179"/>
      <c r="I96" s="72"/>
      <c r="J96" s="179" t="s">
        <v>82</v>
      </c>
      <c r="K96" s="179"/>
      <c r="L96" s="179"/>
      <c r="M96" s="179"/>
      <c r="N96" s="179"/>
      <c r="O96" s="179"/>
      <c r="P96" s="179"/>
      <c r="Q96" s="179"/>
      <c r="R96" s="179"/>
      <c r="S96" s="179"/>
      <c r="T96" s="179"/>
      <c r="U96" s="179"/>
      <c r="V96" s="179"/>
      <c r="W96" s="179"/>
      <c r="X96" s="179"/>
      <c r="Y96" s="179"/>
      <c r="Z96" s="179"/>
      <c r="AA96" s="179"/>
      <c r="AB96" s="179"/>
      <c r="AC96" s="179"/>
      <c r="AD96" s="179"/>
      <c r="AE96" s="179"/>
      <c r="AF96" s="179"/>
      <c r="AG96" s="177">
        <f>'02 - SO 02 Existujúca kot...'!J30</f>
        <v>0</v>
      </c>
      <c r="AH96" s="178"/>
      <c r="AI96" s="178"/>
      <c r="AJ96" s="178"/>
      <c r="AK96" s="178"/>
      <c r="AL96" s="178"/>
      <c r="AM96" s="178"/>
      <c r="AN96" s="177">
        <f t="shared" si="0"/>
        <v>0</v>
      </c>
      <c r="AO96" s="178"/>
      <c r="AP96" s="178"/>
      <c r="AQ96" s="73" t="s">
        <v>78</v>
      </c>
      <c r="AR96" s="70"/>
      <c r="AS96" s="74">
        <v>0</v>
      </c>
      <c r="AT96" s="75">
        <f t="shared" si="1"/>
        <v>0</v>
      </c>
      <c r="AU96" s="76">
        <f>'02 - SO 02 Existujúca kot...'!P134</f>
        <v>13367.20529134</v>
      </c>
      <c r="AV96" s="75">
        <f>'02 - SO 02 Existujúca kot...'!J33</f>
        <v>0</v>
      </c>
      <c r="AW96" s="75">
        <f>'02 - SO 02 Existujúca kot...'!J34</f>
        <v>0</v>
      </c>
      <c r="AX96" s="75">
        <f>'02 - SO 02 Existujúca kot...'!J35</f>
        <v>0</v>
      </c>
      <c r="AY96" s="75">
        <f>'02 - SO 02 Existujúca kot...'!J36</f>
        <v>0</v>
      </c>
      <c r="AZ96" s="75">
        <f>'02 - SO 02 Existujúca kot...'!F33</f>
        <v>0</v>
      </c>
      <c r="BA96" s="75">
        <f>'02 - SO 02 Existujúca kot...'!F34</f>
        <v>0</v>
      </c>
      <c r="BB96" s="75">
        <f>'02 - SO 02 Existujúca kot...'!F35</f>
        <v>0</v>
      </c>
      <c r="BC96" s="75">
        <f>'02 - SO 02 Existujúca kot...'!F36</f>
        <v>0</v>
      </c>
      <c r="BD96" s="77">
        <f>'02 - SO 02 Existujúca kot...'!F37</f>
        <v>0</v>
      </c>
      <c r="BT96" s="78" t="s">
        <v>79</v>
      </c>
      <c r="BV96" s="78" t="s">
        <v>73</v>
      </c>
      <c r="BW96" s="78" t="s">
        <v>83</v>
      </c>
      <c r="BX96" s="78" t="s">
        <v>4</v>
      </c>
      <c r="CL96" s="78" t="s">
        <v>1</v>
      </c>
      <c r="CM96" s="78" t="s">
        <v>71</v>
      </c>
    </row>
    <row r="97" spans="1:91" s="6" customFormat="1" ht="16.5" customHeight="1">
      <c r="A97" s="69" t="s">
        <v>75</v>
      </c>
      <c r="B97" s="70"/>
      <c r="C97" s="71"/>
      <c r="D97" s="179" t="s">
        <v>84</v>
      </c>
      <c r="E97" s="179"/>
      <c r="F97" s="179"/>
      <c r="G97" s="179"/>
      <c r="H97" s="179"/>
      <c r="I97" s="72"/>
      <c r="J97" s="179" t="s">
        <v>85</v>
      </c>
      <c r="K97" s="179"/>
      <c r="L97" s="179"/>
      <c r="M97" s="179"/>
      <c r="N97" s="179"/>
      <c r="O97" s="179"/>
      <c r="P97" s="179"/>
      <c r="Q97" s="179"/>
      <c r="R97" s="179"/>
      <c r="S97" s="179"/>
      <c r="T97" s="179"/>
      <c r="U97" s="179"/>
      <c r="V97" s="179"/>
      <c r="W97" s="179"/>
      <c r="X97" s="179"/>
      <c r="Y97" s="179"/>
      <c r="Z97" s="179"/>
      <c r="AA97" s="179"/>
      <c r="AB97" s="179"/>
      <c r="AC97" s="179"/>
      <c r="AD97" s="179"/>
      <c r="AE97" s="179"/>
      <c r="AF97" s="179"/>
      <c r="AG97" s="177">
        <f>'03 - SO 03 Strojovňa moto...'!J30</f>
        <v>0</v>
      </c>
      <c r="AH97" s="178"/>
      <c r="AI97" s="178"/>
      <c r="AJ97" s="178"/>
      <c r="AK97" s="178"/>
      <c r="AL97" s="178"/>
      <c r="AM97" s="178"/>
      <c r="AN97" s="177">
        <f t="shared" si="0"/>
        <v>0</v>
      </c>
      <c r="AO97" s="178"/>
      <c r="AP97" s="178"/>
      <c r="AQ97" s="73" t="s">
        <v>78</v>
      </c>
      <c r="AR97" s="70"/>
      <c r="AS97" s="74">
        <v>0</v>
      </c>
      <c r="AT97" s="75">
        <f t="shared" si="1"/>
        <v>0</v>
      </c>
      <c r="AU97" s="76">
        <f>'03 - SO 03 Strojovňa moto...'!P144</f>
        <v>44197.992253190001</v>
      </c>
      <c r="AV97" s="75">
        <f>'03 - SO 03 Strojovňa moto...'!J33</f>
        <v>0</v>
      </c>
      <c r="AW97" s="75">
        <f>'03 - SO 03 Strojovňa moto...'!J34</f>
        <v>0</v>
      </c>
      <c r="AX97" s="75">
        <f>'03 - SO 03 Strojovňa moto...'!J35</f>
        <v>0</v>
      </c>
      <c r="AY97" s="75">
        <f>'03 - SO 03 Strojovňa moto...'!J36</f>
        <v>0</v>
      </c>
      <c r="AZ97" s="75">
        <f>'03 - SO 03 Strojovňa moto...'!F33</f>
        <v>0</v>
      </c>
      <c r="BA97" s="75">
        <f>'03 - SO 03 Strojovňa moto...'!F34</f>
        <v>0</v>
      </c>
      <c r="BB97" s="75">
        <f>'03 - SO 03 Strojovňa moto...'!F35</f>
        <v>0</v>
      </c>
      <c r="BC97" s="75">
        <f>'03 - SO 03 Strojovňa moto...'!F36</f>
        <v>0</v>
      </c>
      <c r="BD97" s="77">
        <f>'03 - SO 03 Strojovňa moto...'!F37</f>
        <v>0</v>
      </c>
      <c r="BT97" s="78" t="s">
        <v>79</v>
      </c>
      <c r="BV97" s="78" t="s">
        <v>73</v>
      </c>
      <c r="BW97" s="78" t="s">
        <v>86</v>
      </c>
      <c r="BX97" s="78" t="s">
        <v>4</v>
      </c>
      <c r="CL97" s="78" t="s">
        <v>1</v>
      </c>
      <c r="CM97" s="78" t="s">
        <v>71</v>
      </c>
    </row>
    <row r="98" spans="1:91" s="6" customFormat="1" ht="16.5" customHeight="1">
      <c r="A98" s="69" t="s">
        <v>75</v>
      </c>
      <c r="B98" s="70"/>
      <c r="C98" s="71"/>
      <c r="D98" s="179" t="s">
        <v>87</v>
      </c>
      <c r="E98" s="179"/>
      <c r="F98" s="179"/>
      <c r="G98" s="179"/>
      <c r="H98" s="179"/>
      <c r="I98" s="72"/>
      <c r="J98" s="179" t="s">
        <v>88</v>
      </c>
      <c r="K98" s="179"/>
      <c r="L98" s="179"/>
      <c r="M98" s="179"/>
      <c r="N98" s="179"/>
      <c r="O98" s="179"/>
      <c r="P98" s="179"/>
      <c r="Q98" s="179"/>
      <c r="R98" s="179"/>
      <c r="S98" s="179"/>
      <c r="T98" s="179"/>
      <c r="U98" s="179"/>
      <c r="V98" s="179"/>
      <c r="W98" s="179"/>
      <c r="X98" s="179"/>
      <c r="Y98" s="179"/>
      <c r="Z98" s="179"/>
      <c r="AA98" s="179"/>
      <c r="AB98" s="179"/>
      <c r="AC98" s="179"/>
      <c r="AD98" s="179"/>
      <c r="AE98" s="179"/>
      <c r="AF98" s="179"/>
      <c r="AG98" s="177">
        <f>'04 - SO 04 Rozvodňa VN '!J30</f>
        <v>0</v>
      </c>
      <c r="AH98" s="178"/>
      <c r="AI98" s="178"/>
      <c r="AJ98" s="178"/>
      <c r="AK98" s="178"/>
      <c r="AL98" s="178"/>
      <c r="AM98" s="178"/>
      <c r="AN98" s="177">
        <f t="shared" si="0"/>
        <v>0</v>
      </c>
      <c r="AO98" s="178"/>
      <c r="AP98" s="178"/>
      <c r="AQ98" s="73" t="s">
        <v>78</v>
      </c>
      <c r="AR98" s="70"/>
      <c r="AS98" s="74">
        <v>0</v>
      </c>
      <c r="AT98" s="75">
        <f t="shared" si="1"/>
        <v>0</v>
      </c>
      <c r="AU98" s="76">
        <f>'04 - SO 04 Rozvodňa VN '!P137</f>
        <v>3076.4292181800001</v>
      </c>
      <c r="AV98" s="75">
        <f>'04 - SO 04 Rozvodňa VN '!J33</f>
        <v>0</v>
      </c>
      <c r="AW98" s="75">
        <f>'04 - SO 04 Rozvodňa VN '!J34</f>
        <v>0</v>
      </c>
      <c r="AX98" s="75">
        <f>'04 - SO 04 Rozvodňa VN '!J35</f>
        <v>0</v>
      </c>
      <c r="AY98" s="75">
        <f>'04 - SO 04 Rozvodňa VN '!J36</f>
        <v>0</v>
      </c>
      <c r="AZ98" s="75">
        <f>'04 - SO 04 Rozvodňa VN '!F33</f>
        <v>0</v>
      </c>
      <c r="BA98" s="75">
        <f>'04 - SO 04 Rozvodňa VN '!F34</f>
        <v>0</v>
      </c>
      <c r="BB98" s="75">
        <f>'04 - SO 04 Rozvodňa VN '!F35</f>
        <v>0</v>
      </c>
      <c r="BC98" s="75">
        <f>'04 - SO 04 Rozvodňa VN '!F36</f>
        <v>0</v>
      </c>
      <c r="BD98" s="77">
        <f>'04 - SO 04 Rozvodňa VN '!F37</f>
        <v>0</v>
      </c>
      <c r="BT98" s="78" t="s">
        <v>79</v>
      </c>
      <c r="BV98" s="78" t="s">
        <v>73</v>
      </c>
      <c r="BW98" s="78" t="s">
        <v>89</v>
      </c>
      <c r="BX98" s="78" t="s">
        <v>4</v>
      </c>
      <c r="CL98" s="78" t="s">
        <v>1</v>
      </c>
      <c r="CM98" s="78" t="s">
        <v>71</v>
      </c>
    </row>
    <row r="99" spans="1:91" s="6" customFormat="1" ht="24.75" customHeight="1">
      <c r="A99" s="69" t="s">
        <v>75</v>
      </c>
      <c r="B99" s="70"/>
      <c r="C99" s="71"/>
      <c r="D99" s="179" t="s">
        <v>90</v>
      </c>
      <c r="E99" s="179"/>
      <c r="F99" s="179"/>
      <c r="G99" s="179"/>
      <c r="H99" s="179"/>
      <c r="I99" s="72"/>
      <c r="J99" s="179" t="s">
        <v>91</v>
      </c>
      <c r="K99" s="179"/>
      <c r="L99" s="179"/>
      <c r="M99" s="179"/>
      <c r="N99" s="179"/>
      <c r="O99" s="179"/>
      <c r="P99" s="179"/>
      <c r="Q99" s="179"/>
      <c r="R99" s="179"/>
      <c r="S99" s="179"/>
      <c r="T99" s="179"/>
      <c r="U99" s="179"/>
      <c r="V99" s="179"/>
      <c r="W99" s="179"/>
      <c r="X99" s="179"/>
      <c r="Y99" s="179"/>
      <c r="Z99" s="179"/>
      <c r="AA99" s="179"/>
      <c r="AB99" s="179"/>
      <c r="AC99" s="179"/>
      <c r="AD99" s="179"/>
      <c r="AE99" s="179"/>
      <c r="AF99" s="179"/>
      <c r="AG99" s="177">
        <f>'05 - SO 05 Káblový kanál ...'!J30</f>
        <v>0</v>
      </c>
      <c r="AH99" s="178"/>
      <c r="AI99" s="178"/>
      <c r="AJ99" s="178"/>
      <c r="AK99" s="178"/>
      <c r="AL99" s="178"/>
      <c r="AM99" s="178"/>
      <c r="AN99" s="177">
        <f t="shared" si="0"/>
        <v>0</v>
      </c>
      <c r="AO99" s="178"/>
      <c r="AP99" s="178"/>
      <c r="AQ99" s="73" t="s">
        <v>78</v>
      </c>
      <c r="AR99" s="70"/>
      <c r="AS99" s="74">
        <v>0</v>
      </c>
      <c r="AT99" s="75">
        <f t="shared" si="1"/>
        <v>0</v>
      </c>
      <c r="AU99" s="76">
        <f>'05 - SO 05 Káblový kanál ...'!P125</f>
        <v>1185.6924879200001</v>
      </c>
      <c r="AV99" s="75">
        <f>'05 - SO 05 Káblový kanál ...'!J33</f>
        <v>0</v>
      </c>
      <c r="AW99" s="75">
        <f>'05 - SO 05 Káblový kanál ...'!J34</f>
        <v>0</v>
      </c>
      <c r="AX99" s="75">
        <f>'05 - SO 05 Káblový kanál ...'!J35</f>
        <v>0</v>
      </c>
      <c r="AY99" s="75">
        <f>'05 - SO 05 Káblový kanál ...'!J36</f>
        <v>0</v>
      </c>
      <c r="AZ99" s="75">
        <f>'05 - SO 05 Káblový kanál ...'!F33</f>
        <v>0</v>
      </c>
      <c r="BA99" s="75">
        <f>'05 - SO 05 Káblový kanál ...'!F34</f>
        <v>0</v>
      </c>
      <c r="BB99" s="75">
        <f>'05 - SO 05 Káblový kanál ...'!F35</f>
        <v>0</v>
      </c>
      <c r="BC99" s="75">
        <f>'05 - SO 05 Káblový kanál ...'!F36</f>
        <v>0</v>
      </c>
      <c r="BD99" s="77">
        <f>'05 - SO 05 Káblový kanál ...'!F37</f>
        <v>0</v>
      </c>
      <c r="BT99" s="78" t="s">
        <v>79</v>
      </c>
      <c r="BV99" s="78" t="s">
        <v>73</v>
      </c>
      <c r="BW99" s="78" t="s">
        <v>92</v>
      </c>
      <c r="BX99" s="78" t="s">
        <v>4</v>
      </c>
      <c r="CL99" s="78" t="s">
        <v>1</v>
      </c>
      <c r="CM99" s="78" t="s">
        <v>71</v>
      </c>
    </row>
    <row r="100" spans="1:91" s="6" customFormat="1" ht="16.5" customHeight="1">
      <c r="A100" s="69" t="s">
        <v>75</v>
      </c>
      <c r="B100" s="70"/>
      <c r="C100" s="71"/>
      <c r="D100" s="179" t="s">
        <v>93</v>
      </c>
      <c r="E100" s="179"/>
      <c r="F100" s="179"/>
      <c r="G100" s="179"/>
      <c r="H100" s="179"/>
      <c r="I100" s="72"/>
      <c r="J100" s="179" t="s">
        <v>94</v>
      </c>
      <c r="K100" s="179"/>
      <c r="L100" s="179"/>
      <c r="M100" s="179"/>
      <c r="N100" s="179"/>
      <c r="O100" s="179"/>
      <c r="P100" s="179"/>
      <c r="Q100" s="179"/>
      <c r="R100" s="179"/>
      <c r="S100" s="179"/>
      <c r="T100" s="179"/>
      <c r="U100" s="179"/>
      <c r="V100" s="179"/>
      <c r="W100" s="179"/>
      <c r="X100" s="179"/>
      <c r="Y100" s="179"/>
      <c r="Z100" s="179"/>
      <c r="AA100" s="179"/>
      <c r="AB100" s="179"/>
      <c r="AC100" s="179"/>
      <c r="AD100" s="179"/>
      <c r="AE100" s="179"/>
      <c r="AF100" s="179"/>
      <c r="AG100" s="177">
        <f>'06 - SO 06 Manipulačné sp...'!J30</f>
        <v>0</v>
      </c>
      <c r="AH100" s="178"/>
      <c r="AI100" s="178"/>
      <c r="AJ100" s="178"/>
      <c r="AK100" s="178"/>
      <c r="AL100" s="178"/>
      <c r="AM100" s="178"/>
      <c r="AN100" s="177">
        <f t="shared" si="0"/>
        <v>0</v>
      </c>
      <c r="AO100" s="178"/>
      <c r="AP100" s="178"/>
      <c r="AQ100" s="73" t="s">
        <v>78</v>
      </c>
      <c r="AR100" s="70"/>
      <c r="AS100" s="74">
        <v>0</v>
      </c>
      <c r="AT100" s="75">
        <f t="shared" si="1"/>
        <v>0</v>
      </c>
      <c r="AU100" s="76">
        <f>'06 - SO 06 Manipulačné sp...'!P125</f>
        <v>1913.0545639999998</v>
      </c>
      <c r="AV100" s="75">
        <f>'06 - SO 06 Manipulačné sp...'!J33</f>
        <v>0</v>
      </c>
      <c r="AW100" s="75">
        <f>'06 - SO 06 Manipulačné sp...'!J34</f>
        <v>0</v>
      </c>
      <c r="AX100" s="75">
        <f>'06 - SO 06 Manipulačné sp...'!J35</f>
        <v>0</v>
      </c>
      <c r="AY100" s="75">
        <f>'06 - SO 06 Manipulačné sp...'!J36</f>
        <v>0</v>
      </c>
      <c r="AZ100" s="75">
        <f>'06 - SO 06 Manipulačné sp...'!F33</f>
        <v>0</v>
      </c>
      <c r="BA100" s="75">
        <f>'06 - SO 06 Manipulačné sp...'!F34</f>
        <v>0</v>
      </c>
      <c r="BB100" s="75">
        <f>'06 - SO 06 Manipulačné sp...'!F35</f>
        <v>0</v>
      </c>
      <c r="BC100" s="75">
        <f>'06 - SO 06 Manipulačné sp...'!F36</f>
        <v>0</v>
      </c>
      <c r="BD100" s="77">
        <f>'06 - SO 06 Manipulačné sp...'!F37</f>
        <v>0</v>
      </c>
      <c r="BT100" s="78" t="s">
        <v>79</v>
      </c>
      <c r="BV100" s="78" t="s">
        <v>73</v>
      </c>
      <c r="BW100" s="78" t="s">
        <v>95</v>
      </c>
      <c r="BX100" s="78" t="s">
        <v>4</v>
      </c>
      <c r="CL100" s="78" t="s">
        <v>1</v>
      </c>
      <c r="CM100" s="78" t="s">
        <v>71</v>
      </c>
    </row>
    <row r="101" spans="1:91" s="6" customFormat="1" ht="16.5" customHeight="1">
      <c r="A101" s="69" t="s">
        <v>75</v>
      </c>
      <c r="B101" s="70"/>
      <c r="C101" s="71"/>
      <c r="D101" s="179" t="s">
        <v>96</v>
      </c>
      <c r="E101" s="179"/>
      <c r="F101" s="179"/>
      <c r="G101" s="179"/>
      <c r="H101" s="179"/>
      <c r="I101" s="72"/>
      <c r="J101" s="179" t="s">
        <v>97</v>
      </c>
      <c r="K101" s="179"/>
      <c r="L101" s="179"/>
      <c r="M101" s="179"/>
      <c r="N101" s="179"/>
      <c r="O101" s="179"/>
      <c r="P101" s="179"/>
      <c r="Q101" s="179"/>
      <c r="R101" s="179"/>
      <c r="S101" s="179"/>
      <c r="T101" s="179"/>
      <c r="U101" s="179"/>
      <c r="V101" s="179"/>
      <c r="W101" s="179"/>
      <c r="X101" s="179"/>
      <c r="Y101" s="179"/>
      <c r="Z101" s="179"/>
      <c r="AA101" s="179"/>
      <c r="AB101" s="179"/>
      <c r="AC101" s="179"/>
      <c r="AD101" s="179"/>
      <c r="AE101" s="179"/>
      <c r="AF101" s="179"/>
      <c r="AG101" s="177">
        <f>'07 - SO 07 Vonkajšia kana...'!J30</f>
        <v>0</v>
      </c>
      <c r="AH101" s="178"/>
      <c r="AI101" s="178"/>
      <c r="AJ101" s="178"/>
      <c r="AK101" s="178"/>
      <c r="AL101" s="178"/>
      <c r="AM101" s="178"/>
      <c r="AN101" s="177">
        <f t="shared" si="0"/>
        <v>0</v>
      </c>
      <c r="AO101" s="178"/>
      <c r="AP101" s="178"/>
      <c r="AQ101" s="73" t="s">
        <v>78</v>
      </c>
      <c r="AR101" s="70"/>
      <c r="AS101" s="74">
        <v>0</v>
      </c>
      <c r="AT101" s="75">
        <f t="shared" si="1"/>
        <v>0</v>
      </c>
      <c r="AU101" s="76">
        <f>'07 - SO 07 Vonkajšia kana...'!P127</f>
        <v>1368.0068290000002</v>
      </c>
      <c r="AV101" s="75">
        <f>'07 - SO 07 Vonkajšia kana...'!J33</f>
        <v>0</v>
      </c>
      <c r="AW101" s="75">
        <f>'07 - SO 07 Vonkajšia kana...'!J34</f>
        <v>0</v>
      </c>
      <c r="AX101" s="75">
        <f>'07 - SO 07 Vonkajšia kana...'!J35</f>
        <v>0</v>
      </c>
      <c r="AY101" s="75">
        <f>'07 - SO 07 Vonkajšia kana...'!J36</f>
        <v>0</v>
      </c>
      <c r="AZ101" s="75">
        <f>'07 - SO 07 Vonkajšia kana...'!F33</f>
        <v>0</v>
      </c>
      <c r="BA101" s="75">
        <f>'07 - SO 07 Vonkajšia kana...'!F34</f>
        <v>0</v>
      </c>
      <c r="BB101" s="75">
        <f>'07 - SO 07 Vonkajšia kana...'!F35</f>
        <v>0</v>
      </c>
      <c r="BC101" s="75">
        <f>'07 - SO 07 Vonkajšia kana...'!F36</f>
        <v>0</v>
      </c>
      <c r="BD101" s="77">
        <f>'07 - SO 07 Vonkajšia kana...'!F37</f>
        <v>0</v>
      </c>
      <c r="BT101" s="78" t="s">
        <v>79</v>
      </c>
      <c r="BV101" s="78" t="s">
        <v>73</v>
      </c>
      <c r="BW101" s="78" t="s">
        <v>98</v>
      </c>
      <c r="BX101" s="78" t="s">
        <v>4</v>
      </c>
      <c r="CL101" s="78" t="s">
        <v>1</v>
      </c>
      <c r="CM101" s="78" t="s">
        <v>71</v>
      </c>
    </row>
    <row r="102" spans="1:91" s="6" customFormat="1" ht="16.5" customHeight="1">
      <c r="A102" s="69" t="s">
        <v>75</v>
      </c>
      <c r="B102" s="70"/>
      <c r="C102" s="71"/>
      <c r="D102" s="179" t="s">
        <v>99</v>
      </c>
      <c r="E102" s="179"/>
      <c r="F102" s="179"/>
      <c r="G102" s="179"/>
      <c r="H102" s="179"/>
      <c r="I102" s="72"/>
      <c r="J102" s="179" t="s">
        <v>100</v>
      </c>
      <c r="K102" s="179"/>
      <c r="L102" s="179"/>
      <c r="M102" s="179"/>
      <c r="N102" s="179"/>
      <c r="O102" s="179"/>
      <c r="P102" s="179"/>
      <c r="Q102" s="179"/>
      <c r="R102" s="179"/>
      <c r="S102" s="179"/>
      <c r="T102" s="179"/>
      <c r="U102" s="179"/>
      <c r="V102" s="179"/>
      <c r="W102" s="179"/>
      <c r="X102" s="179"/>
      <c r="Y102" s="179"/>
      <c r="Z102" s="179"/>
      <c r="AA102" s="179"/>
      <c r="AB102" s="179"/>
      <c r="AC102" s="179"/>
      <c r="AD102" s="179"/>
      <c r="AE102" s="179"/>
      <c r="AF102" s="179"/>
      <c r="AG102" s="177">
        <f>'08 - SO 08 Preložky inžin...'!J30</f>
        <v>0</v>
      </c>
      <c r="AH102" s="178"/>
      <c r="AI102" s="178"/>
      <c r="AJ102" s="178"/>
      <c r="AK102" s="178"/>
      <c r="AL102" s="178"/>
      <c r="AM102" s="178"/>
      <c r="AN102" s="177">
        <f t="shared" si="0"/>
        <v>0</v>
      </c>
      <c r="AO102" s="178"/>
      <c r="AP102" s="178"/>
      <c r="AQ102" s="73" t="s">
        <v>78</v>
      </c>
      <c r="AR102" s="70"/>
      <c r="AS102" s="74">
        <v>0</v>
      </c>
      <c r="AT102" s="75">
        <f t="shared" si="1"/>
        <v>0</v>
      </c>
      <c r="AU102" s="76">
        <f>'08 - SO 08 Preložky inžin...'!P124</f>
        <v>602.37056980000011</v>
      </c>
      <c r="AV102" s="75">
        <f>'08 - SO 08 Preložky inžin...'!J33</f>
        <v>0</v>
      </c>
      <c r="AW102" s="75">
        <f>'08 - SO 08 Preložky inžin...'!J34</f>
        <v>0</v>
      </c>
      <c r="AX102" s="75">
        <f>'08 - SO 08 Preložky inžin...'!J35</f>
        <v>0</v>
      </c>
      <c r="AY102" s="75">
        <f>'08 - SO 08 Preložky inžin...'!J36</f>
        <v>0</v>
      </c>
      <c r="AZ102" s="75">
        <f>'08 - SO 08 Preložky inžin...'!F33</f>
        <v>0</v>
      </c>
      <c r="BA102" s="75">
        <f>'08 - SO 08 Preložky inžin...'!F34</f>
        <v>0</v>
      </c>
      <c r="BB102" s="75">
        <f>'08 - SO 08 Preložky inžin...'!F35</f>
        <v>0</v>
      </c>
      <c r="BC102" s="75">
        <f>'08 - SO 08 Preložky inžin...'!F36</f>
        <v>0</v>
      </c>
      <c r="BD102" s="77">
        <f>'08 - SO 08 Preložky inžin...'!F37</f>
        <v>0</v>
      </c>
      <c r="BT102" s="78" t="s">
        <v>79</v>
      </c>
      <c r="BV102" s="78" t="s">
        <v>73</v>
      </c>
      <c r="BW102" s="78" t="s">
        <v>101</v>
      </c>
      <c r="BX102" s="78" t="s">
        <v>4</v>
      </c>
      <c r="CL102" s="78" t="s">
        <v>1</v>
      </c>
      <c r="CM102" s="78" t="s">
        <v>71</v>
      </c>
    </row>
    <row r="103" spans="1:91" s="6" customFormat="1" ht="37.5" customHeight="1">
      <c r="A103" s="69" t="s">
        <v>75</v>
      </c>
      <c r="B103" s="70"/>
      <c r="C103" s="71"/>
      <c r="D103" s="179" t="s">
        <v>102</v>
      </c>
      <c r="E103" s="179"/>
      <c r="F103" s="179"/>
      <c r="G103" s="179"/>
      <c r="H103" s="179"/>
      <c r="I103" s="72"/>
      <c r="J103" s="179" t="s">
        <v>103</v>
      </c>
      <c r="K103" s="179"/>
      <c r="L103" s="179"/>
      <c r="M103" s="179"/>
      <c r="N103" s="179"/>
      <c r="O103" s="179"/>
      <c r="P103" s="179"/>
      <c r="Q103" s="179"/>
      <c r="R103" s="179"/>
      <c r="S103" s="179"/>
      <c r="T103" s="179"/>
      <c r="U103" s="179"/>
      <c r="V103" s="179"/>
      <c r="W103" s="179"/>
      <c r="X103" s="179"/>
      <c r="Y103" s="179"/>
      <c r="Z103" s="179"/>
      <c r="AA103" s="179"/>
      <c r="AB103" s="179"/>
      <c r="AC103" s="179"/>
      <c r="AD103" s="179"/>
      <c r="AE103" s="179"/>
      <c r="AF103" s="179"/>
      <c r="AG103" s="177">
        <f>'09 - SO 09 Stanovište TVS...'!J30</f>
        <v>0</v>
      </c>
      <c r="AH103" s="178"/>
      <c r="AI103" s="178"/>
      <c r="AJ103" s="178"/>
      <c r="AK103" s="178"/>
      <c r="AL103" s="178"/>
      <c r="AM103" s="178"/>
      <c r="AN103" s="177">
        <f t="shared" si="0"/>
        <v>0</v>
      </c>
      <c r="AO103" s="178"/>
      <c r="AP103" s="178"/>
      <c r="AQ103" s="73" t="s">
        <v>78</v>
      </c>
      <c r="AR103" s="70"/>
      <c r="AS103" s="79">
        <v>0</v>
      </c>
      <c r="AT103" s="80">
        <f t="shared" si="1"/>
        <v>0</v>
      </c>
      <c r="AU103" s="81">
        <f>'09 - SO 09 Stanovište TVS...'!P134</f>
        <v>2009.7293000699999</v>
      </c>
      <c r="AV103" s="80">
        <f>'09 - SO 09 Stanovište TVS...'!J33</f>
        <v>0</v>
      </c>
      <c r="AW103" s="80">
        <f>'09 - SO 09 Stanovište TVS...'!J34</f>
        <v>0</v>
      </c>
      <c r="AX103" s="80">
        <f>'09 - SO 09 Stanovište TVS...'!J35</f>
        <v>0</v>
      </c>
      <c r="AY103" s="80">
        <f>'09 - SO 09 Stanovište TVS...'!J36</f>
        <v>0</v>
      </c>
      <c r="AZ103" s="80">
        <f>'09 - SO 09 Stanovište TVS...'!F33</f>
        <v>0</v>
      </c>
      <c r="BA103" s="80">
        <f>'09 - SO 09 Stanovište TVS...'!F34</f>
        <v>0</v>
      </c>
      <c r="BB103" s="80">
        <f>'09 - SO 09 Stanovište TVS...'!F35</f>
        <v>0</v>
      </c>
      <c r="BC103" s="80">
        <f>'09 - SO 09 Stanovište TVS...'!F36</f>
        <v>0</v>
      </c>
      <c r="BD103" s="82">
        <f>'09 - SO 09 Stanovište TVS...'!F37</f>
        <v>0</v>
      </c>
      <c r="BT103" s="78" t="s">
        <v>79</v>
      </c>
      <c r="BV103" s="78" t="s">
        <v>73</v>
      </c>
      <c r="BW103" s="78" t="s">
        <v>104</v>
      </c>
      <c r="BX103" s="78" t="s">
        <v>4</v>
      </c>
      <c r="CL103" s="78" t="s">
        <v>1</v>
      </c>
      <c r="CM103" s="78" t="s">
        <v>71</v>
      </c>
    </row>
    <row r="104" spans="1:91" s="1" customFormat="1" ht="30" customHeight="1">
      <c r="B104" s="25"/>
      <c r="AR104" s="25"/>
    </row>
    <row r="105" spans="1:91" s="1" customFormat="1" ht="6.95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25"/>
    </row>
  </sheetData>
  <mergeCells count="72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95" location="'01 - SO 01 Búracie práce '!C2" display="/" xr:uid="{00000000-0004-0000-0000-000000000000}"/>
    <hyperlink ref="A96" location="'02 - SO 02 Existujúca kot...'!C2" display="/" xr:uid="{00000000-0004-0000-0000-000001000000}"/>
    <hyperlink ref="A97" location="'03 - SO 03 Strojovňa moto...'!C2" display="/" xr:uid="{00000000-0004-0000-0000-000002000000}"/>
    <hyperlink ref="A98" location="'04 - SO 04 Rozvodňa VN '!C2" display="/" xr:uid="{00000000-0004-0000-0000-000003000000}"/>
    <hyperlink ref="A99" location="'05 - SO 05 Káblový kanál ...'!C2" display="/" xr:uid="{00000000-0004-0000-0000-000004000000}"/>
    <hyperlink ref="A100" location="'06 - SO 06 Manipulačné sp...'!C2" display="/" xr:uid="{00000000-0004-0000-0000-000005000000}"/>
    <hyperlink ref="A101" location="'07 - SO 07 Vonkajšia kana...'!C2" display="/" xr:uid="{00000000-0004-0000-0000-000006000000}"/>
    <hyperlink ref="A102" location="'08 - SO 08 Preložky inžin...'!C2" display="/" xr:uid="{00000000-0004-0000-0000-000007000000}"/>
    <hyperlink ref="A103" location="'09 - SO 09 Stanovište TVS...'!C2" display="/" xr:uid="{00000000-0004-0000-0000-00000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258"/>
  <sheetViews>
    <sheetView showGridLines="0" topLeftCell="A238" workbookViewId="0">
      <selection activeCell="F149" sqref="F14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9" t="s">
        <v>5</v>
      </c>
      <c r="M2" s="160"/>
      <c r="N2" s="160"/>
      <c r="O2" s="160"/>
      <c r="P2" s="160"/>
      <c r="Q2" s="160"/>
      <c r="R2" s="160"/>
      <c r="S2" s="160"/>
      <c r="T2" s="160"/>
      <c r="U2" s="160"/>
      <c r="V2" s="160"/>
      <c r="AT2" s="13" t="s">
        <v>104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105</v>
      </c>
      <c r="L4" s="16"/>
      <c r="M4" s="83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197" t="str">
        <f>'Rekapitulácia stavby'!K6</f>
        <v>Nový zdroj tepla a elektrickej energie  - plynové motory a transformator  T10</v>
      </c>
      <c r="F7" s="198"/>
      <c r="G7" s="198"/>
      <c r="H7" s="198"/>
      <c r="L7" s="16"/>
    </row>
    <row r="8" spans="2:46" s="1" customFormat="1" ht="12" customHeight="1">
      <c r="B8" s="25"/>
      <c r="D8" s="22" t="s">
        <v>106</v>
      </c>
      <c r="L8" s="25"/>
    </row>
    <row r="9" spans="2:46" s="1" customFormat="1" ht="30" customHeight="1">
      <c r="B9" s="25"/>
      <c r="E9" s="187" t="s">
        <v>1994</v>
      </c>
      <c r="F9" s="196"/>
      <c r="G9" s="196"/>
      <c r="H9" s="196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2:46" s="1" customFormat="1" ht="12" customHeight="1">
      <c r="B12" s="25"/>
      <c r="D12" s="22" t="s">
        <v>17</v>
      </c>
      <c r="F12" s="20" t="s">
        <v>18</v>
      </c>
      <c r="I12" s="22" t="s">
        <v>19</v>
      </c>
      <c r="J12" s="48" t="str">
        <f>'Rekapitulácia stavby'!AN8</f>
        <v>4. 5. 2022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21</v>
      </c>
      <c r="I14" s="22" t="s">
        <v>22</v>
      </c>
      <c r="J14" s="20" t="s">
        <v>1</v>
      </c>
      <c r="L14" s="25"/>
    </row>
    <row r="15" spans="2:46" s="1" customFormat="1" ht="18" customHeight="1">
      <c r="B15" s="25"/>
      <c r="E15" s="20" t="s">
        <v>23</v>
      </c>
      <c r="I15" s="22" t="s">
        <v>24</v>
      </c>
      <c r="J15" s="20" t="s">
        <v>1</v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25</v>
      </c>
      <c r="I17" s="22" t="s">
        <v>22</v>
      </c>
      <c r="J17" s="20" t="str">
        <f>'Rekapitulácia stavby'!AN13</f>
        <v/>
      </c>
      <c r="L17" s="25"/>
    </row>
    <row r="18" spans="2:12" s="1" customFormat="1" ht="18" customHeight="1">
      <c r="B18" s="25"/>
      <c r="E18" s="171" t="str">
        <f>'Rekapitulácia stavby'!E14</f>
        <v xml:space="preserve"> </v>
      </c>
      <c r="F18" s="171"/>
      <c r="G18" s="171"/>
      <c r="H18" s="171"/>
      <c r="I18" s="22" t="s">
        <v>24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27</v>
      </c>
      <c r="I20" s="22" t="s">
        <v>22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24</v>
      </c>
      <c r="J21" s="20" t="str">
        <f>IF('Rekapitulácia stavby'!AN17="","",'Rekapitulácia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29</v>
      </c>
      <c r="I23" s="22" t="s">
        <v>22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24</v>
      </c>
      <c r="J24" s="20" t="str">
        <f>IF('Rekapitulácia stavby'!AN20="","",'Rekapitulácia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30</v>
      </c>
      <c r="L26" s="25"/>
    </row>
    <row r="27" spans="2:12" s="7" customFormat="1" ht="16.5" customHeight="1">
      <c r="B27" s="84"/>
      <c r="E27" s="173" t="s">
        <v>1</v>
      </c>
      <c r="F27" s="173"/>
      <c r="G27" s="173"/>
      <c r="H27" s="173"/>
      <c r="L27" s="84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5" t="s">
        <v>31</v>
      </c>
      <c r="J30" s="61">
        <f>ROUND(J134, 2)</f>
        <v>0</v>
      </c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33</v>
      </c>
      <c r="I32" s="28" t="s">
        <v>32</v>
      </c>
      <c r="J32" s="28" t="s">
        <v>34</v>
      </c>
      <c r="L32" s="25"/>
    </row>
    <row r="33" spans="2:12" s="1" customFormat="1" ht="14.45" customHeight="1">
      <c r="B33" s="25"/>
      <c r="D33" s="86" t="s">
        <v>35</v>
      </c>
      <c r="E33" s="30" t="s">
        <v>36</v>
      </c>
      <c r="F33" s="87">
        <f>ROUND((SUM(BE134:BE257)),  2)</f>
        <v>0</v>
      </c>
      <c r="G33" s="88"/>
      <c r="H33" s="88"/>
      <c r="I33" s="89">
        <v>0.2</v>
      </c>
      <c r="J33" s="87">
        <f>ROUND(((SUM(BE134:BE257))*I33),  2)</f>
        <v>0</v>
      </c>
      <c r="L33" s="25"/>
    </row>
    <row r="34" spans="2:12" s="1" customFormat="1" ht="14.45" customHeight="1">
      <c r="B34" s="25"/>
      <c r="E34" s="30" t="s">
        <v>37</v>
      </c>
      <c r="F34" s="90">
        <f>ROUND((SUM(BF134:BF257)),  2)</f>
        <v>0</v>
      </c>
      <c r="I34" s="91">
        <v>0.2</v>
      </c>
      <c r="J34" s="90">
        <f>ROUND(((SUM(BF134:BF257))*I34),  2)</f>
        <v>0</v>
      </c>
      <c r="L34" s="25"/>
    </row>
    <row r="35" spans="2:12" s="1" customFormat="1" ht="14.45" hidden="1" customHeight="1">
      <c r="B35" s="25"/>
      <c r="E35" s="22" t="s">
        <v>38</v>
      </c>
      <c r="F35" s="90">
        <f>ROUND((SUM(BG134:BG257)),  2)</f>
        <v>0</v>
      </c>
      <c r="I35" s="91">
        <v>0.2</v>
      </c>
      <c r="J35" s="90">
        <f>0</f>
        <v>0</v>
      </c>
      <c r="L35" s="25"/>
    </row>
    <row r="36" spans="2:12" s="1" customFormat="1" ht="14.45" hidden="1" customHeight="1">
      <c r="B36" s="25"/>
      <c r="E36" s="22" t="s">
        <v>39</v>
      </c>
      <c r="F36" s="90">
        <f>ROUND((SUM(BH134:BH257)),  2)</f>
        <v>0</v>
      </c>
      <c r="I36" s="91">
        <v>0.2</v>
      </c>
      <c r="J36" s="90">
        <f>0</f>
        <v>0</v>
      </c>
      <c r="L36" s="25"/>
    </row>
    <row r="37" spans="2:12" s="1" customFormat="1" ht="14.45" hidden="1" customHeight="1">
      <c r="B37" s="25"/>
      <c r="E37" s="30" t="s">
        <v>40</v>
      </c>
      <c r="F37" s="87">
        <f>ROUND((SUM(BI134:BI257)),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92"/>
      <c r="D39" s="93" t="s">
        <v>41</v>
      </c>
      <c r="E39" s="52"/>
      <c r="F39" s="52"/>
      <c r="G39" s="94" t="s">
        <v>42</v>
      </c>
      <c r="H39" s="95" t="s">
        <v>43</v>
      </c>
      <c r="I39" s="52"/>
      <c r="J39" s="96">
        <f>SUM(J30:J37)</f>
        <v>0</v>
      </c>
      <c r="K39" s="97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46</v>
      </c>
      <c r="E61" s="27"/>
      <c r="F61" s="98" t="s">
        <v>47</v>
      </c>
      <c r="G61" s="39" t="s">
        <v>46</v>
      </c>
      <c r="H61" s="27"/>
      <c r="I61" s="27"/>
      <c r="J61" s="99" t="s">
        <v>47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46</v>
      </c>
      <c r="E76" s="27"/>
      <c r="F76" s="98" t="s">
        <v>47</v>
      </c>
      <c r="G76" s="39" t="s">
        <v>46</v>
      </c>
      <c r="H76" s="27"/>
      <c r="I76" s="27"/>
      <c r="J76" s="99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108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13</v>
      </c>
      <c r="L84" s="25"/>
    </row>
    <row r="85" spans="2:47" s="1" customFormat="1" ht="26.25" customHeight="1">
      <c r="B85" s="25"/>
      <c r="E85" s="197" t="str">
        <f>E7</f>
        <v>Nový zdroj tepla a elektrickej energie  - plynové motory a transformator  T10</v>
      </c>
      <c r="F85" s="198"/>
      <c r="G85" s="198"/>
      <c r="H85" s="198"/>
      <c r="L85" s="25"/>
    </row>
    <row r="86" spans="2:47" s="1" customFormat="1" ht="12" customHeight="1">
      <c r="B86" s="25"/>
      <c r="C86" s="22" t="s">
        <v>106</v>
      </c>
      <c r="L86" s="25"/>
    </row>
    <row r="87" spans="2:47" s="1" customFormat="1" ht="30" customHeight="1">
      <c r="B87" s="25"/>
      <c r="E87" s="187" t="str">
        <f>E9</f>
        <v>09 - SO 09 Stanovište TVS (prípadne stanovište T-MG, úpravy existujúcich zariadení VS)</v>
      </c>
      <c r="F87" s="196"/>
      <c r="G87" s="196"/>
      <c r="H87" s="196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17</v>
      </c>
      <c r="F89" s="20" t="str">
        <f>F12</f>
        <v xml:space="preserve">Žilina </v>
      </c>
      <c r="I89" s="22" t="s">
        <v>19</v>
      </c>
      <c r="J89" s="48" t="str">
        <f>IF(J12="","",J12)</f>
        <v>4. 5. 2022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21</v>
      </c>
      <c r="F91" s="20" t="str">
        <f>E15</f>
        <v xml:space="preserve">Žilinska teplárenská spoločnosť a.s. Žilina </v>
      </c>
      <c r="I91" s="22" t="s">
        <v>27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25</v>
      </c>
      <c r="F92" s="20" t="str">
        <f>IF(E18="","",E18)</f>
        <v xml:space="preserve"> </v>
      </c>
      <c r="I92" s="22" t="s">
        <v>29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100" t="s">
        <v>109</v>
      </c>
      <c r="D94" s="92"/>
      <c r="E94" s="92"/>
      <c r="F94" s="92"/>
      <c r="G94" s="92"/>
      <c r="H94" s="92"/>
      <c r="I94" s="92"/>
      <c r="J94" s="101" t="s">
        <v>110</v>
      </c>
      <c r="K94" s="92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102" t="s">
        <v>111</v>
      </c>
      <c r="J96" s="61">
        <f>J134</f>
        <v>0</v>
      </c>
      <c r="L96" s="25"/>
      <c r="AU96" s="13" t="s">
        <v>112</v>
      </c>
    </row>
    <row r="97" spans="2:12" s="8" customFormat="1" ht="24.95" customHeight="1">
      <c r="B97" s="103"/>
      <c r="D97" s="104" t="s">
        <v>113</v>
      </c>
      <c r="E97" s="105"/>
      <c r="F97" s="105"/>
      <c r="G97" s="105"/>
      <c r="H97" s="105"/>
      <c r="I97" s="105"/>
      <c r="J97" s="106">
        <f>J135</f>
        <v>0</v>
      </c>
      <c r="L97" s="103"/>
    </row>
    <row r="98" spans="2:12" s="9" customFormat="1" ht="19.899999999999999" customHeight="1">
      <c r="B98" s="107"/>
      <c r="D98" s="108" t="s">
        <v>114</v>
      </c>
      <c r="E98" s="109"/>
      <c r="F98" s="109"/>
      <c r="G98" s="109"/>
      <c r="H98" s="109"/>
      <c r="I98" s="109"/>
      <c r="J98" s="110">
        <f>J136</f>
        <v>0</v>
      </c>
      <c r="L98" s="107"/>
    </row>
    <row r="99" spans="2:12" s="9" customFormat="1" ht="19.899999999999999" customHeight="1">
      <c r="B99" s="107"/>
      <c r="D99" s="108" t="s">
        <v>290</v>
      </c>
      <c r="E99" s="109"/>
      <c r="F99" s="109"/>
      <c r="G99" s="109"/>
      <c r="H99" s="109"/>
      <c r="I99" s="109"/>
      <c r="J99" s="110">
        <f>J145</f>
        <v>0</v>
      </c>
      <c r="L99" s="107"/>
    </row>
    <row r="100" spans="2:12" s="9" customFormat="1" ht="19.899999999999999" customHeight="1">
      <c r="B100" s="107"/>
      <c r="D100" s="108" t="s">
        <v>291</v>
      </c>
      <c r="E100" s="109"/>
      <c r="F100" s="109"/>
      <c r="G100" s="109"/>
      <c r="H100" s="109"/>
      <c r="I100" s="109"/>
      <c r="J100" s="110">
        <f>J155</f>
        <v>0</v>
      </c>
      <c r="L100" s="107"/>
    </row>
    <row r="101" spans="2:12" s="9" customFormat="1" ht="19.899999999999999" customHeight="1">
      <c r="B101" s="107"/>
      <c r="D101" s="108" t="s">
        <v>292</v>
      </c>
      <c r="E101" s="109"/>
      <c r="F101" s="109"/>
      <c r="G101" s="109"/>
      <c r="H101" s="109"/>
      <c r="I101" s="109"/>
      <c r="J101" s="110">
        <f>J163</f>
        <v>0</v>
      </c>
      <c r="L101" s="107"/>
    </row>
    <row r="102" spans="2:12" s="9" customFormat="1" ht="19.899999999999999" customHeight="1">
      <c r="B102" s="107"/>
      <c r="D102" s="108" t="s">
        <v>293</v>
      </c>
      <c r="E102" s="109"/>
      <c r="F102" s="109"/>
      <c r="G102" s="109"/>
      <c r="H102" s="109"/>
      <c r="I102" s="109"/>
      <c r="J102" s="110">
        <f>J178</f>
        <v>0</v>
      </c>
      <c r="L102" s="107"/>
    </row>
    <row r="103" spans="2:12" s="9" customFormat="1" ht="19.899999999999999" customHeight="1">
      <c r="B103" s="107"/>
      <c r="D103" s="108" t="s">
        <v>115</v>
      </c>
      <c r="E103" s="109"/>
      <c r="F103" s="109"/>
      <c r="G103" s="109"/>
      <c r="H103" s="109"/>
      <c r="I103" s="109"/>
      <c r="J103" s="110">
        <f>J191</f>
        <v>0</v>
      </c>
      <c r="L103" s="107"/>
    </row>
    <row r="104" spans="2:12" s="9" customFormat="1" ht="19.899999999999999" customHeight="1">
      <c r="B104" s="107"/>
      <c r="D104" s="108" t="s">
        <v>116</v>
      </c>
      <c r="E104" s="109"/>
      <c r="F104" s="109"/>
      <c r="G104" s="109"/>
      <c r="H104" s="109"/>
      <c r="I104" s="109"/>
      <c r="J104" s="110">
        <f>J196</f>
        <v>0</v>
      </c>
      <c r="L104" s="107"/>
    </row>
    <row r="105" spans="2:12" s="8" customFormat="1" ht="24.95" customHeight="1">
      <c r="B105" s="103"/>
      <c r="D105" s="104" t="s">
        <v>117</v>
      </c>
      <c r="E105" s="105"/>
      <c r="F105" s="105"/>
      <c r="G105" s="105"/>
      <c r="H105" s="105"/>
      <c r="I105" s="105"/>
      <c r="J105" s="106">
        <f>J198</f>
        <v>0</v>
      </c>
      <c r="L105" s="103"/>
    </row>
    <row r="106" spans="2:12" s="9" customFormat="1" ht="19.899999999999999" customHeight="1">
      <c r="B106" s="107"/>
      <c r="D106" s="108" t="s">
        <v>294</v>
      </c>
      <c r="E106" s="109"/>
      <c r="F106" s="109"/>
      <c r="G106" s="109"/>
      <c r="H106" s="109"/>
      <c r="I106" s="109"/>
      <c r="J106" s="110">
        <f>J199</f>
        <v>0</v>
      </c>
      <c r="L106" s="107"/>
    </row>
    <row r="107" spans="2:12" s="9" customFormat="1" ht="19.899999999999999" customHeight="1">
      <c r="B107" s="107"/>
      <c r="D107" s="108" t="s">
        <v>647</v>
      </c>
      <c r="E107" s="109"/>
      <c r="F107" s="109"/>
      <c r="G107" s="109"/>
      <c r="H107" s="109"/>
      <c r="I107" s="109"/>
      <c r="J107" s="110">
        <f>J202</f>
        <v>0</v>
      </c>
      <c r="L107" s="107"/>
    </row>
    <row r="108" spans="2:12" s="9" customFormat="1" ht="19.899999999999999" customHeight="1">
      <c r="B108" s="107"/>
      <c r="D108" s="108" t="s">
        <v>118</v>
      </c>
      <c r="E108" s="109"/>
      <c r="F108" s="109"/>
      <c r="G108" s="109"/>
      <c r="H108" s="109"/>
      <c r="I108" s="109"/>
      <c r="J108" s="110">
        <f>J216</f>
        <v>0</v>
      </c>
      <c r="L108" s="107"/>
    </row>
    <row r="109" spans="2:12" s="9" customFormat="1" ht="19.899999999999999" customHeight="1">
      <c r="B109" s="107"/>
      <c r="D109" s="108" t="s">
        <v>119</v>
      </c>
      <c r="E109" s="109"/>
      <c r="F109" s="109"/>
      <c r="G109" s="109"/>
      <c r="H109" s="109"/>
      <c r="I109" s="109"/>
      <c r="J109" s="110">
        <f>J223</f>
        <v>0</v>
      </c>
      <c r="L109" s="107"/>
    </row>
    <row r="110" spans="2:12" s="9" customFormat="1" ht="19.899999999999999" customHeight="1">
      <c r="B110" s="107"/>
      <c r="D110" s="108" t="s">
        <v>298</v>
      </c>
      <c r="E110" s="109"/>
      <c r="F110" s="109"/>
      <c r="G110" s="109"/>
      <c r="H110" s="109"/>
      <c r="I110" s="109"/>
      <c r="J110" s="110">
        <f>J239</f>
        <v>0</v>
      </c>
      <c r="L110" s="107"/>
    </row>
    <row r="111" spans="2:12" s="9" customFormat="1" ht="19.899999999999999" customHeight="1">
      <c r="B111" s="107"/>
      <c r="D111" s="108" t="s">
        <v>299</v>
      </c>
      <c r="E111" s="109"/>
      <c r="F111" s="109"/>
      <c r="G111" s="109"/>
      <c r="H111" s="109"/>
      <c r="I111" s="109"/>
      <c r="J111" s="110">
        <f>J241</f>
        <v>0</v>
      </c>
      <c r="L111" s="107"/>
    </row>
    <row r="112" spans="2:12" s="8" customFormat="1" ht="24.95" customHeight="1">
      <c r="B112" s="103"/>
      <c r="D112" s="104" t="s">
        <v>300</v>
      </c>
      <c r="E112" s="105"/>
      <c r="F112" s="105"/>
      <c r="G112" s="105"/>
      <c r="H112" s="105"/>
      <c r="I112" s="105"/>
      <c r="J112" s="106">
        <f>J244</f>
        <v>0</v>
      </c>
      <c r="L112" s="103"/>
    </row>
    <row r="113" spans="2:12" s="9" customFormat="1" ht="19.899999999999999" customHeight="1">
      <c r="B113" s="107"/>
      <c r="D113" s="108" t="s">
        <v>301</v>
      </c>
      <c r="E113" s="109"/>
      <c r="F113" s="109"/>
      <c r="G113" s="109"/>
      <c r="H113" s="109"/>
      <c r="I113" s="109"/>
      <c r="J113" s="110">
        <f>J245</f>
        <v>0</v>
      </c>
      <c r="L113" s="107"/>
    </row>
    <row r="114" spans="2:12" s="8" customFormat="1" ht="24.95" customHeight="1">
      <c r="B114" s="103"/>
      <c r="D114" s="104" t="s">
        <v>302</v>
      </c>
      <c r="E114" s="105"/>
      <c r="F114" s="105"/>
      <c r="G114" s="105"/>
      <c r="H114" s="105"/>
      <c r="I114" s="105"/>
      <c r="J114" s="106">
        <f>J253</f>
        <v>0</v>
      </c>
      <c r="L114" s="103"/>
    </row>
    <row r="115" spans="2:12" s="1" customFormat="1" ht="21.75" customHeight="1">
      <c r="B115" s="25"/>
      <c r="L115" s="25"/>
    </row>
    <row r="116" spans="2:12" s="1" customFormat="1" ht="6.95" customHeight="1"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25"/>
    </row>
    <row r="120" spans="2:12" s="1" customFormat="1" ht="6.95" customHeight="1">
      <c r="B120" s="42"/>
      <c r="C120" s="43"/>
      <c r="D120" s="43"/>
      <c r="E120" s="43"/>
      <c r="F120" s="43"/>
      <c r="G120" s="43"/>
      <c r="H120" s="43"/>
      <c r="I120" s="43"/>
      <c r="J120" s="43"/>
      <c r="K120" s="43"/>
      <c r="L120" s="25"/>
    </row>
    <row r="121" spans="2:12" s="1" customFormat="1" ht="24.95" customHeight="1">
      <c r="B121" s="25"/>
      <c r="C121" s="17" t="s">
        <v>120</v>
      </c>
      <c r="L121" s="25"/>
    </row>
    <row r="122" spans="2:12" s="1" customFormat="1" ht="6.95" customHeight="1">
      <c r="B122" s="25"/>
      <c r="L122" s="25"/>
    </row>
    <row r="123" spans="2:12" s="1" customFormat="1" ht="12" customHeight="1">
      <c r="B123" s="25"/>
      <c r="C123" s="22" t="s">
        <v>13</v>
      </c>
      <c r="L123" s="25"/>
    </row>
    <row r="124" spans="2:12" s="1" customFormat="1" ht="26.25" customHeight="1">
      <c r="B124" s="25"/>
      <c r="E124" s="197" t="str">
        <f>E7</f>
        <v>Nový zdroj tepla a elektrickej energie  - plynové motory a transformator  T10</v>
      </c>
      <c r="F124" s="198"/>
      <c r="G124" s="198"/>
      <c r="H124" s="198"/>
      <c r="L124" s="25"/>
    </row>
    <row r="125" spans="2:12" s="1" customFormat="1" ht="12" customHeight="1">
      <c r="B125" s="25"/>
      <c r="C125" s="22" t="s">
        <v>106</v>
      </c>
      <c r="L125" s="25"/>
    </row>
    <row r="126" spans="2:12" s="1" customFormat="1" ht="30" customHeight="1">
      <c r="B126" s="25"/>
      <c r="E126" s="187" t="str">
        <f>E9</f>
        <v>09 - SO 09 Stanovište TVS (prípadne stanovište T-MG, úpravy existujúcich zariadení VS)</v>
      </c>
      <c r="F126" s="196"/>
      <c r="G126" s="196"/>
      <c r="H126" s="196"/>
      <c r="L126" s="25"/>
    </row>
    <row r="127" spans="2:12" s="1" customFormat="1" ht="6.95" customHeight="1">
      <c r="B127" s="25"/>
      <c r="L127" s="25"/>
    </row>
    <row r="128" spans="2:12" s="1" customFormat="1" ht="12" customHeight="1">
      <c r="B128" s="25"/>
      <c r="C128" s="22" t="s">
        <v>17</v>
      </c>
      <c r="F128" s="20" t="str">
        <f>F12</f>
        <v xml:space="preserve">Žilina </v>
      </c>
      <c r="I128" s="22" t="s">
        <v>19</v>
      </c>
      <c r="J128" s="48" t="str">
        <f>IF(J12="","",J12)</f>
        <v>4. 5. 2022</v>
      </c>
      <c r="L128" s="25"/>
    </row>
    <row r="129" spans="2:65" s="1" customFormat="1" ht="6.95" customHeight="1">
      <c r="B129" s="25"/>
      <c r="L129" s="25"/>
    </row>
    <row r="130" spans="2:65" s="1" customFormat="1" ht="15.2" customHeight="1">
      <c r="B130" s="25"/>
      <c r="C130" s="22" t="s">
        <v>21</v>
      </c>
      <c r="F130" s="20" t="str">
        <f>E15</f>
        <v xml:space="preserve">Žilinska teplárenská spoločnosť a.s. Žilina </v>
      </c>
      <c r="I130" s="22" t="s">
        <v>27</v>
      </c>
      <c r="J130" s="23" t="str">
        <f>E21</f>
        <v xml:space="preserve"> </v>
      </c>
      <c r="L130" s="25"/>
    </row>
    <row r="131" spans="2:65" s="1" customFormat="1" ht="15.2" customHeight="1">
      <c r="B131" s="25"/>
      <c r="C131" s="22" t="s">
        <v>25</v>
      </c>
      <c r="F131" s="20" t="str">
        <f>IF(E18="","",E18)</f>
        <v xml:space="preserve"> </v>
      </c>
      <c r="I131" s="22" t="s">
        <v>29</v>
      </c>
      <c r="J131" s="23" t="str">
        <f>E24</f>
        <v xml:space="preserve"> </v>
      </c>
      <c r="L131" s="25"/>
    </row>
    <row r="132" spans="2:65" s="1" customFormat="1" ht="10.35" customHeight="1">
      <c r="B132" s="25"/>
      <c r="L132" s="25"/>
    </row>
    <row r="133" spans="2:65" s="10" customFormat="1" ht="29.25" customHeight="1">
      <c r="B133" s="111"/>
      <c r="C133" s="112" t="s">
        <v>121</v>
      </c>
      <c r="D133" s="113" t="s">
        <v>56</v>
      </c>
      <c r="E133" s="113" t="s">
        <v>52</v>
      </c>
      <c r="F133" s="113" t="s">
        <v>53</v>
      </c>
      <c r="G133" s="113" t="s">
        <v>122</v>
      </c>
      <c r="H133" s="113" t="s">
        <v>123</v>
      </c>
      <c r="I133" s="113" t="s">
        <v>124</v>
      </c>
      <c r="J133" s="114" t="s">
        <v>110</v>
      </c>
      <c r="K133" s="115" t="s">
        <v>125</v>
      </c>
      <c r="L133" s="111"/>
      <c r="M133" s="54" t="s">
        <v>1</v>
      </c>
      <c r="N133" s="55" t="s">
        <v>35</v>
      </c>
      <c r="O133" s="55" t="s">
        <v>126</v>
      </c>
      <c r="P133" s="55" t="s">
        <v>127</v>
      </c>
      <c r="Q133" s="55" t="s">
        <v>128</v>
      </c>
      <c r="R133" s="55" t="s">
        <v>129</v>
      </c>
      <c r="S133" s="55" t="s">
        <v>130</v>
      </c>
      <c r="T133" s="56" t="s">
        <v>131</v>
      </c>
    </row>
    <row r="134" spans="2:65" s="1" customFormat="1" ht="22.9" customHeight="1">
      <c r="B134" s="25"/>
      <c r="C134" s="59" t="s">
        <v>111</v>
      </c>
      <c r="J134" s="116">
        <f>BK134</f>
        <v>0</v>
      </c>
      <c r="L134" s="25"/>
      <c r="M134" s="57"/>
      <c r="N134" s="49"/>
      <c r="O134" s="49"/>
      <c r="P134" s="117">
        <f>P135+P198+P244+P253</f>
        <v>2009.7293000699999</v>
      </c>
      <c r="Q134" s="49"/>
      <c r="R134" s="117">
        <f>R135+R198+R244+R253</f>
        <v>273.04776634000001</v>
      </c>
      <c r="S134" s="49"/>
      <c r="T134" s="118">
        <f>T135+T198+T244+T253</f>
        <v>0</v>
      </c>
      <c r="AT134" s="13" t="s">
        <v>70</v>
      </c>
      <c r="AU134" s="13" t="s">
        <v>112</v>
      </c>
      <c r="BK134" s="119">
        <f>BK135+BK198+BK244+BK253</f>
        <v>0</v>
      </c>
    </row>
    <row r="135" spans="2:65" s="11" customFormat="1" ht="25.9" customHeight="1">
      <c r="B135" s="120"/>
      <c r="D135" s="121" t="s">
        <v>70</v>
      </c>
      <c r="E135" s="122" t="s">
        <v>132</v>
      </c>
      <c r="F135" s="122" t="s">
        <v>133</v>
      </c>
      <c r="J135" s="123">
        <f>BK135</f>
        <v>0</v>
      </c>
      <c r="L135" s="120"/>
      <c r="M135" s="124"/>
      <c r="P135" s="125">
        <f>P136+P145+P155+P163+P178+P191+P196</f>
        <v>1243.8928273499998</v>
      </c>
      <c r="R135" s="125">
        <f>R136+R145+R155+R163+R178+R191+R196</f>
        <v>249.39914199999998</v>
      </c>
      <c r="T135" s="126">
        <f>T136+T145+T155+T163+T178+T191+T196</f>
        <v>0</v>
      </c>
      <c r="AR135" s="121" t="s">
        <v>79</v>
      </c>
      <c r="AT135" s="127" t="s">
        <v>70</v>
      </c>
      <c r="AU135" s="127" t="s">
        <v>71</v>
      </c>
      <c r="AY135" s="121" t="s">
        <v>134</v>
      </c>
      <c r="BK135" s="128">
        <f>BK136+BK145+BK155+BK163+BK178+BK191+BK196</f>
        <v>0</v>
      </c>
    </row>
    <row r="136" spans="2:65" s="11" customFormat="1" ht="22.9" customHeight="1">
      <c r="B136" s="120"/>
      <c r="D136" s="121" t="s">
        <v>70</v>
      </c>
      <c r="E136" s="129" t="s">
        <v>79</v>
      </c>
      <c r="F136" s="129" t="s">
        <v>135</v>
      </c>
      <c r="J136" s="130">
        <f>BK136</f>
        <v>0</v>
      </c>
      <c r="L136" s="120"/>
      <c r="M136" s="124"/>
      <c r="P136" s="125">
        <f>SUM(P137:P144)</f>
        <v>78.444107000000002</v>
      </c>
      <c r="R136" s="125">
        <f>SUM(R137:R144)</f>
        <v>0</v>
      </c>
      <c r="T136" s="126">
        <f>SUM(T137:T144)</f>
        <v>0</v>
      </c>
      <c r="AR136" s="121" t="s">
        <v>79</v>
      </c>
      <c r="AT136" s="127" t="s">
        <v>70</v>
      </c>
      <c r="AU136" s="127" t="s">
        <v>79</v>
      </c>
      <c r="AY136" s="121" t="s">
        <v>134</v>
      </c>
      <c r="BK136" s="128">
        <f>SUM(BK137:BK144)</f>
        <v>0</v>
      </c>
    </row>
    <row r="137" spans="2:65" s="1" customFormat="1" ht="24.2" customHeight="1">
      <c r="B137" s="131"/>
      <c r="C137" s="132" t="s">
        <v>79</v>
      </c>
      <c r="D137" s="132" t="s">
        <v>136</v>
      </c>
      <c r="E137" s="133" t="s">
        <v>1366</v>
      </c>
      <c r="F137" s="134" t="s">
        <v>1367</v>
      </c>
      <c r="G137" s="135" t="s">
        <v>182</v>
      </c>
      <c r="H137" s="136">
        <v>15.75</v>
      </c>
      <c r="I137" s="137">
        <v>0</v>
      </c>
      <c r="J137" s="137">
        <f t="shared" ref="J137:J144" si="0">ROUND(I137*H137,2)</f>
        <v>0</v>
      </c>
      <c r="K137" s="138"/>
      <c r="L137" s="25"/>
      <c r="M137" s="139" t="s">
        <v>1</v>
      </c>
      <c r="N137" s="140" t="s">
        <v>37</v>
      </c>
      <c r="O137" s="141">
        <v>0.46</v>
      </c>
      <c r="P137" s="141">
        <f t="shared" ref="P137:P144" si="1">O137*H137</f>
        <v>7.2450000000000001</v>
      </c>
      <c r="Q137" s="141">
        <v>0</v>
      </c>
      <c r="R137" s="141">
        <f t="shared" ref="R137:R144" si="2">Q137*H137</f>
        <v>0</v>
      </c>
      <c r="S137" s="141">
        <v>0</v>
      </c>
      <c r="T137" s="142">
        <f t="shared" ref="T137:T144" si="3">S137*H137</f>
        <v>0</v>
      </c>
      <c r="AR137" s="143" t="s">
        <v>140</v>
      </c>
      <c r="AT137" s="143" t="s">
        <v>136</v>
      </c>
      <c r="AU137" s="143" t="s">
        <v>141</v>
      </c>
      <c r="AY137" s="13" t="s">
        <v>134</v>
      </c>
      <c r="BE137" s="144">
        <f t="shared" ref="BE137:BE144" si="4">IF(N137="základná",J137,0)</f>
        <v>0</v>
      </c>
      <c r="BF137" s="144">
        <f t="shared" ref="BF137:BF144" si="5">IF(N137="znížená",J137,0)</f>
        <v>0</v>
      </c>
      <c r="BG137" s="144">
        <f t="shared" ref="BG137:BG144" si="6">IF(N137="zákl. prenesená",J137,0)</f>
        <v>0</v>
      </c>
      <c r="BH137" s="144">
        <f t="shared" ref="BH137:BH144" si="7">IF(N137="zníž. prenesená",J137,0)</f>
        <v>0</v>
      </c>
      <c r="BI137" s="144">
        <f t="shared" ref="BI137:BI144" si="8">IF(N137="nulová",J137,0)</f>
        <v>0</v>
      </c>
      <c r="BJ137" s="13" t="s">
        <v>141</v>
      </c>
      <c r="BK137" s="144">
        <f t="shared" ref="BK137:BK144" si="9">ROUND(I137*H137,2)</f>
        <v>0</v>
      </c>
      <c r="BL137" s="13" t="s">
        <v>140</v>
      </c>
      <c r="BM137" s="143" t="s">
        <v>1995</v>
      </c>
    </row>
    <row r="138" spans="2:65" s="1" customFormat="1" ht="24.2" customHeight="1">
      <c r="B138" s="131"/>
      <c r="C138" s="132" t="s">
        <v>141</v>
      </c>
      <c r="D138" s="132" t="s">
        <v>136</v>
      </c>
      <c r="E138" s="133" t="s">
        <v>1369</v>
      </c>
      <c r="F138" s="134" t="s">
        <v>1370</v>
      </c>
      <c r="G138" s="135" t="s">
        <v>182</v>
      </c>
      <c r="H138" s="136">
        <v>15.75</v>
      </c>
      <c r="I138" s="137">
        <v>0</v>
      </c>
      <c r="J138" s="137">
        <f t="shared" si="0"/>
        <v>0</v>
      </c>
      <c r="K138" s="138"/>
      <c r="L138" s="25"/>
      <c r="M138" s="139" t="s">
        <v>1</v>
      </c>
      <c r="N138" s="140" t="s">
        <v>37</v>
      </c>
      <c r="O138" s="141">
        <v>5.6000000000000001E-2</v>
      </c>
      <c r="P138" s="141">
        <f t="shared" si="1"/>
        <v>0.88200000000000001</v>
      </c>
      <c r="Q138" s="141">
        <v>0</v>
      </c>
      <c r="R138" s="141">
        <f t="shared" si="2"/>
        <v>0</v>
      </c>
      <c r="S138" s="141">
        <v>0</v>
      </c>
      <c r="T138" s="142">
        <f t="shared" si="3"/>
        <v>0</v>
      </c>
      <c r="AR138" s="143" t="s">
        <v>140</v>
      </c>
      <c r="AT138" s="143" t="s">
        <v>136</v>
      </c>
      <c r="AU138" s="143" t="s">
        <v>141</v>
      </c>
      <c r="AY138" s="13" t="s">
        <v>134</v>
      </c>
      <c r="BE138" s="144">
        <f t="shared" si="4"/>
        <v>0</v>
      </c>
      <c r="BF138" s="144">
        <f t="shared" si="5"/>
        <v>0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13" t="s">
        <v>141</v>
      </c>
      <c r="BK138" s="144">
        <f t="shared" si="9"/>
        <v>0</v>
      </c>
      <c r="BL138" s="13" t="s">
        <v>140</v>
      </c>
      <c r="BM138" s="143" t="s">
        <v>1996</v>
      </c>
    </row>
    <row r="139" spans="2:65" s="1" customFormat="1" ht="21.75" customHeight="1">
      <c r="B139" s="131"/>
      <c r="C139" s="132" t="s">
        <v>146</v>
      </c>
      <c r="D139" s="132" t="s">
        <v>136</v>
      </c>
      <c r="E139" s="133" t="s">
        <v>1798</v>
      </c>
      <c r="F139" s="134" t="s">
        <v>1799</v>
      </c>
      <c r="G139" s="135" t="s">
        <v>182</v>
      </c>
      <c r="H139" s="136">
        <v>14.18</v>
      </c>
      <c r="I139" s="137">
        <v>0</v>
      </c>
      <c r="J139" s="137">
        <f t="shared" si="0"/>
        <v>0</v>
      </c>
      <c r="K139" s="138"/>
      <c r="L139" s="25"/>
      <c r="M139" s="139" t="s">
        <v>1</v>
      </c>
      <c r="N139" s="140" t="s">
        <v>37</v>
      </c>
      <c r="O139" s="141">
        <v>2.5139999999999998</v>
      </c>
      <c r="P139" s="141">
        <f t="shared" si="1"/>
        <v>35.648519999999998</v>
      </c>
      <c r="Q139" s="141">
        <v>0</v>
      </c>
      <c r="R139" s="141">
        <f t="shared" si="2"/>
        <v>0</v>
      </c>
      <c r="S139" s="141">
        <v>0</v>
      </c>
      <c r="T139" s="142">
        <f t="shared" si="3"/>
        <v>0</v>
      </c>
      <c r="AR139" s="143" t="s">
        <v>140</v>
      </c>
      <c r="AT139" s="143" t="s">
        <v>136</v>
      </c>
      <c r="AU139" s="143" t="s">
        <v>141</v>
      </c>
      <c r="AY139" s="13" t="s">
        <v>134</v>
      </c>
      <c r="BE139" s="144">
        <f t="shared" si="4"/>
        <v>0</v>
      </c>
      <c r="BF139" s="144">
        <f t="shared" si="5"/>
        <v>0</v>
      </c>
      <c r="BG139" s="144">
        <f t="shared" si="6"/>
        <v>0</v>
      </c>
      <c r="BH139" s="144">
        <f t="shared" si="7"/>
        <v>0</v>
      </c>
      <c r="BI139" s="144">
        <f t="shared" si="8"/>
        <v>0</v>
      </c>
      <c r="BJ139" s="13" t="s">
        <v>141</v>
      </c>
      <c r="BK139" s="144">
        <f t="shared" si="9"/>
        <v>0</v>
      </c>
      <c r="BL139" s="13" t="s">
        <v>140</v>
      </c>
      <c r="BM139" s="143" t="s">
        <v>1997</v>
      </c>
    </row>
    <row r="140" spans="2:65" s="1" customFormat="1" ht="37.9" customHeight="1">
      <c r="B140" s="131"/>
      <c r="C140" s="132" t="s">
        <v>140</v>
      </c>
      <c r="D140" s="132" t="s">
        <v>136</v>
      </c>
      <c r="E140" s="133" t="s">
        <v>1801</v>
      </c>
      <c r="F140" s="134" t="s">
        <v>1802</v>
      </c>
      <c r="G140" s="135" t="s">
        <v>182</v>
      </c>
      <c r="H140" s="136">
        <v>14.18</v>
      </c>
      <c r="I140" s="137">
        <v>0</v>
      </c>
      <c r="J140" s="137">
        <f t="shared" si="0"/>
        <v>0</v>
      </c>
      <c r="K140" s="138"/>
      <c r="L140" s="25"/>
      <c r="M140" s="139" t="s">
        <v>1</v>
      </c>
      <c r="N140" s="140" t="s">
        <v>37</v>
      </c>
      <c r="O140" s="141">
        <v>0.61299999999999999</v>
      </c>
      <c r="P140" s="141">
        <f t="shared" si="1"/>
        <v>8.6923399999999997</v>
      </c>
      <c r="Q140" s="141">
        <v>0</v>
      </c>
      <c r="R140" s="141">
        <f t="shared" si="2"/>
        <v>0</v>
      </c>
      <c r="S140" s="141">
        <v>0</v>
      </c>
      <c r="T140" s="142">
        <f t="shared" si="3"/>
        <v>0</v>
      </c>
      <c r="AR140" s="143" t="s">
        <v>140</v>
      </c>
      <c r="AT140" s="143" t="s">
        <v>136</v>
      </c>
      <c r="AU140" s="143" t="s">
        <v>141</v>
      </c>
      <c r="AY140" s="13" t="s">
        <v>134</v>
      </c>
      <c r="BE140" s="144">
        <f t="shared" si="4"/>
        <v>0</v>
      </c>
      <c r="BF140" s="144">
        <f t="shared" si="5"/>
        <v>0</v>
      </c>
      <c r="BG140" s="144">
        <f t="shared" si="6"/>
        <v>0</v>
      </c>
      <c r="BH140" s="144">
        <f t="shared" si="7"/>
        <v>0</v>
      </c>
      <c r="BI140" s="144">
        <f t="shared" si="8"/>
        <v>0</v>
      </c>
      <c r="BJ140" s="13" t="s">
        <v>141</v>
      </c>
      <c r="BK140" s="144">
        <f t="shared" si="9"/>
        <v>0</v>
      </c>
      <c r="BL140" s="13" t="s">
        <v>140</v>
      </c>
      <c r="BM140" s="143" t="s">
        <v>1998</v>
      </c>
    </row>
    <row r="141" spans="2:65" s="1" customFormat="1" ht="33" customHeight="1">
      <c r="B141" s="131"/>
      <c r="C141" s="132" t="s">
        <v>153</v>
      </c>
      <c r="D141" s="132" t="s">
        <v>136</v>
      </c>
      <c r="E141" s="133" t="s">
        <v>666</v>
      </c>
      <c r="F141" s="134" t="s">
        <v>667</v>
      </c>
      <c r="G141" s="135" t="s">
        <v>182</v>
      </c>
      <c r="H141" s="136">
        <v>29.93</v>
      </c>
      <c r="I141" s="137">
        <v>0</v>
      </c>
      <c r="J141" s="137">
        <f t="shared" si="0"/>
        <v>0</v>
      </c>
      <c r="K141" s="138"/>
      <c r="L141" s="25"/>
      <c r="M141" s="139" t="s">
        <v>1</v>
      </c>
      <c r="N141" s="140" t="s">
        <v>37</v>
      </c>
      <c r="O141" s="141">
        <v>2.69E-2</v>
      </c>
      <c r="P141" s="141">
        <f t="shared" si="1"/>
        <v>0.80511699999999997</v>
      </c>
      <c r="Q141" s="141">
        <v>0</v>
      </c>
      <c r="R141" s="141">
        <f t="shared" si="2"/>
        <v>0</v>
      </c>
      <c r="S141" s="141">
        <v>0</v>
      </c>
      <c r="T141" s="142">
        <f t="shared" si="3"/>
        <v>0</v>
      </c>
      <c r="AR141" s="143" t="s">
        <v>140</v>
      </c>
      <c r="AT141" s="143" t="s">
        <v>136</v>
      </c>
      <c r="AU141" s="143" t="s">
        <v>141</v>
      </c>
      <c r="AY141" s="13" t="s">
        <v>134</v>
      </c>
      <c r="BE141" s="144">
        <f t="shared" si="4"/>
        <v>0</v>
      </c>
      <c r="BF141" s="144">
        <f t="shared" si="5"/>
        <v>0</v>
      </c>
      <c r="BG141" s="144">
        <f t="shared" si="6"/>
        <v>0</v>
      </c>
      <c r="BH141" s="144">
        <f t="shared" si="7"/>
        <v>0</v>
      </c>
      <c r="BI141" s="144">
        <f t="shared" si="8"/>
        <v>0</v>
      </c>
      <c r="BJ141" s="13" t="s">
        <v>141</v>
      </c>
      <c r="BK141" s="144">
        <f t="shared" si="9"/>
        <v>0</v>
      </c>
      <c r="BL141" s="13" t="s">
        <v>140</v>
      </c>
      <c r="BM141" s="143" t="s">
        <v>1999</v>
      </c>
    </row>
    <row r="142" spans="2:65" s="1" customFormat="1" ht="16.5" customHeight="1">
      <c r="B142" s="131"/>
      <c r="C142" s="132" t="s">
        <v>157</v>
      </c>
      <c r="D142" s="132" t="s">
        <v>136</v>
      </c>
      <c r="E142" s="133" t="s">
        <v>669</v>
      </c>
      <c r="F142" s="134" t="s">
        <v>670</v>
      </c>
      <c r="G142" s="135" t="s">
        <v>182</v>
      </c>
      <c r="H142" s="136">
        <v>29.93</v>
      </c>
      <c r="I142" s="137">
        <v>0</v>
      </c>
      <c r="J142" s="137">
        <f t="shared" si="0"/>
        <v>0</v>
      </c>
      <c r="K142" s="138"/>
      <c r="L142" s="25"/>
      <c r="M142" s="139" t="s">
        <v>1</v>
      </c>
      <c r="N142" s="140" t="s">
        <v>37</v>
      </c>
      <c r="O142" s="141">
        <v>0.83199999999999996</v>
      </c>
      <c r="P142" s="141">
        <f t="shared" si="1"/>
        <v>24.901759999999999</v>
      </c>
      <c r="Q142" s="141">
        <v>0</v>
      </c>
      <c r="R142" s="141">
        <f t="shared" si="2"/>
        <v>0</v>
      </c>
      <c r="S142" s="141">
        <v>0</v>
      </c>
      <c r="T142" s="142">
        <f t="shared" si="3"/>
        <v>0</v>
      </c>
      <c r="AR142" s="143" t="s">
        <v>140</v>
      </c>
      <c r="AT142" s="143" t="s">
        <v>136</v>
      </c>
      <c r="AU142" s="143" t="s">
        <v>141</v>
      </c>
      <c r="AY142" s="13" t="s">
        <v>134</v>
      </c>
      <c r="BE142" s="144">
        <f t="shared" si="4"/>
        <v>0</v>
      </c>
      <c r="BF142" s="144">
        <f t="shared" si="5"/>
        <v>0</v>
      </c>
      <c r="BG142" s="144">
        <f t="shared" si="6"/>
        <v>0</v>
      </c>
      <c r="BH142" s="144">
        <f t="shared" si="7"/>
        <v>0</v>
      </c>
      <c r="BI142" s="144">
        <f t="shared" si="8"/>
        <v>0</v>
      </c>
      <c r="BJ142" s="13" t="s">
        <v>141</v>
      </c>
      <c r="BK142" s="144">
        <f t="shared" si="9"/>
        <v>0</v>
      </c>
      <c r="BL142" s="13" t="s">
        <v>140</v>
      </c>
      <c r="BM142" s="143" t="s">
        <v>2000</v>
      </c>
    </row>
    <row r="143" spans="2:65" s="1" customFormat="1" ht="16.5" customHeight="1">
      <c r="B143" s="131"/>
      <c r="C143" s="132" t="s">
        <v>163</v>
      </c>
      <c r="D143" s="132" t="s">
        <v>136</v>
      </c>
      <c r="E143" s="133" t="s">
        <v>672</v>
      </c>
      <c r="F143" s="134" t="s">
        <v>673</v>
      </c>
      <c r="G143" s="135" t="s">
        <v>182</v>
      </c>
      <c r="H143" s="136">
        <v>29.93</v>
      </c>
      <c r="I143" s="137">
        <v>0</v>
      </c>
      <c r="J143" s="137">
        <f t="shared" si="0"/>
        <v>0</v>
      </c>
      <c r="K143" s="138"/>
      <c r="L143" s="25"/>
      <c r="M143" s="139" t="s">
        <v>1</v>
      </c>
      <c r="N143" s="140" t="s">
        <v>37</v>
      </c>
      <c r="O143" s="141">
        <v>8.9999999999999993E-3</v>
      </c>
      <c r="P143" s="141">
        <f t="shared" si="1"/>
        <v>0.26937</v>
      </c>
      <c r="Q143" s="141">
        <v>0</v>
      </c>
      <c r="R143" s="141">
        <f t="shared" si="2"/>
        <v>0</v>
      </c>
      <c r="S143" s="141">
        <v>0</v>
      </c>
      <c r="T143" s="142">
        <f t="shared" si="3"/>
        <v>0</v>
      </c>
      <c r="AR143" s="143" t="s">
        <v>140</v>
      </c>
      <c r="AT143" s="143" t="s">
        <v>136</v>
      </c>
      <c r="AU143" s="143" t="s">
        <v>141</v>
      </c>
      <c r="AY143" s="13" t="s">
        <v>134</v>
      </c>
      <c r="BE143" s="144">
        <f t="shared" si="4"/>
        <v>0</v>
      </c>
      <c r="BF143" s="144">
        <f t="shared" si="5"/>
        <v>0</v>
      </c>
      <c r="BG143" s="144">
        <f t="shared" si="6"/>
        <v>0</v>
      </c>
      <c r="BH143" s="144">
        <f t="shared" si="7"/>
        <v>0</v>
      </c>
      <c r="BI143" s="144">
        <f t="shared" si="8"/>
        <v>0</v>
      </c>
      <c r="BJ143" s="13" t="s">
        <v>141</v>
      </c>
      <c r="BK143" s="144">
        <f t="shared" si="9"/>
        <v>0</v>
      </c>
      <c r="BL143" s="13" t="s">
        <v>140</v>
      </c>
      <c r="BM143" s="143" t="s">
        <v>2001</v>
      </c>
    </row>
    <row r="144" spans="2:65" s="1" customFormat="1" ht="24.2" customHeight="1">
      <c r="B144" s="131"/>
      <c r="C144" s="132" t="s">
        <v>167</v>
      </c>
      <c r="D144" s="132" t="s">
        <v>136</v>
      </c>
      <c r="E144" s="133" t="s">
        <v>1684</v>
      </c>
      <c r="F144" s="134" t="s">
        <v>1685</v>
      </c>
      <c r="G144" s="135" t="s">
        <v>234</v>
      </c>
      <c r="H144" s="136">
        <v>49.982999999999997</v>
      </c>
      <c r="I144" s="137">
        <v>0</v>
      </c>
      <c r="J144" s="137">
        <f t="shared" si="0"/>
        <v>0</v>
      </c>
      <c r="K144" s="138"/>
      <c r="L144" s="25"/>
      <c r="M144" s="139" t="s">
        <v>1</v>
      </c>
      <c r="N144" s="140" t="s">
        <v>37</v>
      </c>
      <c r="O144" s="141">
        <v>0</v>
      </c>
      <c r="P144" s="141">
        <f t="shared" si="1"/>
        <v>0</v>
      </c>
      <c r="Q144" s="141">
        <v>0</v>
      </c>
      <c r="R144" s="141">
        <f t="shared" si="2"/>
        <v>0</v>
      </c>
      <c r="S144" s="141">
        <v>0</v>
      </c>
      <c r="T144" s="142">
        <f t="shared" si="3"/>
        <v>0</v>
      </c>
      <c r="AR144" s="143" t="s">
        <v>140</v>
      </c>
      <c r="AT144" s="143" t="s">
        <v>136</v>
      </c>
      <c r="AU144" s="143" t="s">
        <v>141</v>
      </c>
      <c r="AY144" s="13" t="s">
        <v>134</v>
      </c>
      <c r="BE144" s="144">
        <f t="shared" si="4"/>
        <v>0</v>
      </c>
      <c r="BF144" s="144">
        <f t="shared" si="5"/>
        <v>0</v>
      </c>
      <c r="BG144" s="144">
        <f t="shared" si="6"/>
        <v>0</v>
      </c>
      <c r="BH144" s="144">
        <f t="shared" si="7"/>
        <v>0</v>
      </c>
      <c r="BI144" s="144">
        <f t="shared" si="8"/>
        <v>0</v>
      </c>
      <c r="BJ144" s="13" t="s">
        <v>141</v>
      </c>
      <c r="BK144" s="144">
        <f t="shared" si="9"/>
        <v>0</v>
      </c>
      <c r="BL144" s="13" t="s">
        <v>140</v>
      </c>
      <c r="BM144" s="143" t="s">
        <v>2002</v>
      </c>
    </row>
    <row r="145" spans="2:65" s="11" customFormat="1" ht="22.9" customHeight="1">
      <c r="B145" s="120"/>
      <c r="D145" s="121" t="s">
        <v>70</v>
      </c>
      <c r="E145" s="129" t="s">
        <v>141</v>
      </c>
      <c r="F145" s="129" t="s">
        <v>303</v>
      </c>
      <c r="J145" s="130">
        <f>BK145</f>
        <v>0</v>
      </c>
      <c r="L145" s="120"/>
      <c r="M145" s="124"/>
      <c r="P145" s="125">
        <f>SUM(P146:P154)</f>
        <v>17.496357199999998</v>
      </c>
      <c r="R145" s="125">
        <f>SUM(R146:R154)</f>
        <v>40.004073399999996</v>
      </c>
      <c r="T145" s="126">
        <f>SUM(T146:T154)</f>
        <v>0</v>
      </c>
      <c r="AR145" s="121" t="s">
        <v>79</v>
      </c>
      <c r="AT145" s="127" t="s">
        <v>70</v>
      </c>
      <c r="AU145" s="127" t="s">
        <v>79</v>
      </c>
      <c r="AY145" s="121" t="s">
        <v>134</v>
      </c>
      <c r="BK145" s="128">
        <f>SUM(BK146:BK154)</f>
        <v>0</v>
      </c>
    </row>
    <row r="146" spans="2:65" s="1" customFormat="1" ht="33" customHeight="1">
      <c r="B146" s="131"/>
      <c r="C146" s="132" t="s">
        <v>161</v>
      </c>
      <c r="D146" s="132" t="s">
        <v>136</v>
      </c>
      <c r="E146" s="133" t="s">
        <v>675</v>
      </c>
      <c r="F146" s="134" t="s">
        <v>676</v>
      </c>
      <c r="G146" s="135" t="s">
        <v>139</v>
      </c>
      <c r="H146" s="136">
        <v>42.587000000000003</v>
      </c>
      <c r="I146" s="137">
        <v>0</v>
      </c>
      <c r="J146" s="137">
        <f t="shared" ref="J146:J154" si="10">ROUND(I146*H146,2)</f>
        <v>0</v>
      </c>
      <c r="K146" s="138"/>
      <c r="L146" s="25"/>
      <c r="M146" s="139" t="s">
        <v>1</v>
      </c>
      <c r="N146" s="140" t="s">
        <v>37</v>
      </c>
      <c r="O146" s="141">
        <v>4.0000000000000001E-3</v>
      </c>
      <c r="P146" s="141">
        <f t="shared" ref="P146:P154" si="11">O146*H146</f>
        <v>0.17034800000000003</v>
      </c>
      <c r="Q146" s="141">
        <v>0</v>
      </c>
      <c r="R146" s="141">
        <f t="shared" ref="R146:R154" si="12">Q146*H146</f>
        <v>0</v>
      </c>
      <c r="S146" s="141">
        <v>0</v>
      </c>
      <c r="T146" s="142">
        <f t="shared" ref="T146:T154" si="13">S146*H146</f>
        <v>0</v>
      </c>
      <c r="AR146" s="143" t="s">
        <v>140</v>
      </c>
      <c r="AT146" s="143" t="s">
        <v>136</v>
      </c>
      <c r="AU146" s="143" t="s">
        <v>141</v>
      </c>
      <c r="AY146" s="13" t="s">
        <v>134</v>
      </c>
      <c r="BE146" s="144">
        <f t="shared" ref="BE146:BE154" si="14">IF(N146="základná",J146,0)</f>
        <v>0</v>
      </c>
      <c r="BF146" s="144">
        <f t="shared" ref="BF146:BF154" si="15">IF(N146="znížená",J146,0)</f>
        <v>0</v>
      </c>
      <c r="BG146" s="144">
        <f t="shared" ref="BG146:BG154" si="16">IF(N146="zákl. prenesená",J146,0)</f>
        <v>0</v>
      </c>
      <c r="BH146" s="144">
        <f t="shared" ref="BH146:BH154" si="17">IF(N146="zníž. prenesená",J146,0)</f>
        <v>0</v>
      </c>
      <c r="BI146" s="144">
        <f t="shared" ref="BI146:BI154" si="18">IF(N146="nulová",J146,0)</f>
        <v>0</v>
      </c>
      <c r="BJ146" s="13" t="s">
        <v>141</v>
      </c>
      <c r="BK146" s="144">
        <f t="shared" ref="BK146:BK154" si="19">ROUND(I146*H146,2)</f>
        <v>0</v>
      </c>
      <c r="BL146" s="13" t="s">
        <v>140</v>
      </c>
      <c r="BM146" s="143" t="s">
        <v>2003</v>
      </c>
    </row>
    <row r="147" spans="2:65" s="1" customFormat="1" ht="24.2" customHeight="1">
      <c r="B147" s="131"/>
      <c r="C147" s="132" t="s">
        <v>174</v>
      </c>
      <c r="D147" s="132" t="s">
        <v>136</v>
      </c>
      <c r="E147" s="133" t="s">
        <v>304</v>
      </c>
      <c r="F147" s="134" t="s">
        <v>305</v>
      </c>
      <c r="G147" s="135" t="s">
        <v>182</v>
      </c>
      <c r="H147" s="136">
        <v>1.97</v>
      </c>
      <c r="I147" s="137">
        <v>0</v>
      </c>
      <c r="J147" s="137">
        <f t="shared" si="10"/>
        <v>0</v>
      </c>
      <c r="K147" s="138"/>
      <c r="L147" s="25"/>
      <c r="M147" s="139" t="s">
        <v>1</v>
      </c>
      <c r="N147" s="140" t="s">
        <v>37</v>
      </c>
      <c r="O147" s="141">
        <v>1.0968</v>
      </c>
      <c r="P147" s="141">
        <f t="shared" si="11"/>
        <v>2.1606960000000002</v>
      </c>
      <c r="Q147" s="141">
        <v>2.0699999999999998</v>
      </c>
      <c r="R147" s="141">
        <f t="shared" si="12"/>
        <v>4.0778999999999996</v>
      </c>
      <c r="S147" s="141">
        <v>0</v>
      </c>
      <c r="T147" s="142">
        <f t="shared" si="13"/>
        <v>0</v>
      </c>
      <c r="AR147" s="143" t="s">
        <v>140</v>
      </c>
      <c r="AT147" s="143" t="s">
        <v>136</v>
      </c>
      <c r="AU147" s="143" t="s">
        <v>141</v>
      </c>
      <c r="AY147" s="13" t="s">
        <v>134</v>
      </c>
      <c r="BE147" s="144">
        <f t="shared" si="14"/>
        <v>0</v>
      </c>
      <c r="BF147" s="144">
        <f t="shared" si="15"/>
        <v>0</v>
      </c>
      <c r="BG147" s="144">
        <f t="shared" si="16"/>
        <v>0</v>
      </c>
      <c r="BH147" s="144">
        <f t="shared" si="17"/>
        <v>0</v>
      </c>
      <c r="BI147" s="144">
        <f t="shared" si="18"/>
        <v>0</v>
      </c>
      <c r="BJ147" s="13" t="s">
        <v>141</v>
      </c>
      <c r="BK147" s="144">
        <f t="shared" si="19"/>
        <v>0</v>
      </c>
      <c r="BL147" s="13" t="s">
        <v>140</v>
      </c>
      <c r="BM147" s="143" t="s">
        <v>2004</v>
      </c>
    </row>
    <row r="148" spans="2:65" s="1" customFormat="1" ht="16.5" customHeight="1">
      <c r="B148" s="131"/>
      <c r="C148" s="132" t="s">
        <v>179</v>
      </c>
      <c r="D148" s="132" t="s">
        <v>136</v>
      </c>
      <c r="E148" s="133" t="s">
        <v>1389</v>
      </c>
      <c r="F148" s="134" t="s">
        <v>1390</v>
      </c>
      <c r="G148" s="135" t="s">
        <v>182</v>
      </c>
      <c r="H148" s="136">
        <v>4.2590000000000003</v>
      </c>
      <c r="I148" s="137">
        <v>0</v>
      </c>
      <c r="J148" s="137">
        <f t="shared" si="10"/>
        <v>0</v>
      </c>
      <c r="K148" s="138"/>
      <c r="L148" s="25"/>
      <c r="M148" s="139" t="s">
        <v>1</v>
      </c>
      <c r="N148" s="140" t="s">
        <v>37</v>
      </c>
      <c r="O148" s="141">
        <v>0.61799999999999999</v>
      </c>
      <c r="P148" s="141">
        <f t="shared" si="11"/>
        <v>2.6320620000000003</v>
      </c>
      <c r="Q148" s="141">
        <v>2.4157199999999999</v>
      </c>
      <c r="R148" s="141">
        <f t="shared" si="12"/>
        <v>10.288551480000001</v>
      </c>
      <c r="S148" s="141">
        <v>0</v>
      </c>
      <c r="T148" s="142">
        <f t="shared" si="13"/>
        <v>0</v>
      </c>
      <c r="AR148" s="143" t="s">
        <v>140</v>
      </c>
      <c r="AT148" s="143" t="s">
        <v>136</v>
      </c>
      <c r="AU148" s="143" t="s">
        <v>141</v>
      </c>
      <c r="AY148" s="13" t="s">
        <v>134</v>
      </c>
      <c r="BE148" s="144">
        <f t="shared" si="14"/>
        <v>0</v>
      </c>
      <c r="BF148" s="144">
        <f t="shared" si="15"/>
        <v>0</v>
      </c>
      <c r="BG148" s="144">
        <f t="shared" si="16"/>
        <v>0</v>
      </c>
      <c r="BH148" s="144">
        <f t="shared" si="17"/>
        <v>0</v>
      </c>
      <c r="BI148" s="144">
        <f t="shared" si="18"/>
        <v>0</v>
      </c>
      <c r="BJ148" s="13" t="s">
        <v>141</v>
      </c>
      <c r="BK148" s="144">
        <f t="shared" si="19"/>
        <v>0</v>
      </c>
      <c r="BL148" s="13" t="s">
        <v>140</v>
      </c>
      <c r="BM148" s="143" t="s">
        <v>2005</v>
      </c>
    </row>
    <row r="149" spans="2:65" s="1" customFormat="1" ht="21.75" customHeight="1">
      <c r="B149" s="131"/>
      <c r="C149" s="132" t="s">
        <v>184</v>
      </c>
      <c r="D149" s="132" t="s">
        <v>136</v>
      </c>
      <c r="E149" s="133" t="s">
        <v>1393</v>
      </c>
      <c r="F149" s="134" t="s">
        <v>1394</v>
      </c>
      <c r="G149" s="135" t="s">
        <v>139</v>
      </c>
      <c r="H149" s="136">
        <v>4.423</v>
      </c>
      <c r="I149" s="137">
        <v>0</v>
      </c>
      <c r="J149" s="137">
        <f t="shared" si="10"/>
        <v>0</v>
      </c>
      <c r="K149" s="138"/>
      <c r="L149" s="25"/>
      <c r="M149" s="139" t="s">
        <v>1</v>
      </c>
      <c r="N149" s="140" t="s">
        <v>37</v>
      </c>
      <c r="O149" s="141">
        <v>0.35799999999999998</v>
      </c>
      <c r="P149" s="141">
        <f t="shared" si="11"/>
        <v>1.583434</v>
      </c>
      <c r="Q149" s="141">
        <v>6.7000000000000002E-4</v>
      </c>
      <c r="R149" s="141">
        <f t="shared" si="12"/>
        <v>2.9634100000000001E-3</v>
      </c>
      <c r="S149" s="141">
        <v>0</v>
      </c>
      <c r="T149" s="142">
        <f t="shared" si="13"/>
        <v>0</v>
      </c>
      <c r="AR149" s="143" t="s">
        <v>140</v>
      </c>
      <c r="AT149" s="143" t="s">
        <v>136</v>
      </c>
      <c r="AU149" s="143" t="s">
        <v>141</v>
      </c>
      <c r="AY149" s="13" t="s">
        <v>134</v>
      </c>
      <c r="BE149" s="144">
        <f t="shared" si="14"/>
        <v>0</v>
      </c>
      <c r="BF149" s="144">
        <f t="shared" si="15"/>
        <v>0</v>
      </c>
      <c r="BG149" s="144">
        <f t="shared" si="16"/>
        <v>0</v>
      </c>
      <c r="BH149" s="144">
        <f t="shared" si="17"/>
        <v>0</v>
      </c>
      <c r="BI149" s="144">
        <f t="shared" si="18"/>
        <v>0</v>
      </c>
      <c r="BJ149" s="13" t="s">
        <v>141</v>
      </c>
      <c r="BK149" s="144">
        <f t="shared" si="19"/>
        <v>0</v>
      </c>
      <c r="BL149" s="13" t="s">
        <v>140</v>
      </c>
      <c r="BM149" s="143" t="s">
        <v>2006</v>
      </c>
    </row>
    <row r="150" spans="2:65" s="1" customFormat="1" ht="21.75" customHeight="1">
      <c r="B150" s="131"/>
      <c r="C150" s="132" t="s">
        <v>188</v>
      </c>
      <c r="D150" s="132" t="s">
        <v>136</v>
      </c>
      <c r="E150" s="133" t="s">
        <v>1396</v>
      </c>
      <c r="F150" s="134" t="s">
        <v>1397</v>
      </c>
      <c r="G150" s="135" t="s">
        <v>139</v>
      </c>
      <c r="H150" s="136">
        <v>4.423</v>
      </c>
      <c r="I150" s="137">
        <v>0</v>
      </c>
      <c r="J150" s="137">
        <f t="shared" si="10"/>
        <v>0</v>
      </c>
      <c r="K150" s="138"/>
      <c r="L150" s="25"/>
      <c r="M150" s="139" t="s">
        <v>1</v>
      </c>
      <c r="N150" s="140" t="s">
        <v>37</v>
      </c>
      <c r="O150" s="141">
        <v>0.19900000000000001</v>
      </c>
      <c r="P150" s="141">
        <f t="shared" si="11"/>
        <v>0.8801770000000001</v>
      </c>
      <c r="Q150" s="141">
        <v>0</v>
      </c>
      <c r="R150" s="141">
        <f t="shared" si="12"/>
        <v>0</v>
      </c>
      <c r="S150" s="141">
        <v>0</v>
      </c>
      <c r="T150" s="142">
        <f t="shared" si="13"/>
        <v>0</v>
      </c>
      <c r="AR150" s="143" t="s">
        <v>140</v>
      </c>
      <c r="AT150" s="143" t="s">
        <v>136</v>
      </c>
      <c r="AU150" s="143" t="s">
        <v>141</v>
      </c>
      <c r="AY150" s="13" t="s">
        <v>134</v>
      </c>
      <c r="BE150" s="144">
        <f t="shared" si="14"/>
        <v>0</v>
      </c>
      <c r="BF150" s="144">
        <f t="shared" si="15"/>
        <v>0</v>
      </c>
      <c r="BG150" s="144">
        <f t="shared" si="16"/>
        <v>0</v>
      </c>
      <c r="BH150" s="144">
        <f t="shared" si="17"/>
        <v>0</v>
      </c>
      <c r="BI150" s="144">
        <f t="shared" si="18"/>
        <v>0</v>
      </c>
      <c r="BJ150" s="13" t="s">
        <v>141</v>
      </c>
      <c r="BK150" s="144">
        <f t="shared" si="19"/>
        <v>0</v>
      </c>
      <c r="BL150" s="13" t="s">
        <v>140</v>
      </c>
      <c r="BM150" s="143" t="s">
        <v>2007</v>
      </c>
    </row>
    <row r="151" spans="2:65" s="1" customFormat="1" ht="33" customHeight="1">
      <c r="B151" s="131"/>
      <c r="C151" s="132" t="s">
        <v>192</v>
      </c>
      <c r="D151" s="132" t="s">
        <v>136</v>
      </c>
      <c r="E151" s="133" t="s">
        <v>2008</v>
      </c>
      <c r="F151" s="134" t="s">
        <v>2009</v>
      </c>
      <c r="G151" s="135" t="s">
        <v>139</v>
      </c>
      <c r="H151" s="136">
        <v>37.969000000000001</v>
      </c>
      <c r="I151" s="137">
        <v>0</v>
      </c>
      <c r="J151" s="137">
        <f t="shared" si="10"/>
        <v>0</v>
      </c>
      <c r="K151" s="138"/>
      <c r="L151" s="25"/>
      <c r="M151" s="139" t="s">
        <v>1</v>
      </c>
      <c r="N151" s="140" t="s">
        <v>37</v>
      </c>
      <c r="O151" s="141">
        <v>4.7E-2</v>
      </c>
      <c r="P151" s="141">
        <f t="shared" si="11"/>
        <v>1.784543</v>
      </c>
      <c r="Q151" s="141">
        <v>6.2700000000000004E-3</v>
      </c>
      <c r="R151" s="141">
        <f t="shared" si="12"/>
        <v>0.23806563000000003</v>
      </c>
      <c r="S151" s="141">
        <v>0</v>
      </c>
      <c r="T151" s="142">
        <f t="shared" si="13"/>
        <v>0</v>
      </c>
      <c r="AR151" s="143" t="s">
        <v>140</v>
      </c>
      <c r="AT151" s="143" t="s">
        <v>136</v>
      </c>
      <c r="AU151" s="143" t="s">
        <v>141</v>
      </c>
      <c r="AY151" s="13" t="s">
        <v>134</v>
      </c>
      <c r="BE151" s="144">
        <f t="shared" si="14"/>
        <v>0</v>
      </c>
      <c r="BF151" s="144">
        <f t="shared" si="15"/>
        <v>0</v>
      </c>
      <c r="BG151" s="144">
        <f t="shared" si="16"/>
        <v>0</v>
      </c>
      <c r="BH151" s="144">
        <f t="shared" si="17"/>
        <v>0</v>
      </c>
      <c r="BI151" s="144">
        <f t="shared" si="18"/>
        <v>0</v>
      </c>
      <c r="BJ151" s="13" t="s">
        <v>141</v>
      </c>
      <c r="BK151" s="144">
        <f t="shared" si="19"/>
        <v>0</v>
      </c>
      <c r="BL151" s="13" t="s">
        <v>140</v>
      </c>
      <c r="BM151" s="143" t="s">
        <v>2010</v>
      </c>
    </row>
    <row r="152" spans="2:65" s="1" customFormat="1" ht="16.5" customHeight="1">
      <c r="B152" s="131"/>
      <c r="C152" s="132" t="s">
        <v>196</v>
      </c>
      <c r="D152" s="132" t="s">
        <v>136</v>
      </c>
      <c r="E152" s="133" t="s">
        <v>2011</v>
      </c>
      <c r="F152" s="134" t="s">
        <v>2012</v>
      </c>
      <c r="G152" s="135" t="s">
        <v>182</v>
      </c>
      <c r="H152" s="136">
        <v>10.504</v>
      </c>
      <c r="I152" s="137">
        <v>0</v>
      </c>
      <c r="J152" s="137">
        <f t="shared" si="10"/>
        <v>0</v>
      </c>
      <c r="K152" s="138"/>
      <c r="L152" s="25"/>
      <c r="M152" s="139" t="s">
        <v>1</v>
      </c>
      <c r="N152" s="140" t="s">
        <v>37</v>
      </c>
      <c r="O152" s="141">
        <v>0.58055000000000001</v>
      </c>
      <c r="P152" s="141">
        <f t="shared" si="11"/>
        <v>6.0980971999999998</v>
      </c>
      <c r="Q152" s="141">
        <v>2.4157199999999999</v>
      </c>
      <c r="R152" s="141">
        <f t="shared" si="12"/>
        <v>25.374722879999997</v>
      </c>
      <c r="S152" s="141">
        <v>0</v>
      </c>
      <c r="T152" s="142">
        <f t="shared" si="13"/>
        <v>0</v>
      </c>
      <c r="AR152" s="143" t="s">
        <v>140</v>
      </c>
      <c r="AT152" s="143" t="s">
        <v>136</v>
      </c>
      <c r="AU152" s="143" t="s">
        <v>141</v>
      </c>
      <c r="AY152" s="13" t="s">
        <v>134</v>
      </c>
      <c r="BE152" s="144">
        <f t="shared" si="14"/>
        <v>0</v>
      </c>
      <c r="BF152" s="144">
        <f t="shared" si="15"/>
        <v>0</v>
      </c>
      <c r="BG152" s="144">
        <f t="shared" si="16"/>
        <v>0</v>
      </c>
      <c r="BH152" s="144">
        <f t="shared" si="17"/>
        <v>0</v>
      </c>
      <c r="BI152" s="144">
        <f t="shared" si="18"/>
        <v>0</v>
      </c>
      <c r="BJ152" s="13" t="s">
        <v>141</v>
      </c>
      <c r="BK152" s="144">
        <f t="shared" si="19"/>
        <v>0</v>
      </c>
      <c r="BL152" s="13" t="s">
        <v>140</v>
      </c>
      <c r="BM152" s="143" t="s">
        <v>2013</v>
      </c>
    </row>
    <row r="153" spans="2:65" s="1" customFormat="1" ht="33" customHeight="1">
      <c r="B153" s="131"/>
      <c r="C153" s="132" t="s">
        <v>200</v>
      </c>
      <c r="D153" s="132" t="s">
        <v>136</v>
      </c>
      <c r="E153" s="133" t="s">
        <v>1400</v>
      </c>
      <c r="F153" s="134" t="s">
        <v>1401</v>
      </c>
      <c r="G153" s="135" t="s">
        <v>139</v>
      </c>
      <c r="H153" s="136">
        <v>40.5</v>
      </c>
      <c r="I153" s="137">
        <v>0</v>
      </c>
      <c r="J153" s="137">
        <f t="shared" si="10"/>
        <v>0</v>
      </c>
      <c r="K153" s="138"/>
      <c r="L153" s="25"/>
      <c r="M153" s="139" t="s">
        <v>1</v>
      </c>
      <c r="N153" s="140" t="s">
        <v>37</v>
      </c>
      <c r="O153" s="141">
        <v>5.3999999999999999E-2</v>
      </c>
      <c r="P153" s="141">
        <f t="shared" si="11"/>
        <v>2.1869999999999998</v>
      </c>
      <c r="Q153" s="141">
        <v>3.0000000000000001E-5</v>
      </c>
      <c r="R153" s="141">
        <f t="shared" si="12"/>
        <v>1.2149999999999999E-3</v>
      </c>
      <c r="S153" s="141">
        <v>0</v>
      </c>
      <c r="T153" s="142">
        <f t="shared" si="13"/>
        <v>0</v>
      </c>
      <c r="AR153" s="143" t="s">
        <v>140</v>
      </c>
      <c r="AT153" s="143" t="s">
        <v>136</v>
      </c>
      <c r="AU153" s="143" t="s">
        <v>141</v>
      </c>
      <c r="AY153" s="13" t="s">
        <v>134</v>
      </c>
      <c r="BE153" s="144">
        <f t="shared" si="14"/>
        <v>0</v>
      </c>
      <c r="BF153" s="144">
        <f t="shared" si="15"/>
        <v>0</v>
      </c>
      <c r="BG153" s="144">
        <f t="shared" si="16"/>
        <v>0</v>
      </c>
      <c r="BH153" s="144">
        <f t="shared" si="17"/>
        <v>0</v>
      </c>
      <c r="BI153" s="144">
        <f t="shared" si="18"/>
        <v>0</v>
      </c>
      <c r="BJ153" s="13" t="s">
        <v>141</v>
      </c>
      <c r="BK153" s="144">
        <f t="shared" si="19"/>
        <v>0</v>
      </c>
      <c r="BL153" s="13" t="s">
        <v>140</v>
      </c>
      <c r="BM153" s="143" t="s">
        <v>2014</v>
      </c>
    </row>
    <row r="154" spans="2:65" s="1" customFormat="1" ht="16.5" customHeight="1">
      <c r="B154" s="131"/>
      <c r="C154" s="149" t="s">
        <v>204</v>
      </c>
      <c r="D154" s="149" t="s">
        <v>313</v>
      </c>
      <c r="E154" s="150" t="s">
        <v>314</v>
      </c>
      <c r="F154" s="151" t="s">
        <v>315</v>
      </c>
      <c r="G154" s="152" t="s">
        <v>139</v>
      </c>
      <c r="H154" s="153">
        <v>41.31</v>
      </c>
      <c r="I154" s="154">
        <v>0</v>
      </c>
      <c r="J154" s="154">
        <f t="shared" si="10"/>
        <v>0</v>
      </c>
      <c r="K154" s="155"/>
      <c r="L154" s="156"/>
      <c r="M154" s="157" t="s">
        <v>1</v>
      </c>
      <c r="N154" s="158" t="s">
        <v>37</v>
      </c>
      <c r="O154" s="141">
        <v>0</v>
      </c>
      <c r="P154" s="141">
        <f t="shared" si="11"/>
        <v>0</v>
      </c>
      <c r="Q154" s="141">
        <v>5.0000000000000001E-4</v>
      </c>
      <c r="R154" s="141">
        <f t="shared" si="12"/>
        <v>2.0655000000000003E-2</v>
      </c>
      <c r="S154" s="141">
        <v>0</v>
      </c>
      <c r="T154" s="142">
        <f t="shared" si="13"/>
        <v>0</v>
      </c>
      <c r="AR154" s="143" t="s">
        <v>167</v>
      </c>
      <c r="AT154" s="143" t="s">
        <v>313</v>
      </c>
      <c r="AU154" s="143" t="s">
        <v>141</v>
      </c>
      <c r="AY154" s="13" t="s">
        <v>134</v>
      </c>
      <c r="BE154" s="144">
        <f t="shared" si="14"/>
        <v>0</v>
      </c>
      <c r="BF154" s="144">
        <f t="shared" si="15"/>
        <v>0</v>
      </c>
      <c r="BG154" s="144">
        <f t="shared" si="16"/>
        <v>0</v>
      </c>
      <c r="BH154" s="144">
        <f t="shared" si="17"/>
        <v>0</v>
      </c>
      <c r="BI154" s="144">
        <f t="shared" si="18"/>
        <v>0</v>
      </c>
      <c r="BJ154" s="13" t="s">
        <v>141</v>
      </c>
      <c r="BK154" s="144">
        <f t="shared" si="19"/>
        <v>0</v>
      </c>
      <c r="BL154" s="13" t="s">
        <v>140</v>
      </c>
      <c r="BM154" s="143" t="s">
        <v>2015</v>
      </c>
    </row>
    <row r="155" spans="2:65" s="11" customFormat="1" ht="22.9" customHeight="1">
      <c r="B155" s="120"/>
      <c r="D155" s="121" t="s">
        <v>70</v>
      </c>
      <c r="E155" s="129" t="s">
        <v>146</v>
      </c>
      <c r="F155" s="129" t="s">
        <v>317</v>
      </c>
      <c r="J155" s="130">
        <f>BK155</f>
        <v>0</v>
      </c>
      <c r="L155" s="120"/>
      <c r="M155" s="124"/>
      <c r="P155" s="125">
        <f>SUM(P156:P162)</f>
        <v>330.08672865999995</v>
      </c>
      <c r="R155" s="125">
        <f>SUM(R156:R162)</f>
        <v>117.83595472</v>
      </c>
      <c r="T155" s="126">
        <f>SUM(T156:T162)</f>
        <v>0</v>
      </c>
      <c r="AR155" s="121" t="s">
        <v>79</v>
      </c>
      <c r="AT155" s="127" t="s">
        <v>70</v>
      </c>
      <c r="AU155" s="127" t="s">
        <v>79</v>
      </c>
      <c r="AY155" s="121" t="s">
        <v>134</v>
      </c>
      <c r="BK155" s="128">
        <f>SUM(BK156:BK162)</f>
        <v>0</v>
      </c>
    </row>
    <row r="156" spans="2:65" s="1" customFormat="1" ht="33" customHeight="1">
      <c r="B156" s="131"/>
      <c r="C156" s="132" t="s">
        <v>208</v>
      </c>
      <c r="D156" s="132" t="s">
        <v>136</v>
      </c>
      <c r="E156" s="133" t="s">
        <v>744</v>
      </c>
      <c r="F156" s="199" t="s">
        <v>2150</v>
      </c>
      <c r="G156" s="135" t="s">
        <v>182</v>
      </c>
      <c r="H156" s="136">
        <v>40.972000000000001</v>
      </c>
      <c r="I156" s="137">
        <v>0</v>
      </c>
      <c r="J156" s="137">
        <f t="shared" ref="J156:J162" si="20">ROUND(I156*H156,2)</f>
        <v>0</v>
      </c>
      <c r="K156" s="138"/>
      <c r="L156" s="25"/>
      <c r="M156" s="139" t="s">
        <v>1</v>
      </c>
      <c r="N156" s="140" t="s">
        <v>37</v>
      </c>
      <c r="O156" s="141">
        <v>1.93309</v>
      </c>
      <c r="P156" s="141">
        <f t="shared" ref="P156:P162" si="21">O156*H156</f>
        <v>79.202563479999995</v>
      </c>
      <c r="Q156" s="141">
        <v>0.82162000000000002</v>
      </c>
      <c r="R156" s="141">
        <f t="shared" ref="R156:R162" si="22">Q156*H156</f>
        <v>33.663414639999999</v>
      </c>
      <c r="S156" s="141">
        <v>0</v>
      </c>
      <c r="T156" s="142">
        <f t="shared" ref="T156:T162" si="23">S156*H156</f>
        <v>0</v>
      </c>
      <c r="AR156" s="143" t="s">
        <v>140</v>
      </c>
      <c r="AT156" s="143" t="s">
        <v>136</v>
      </c>
      <c r="AU156" s="143" t="s">
        <v>141</v>
      </c>
      <c r="AY156" s="13" t="s">
        <v>134</v>
      </c>
      <c r="BE156" s="144">
        <f t="shared" ref="BE156:BE162" si="24">IF(N156="základná",J156,0)</f>
        <v>0</v>
      </c>
      <c r="BF156" s="144">
        <f t="shared" ref="BF156:BF162" si="25">IF(N156="znížená",J156,0)</f>
        <v>0</v>
      </c>
      <c r="BG156" s="144">
        <f t="shared" ref="BG156:BG162" si="26">IF(N156="zákl. prenesená",J156,0)</f>
        <v>0</v>
      </c>
      <c r="BH156" s="144">
        <f t="shared" ref="BH156:BH162" si="27">IF(N156="zníž. prenesená",J156,0)</f>
        <v>0</v>
      </c>
      <c r="BI156" s="144">
        <f t="shared" ref="BI156:BI162" si="28">IF(N156="nulová",J156,0)</f>
        <v>0</v>
      </c>
      <c r="BJ156" s="13" t="s">
        <v>141</v>
      </c>
      <c r="BK156" s="144">
        <f t="shared" ref="BK156:BK162" si="29">ROUND(I156*H156,2)</f>
        <v>0</v>
      </c>
      <c r="BL156" s="13" t="s">
        <v>140</v>
      </c>
      <c r="BM156" s="143" t="s">
        <v>2016</v>
      </c>
    </row>
    <row r="157" spans="2:65" s="1" customFormat="1" ht="24.2" customHeight="1">
      <c r="B157" s="131"/>
      <c r="C157" s="132" t="s">
        <v>212</v>
      </c>
      <c r="D157" s="132" t="s">
        <v>136</v>
      </c>
      <c r="E157" s="133" t="s">
        <v>2017</v>
      </c>
      <c r="F157" s="199" t="s">
        <v>2144</v>
      </c>
      <c r="G157" s="135" t="s">
        <v>324</v>
      </c>
      <c r="H157" s="136">
        <v>1</v>
      </c>
      <c r="I157" s="137">
        <v>0</v>
      </c>
      <c r="J157" s="137">
        <f t="shared" si="20"/>
        <v>0</v>
      </c>
      <c r="K157" s="138"/>
      <c r="L157" s="25"/>
      <c r="M157" s="139" t="s">
        <v>1</v>
      </c>
      <c r="N157" s="140" t="s">
        <v>37</v>
      </c>
      <c r="O157" s="141">
        <v>0.2853</v>
      </c>
      <c r="P157" s="141">
        <f t="shared" si="21"/>
        <v>0.2853</v>
      </c>
      <c r="Q157" s="141">
        <v>7.7829999999999996E-2</v>
      </c>
      <c r="R157" s="141">
        <f t="shared" si="22"/>
        <v>7.7829999999999996E-2</v>
      </c>
      <c r="S157" s="141">
        <v>0</v>
      </c>
      <c r="T157" s="142">
        <f t="shared" si="23"/>
        <v>0</v>
      </c>
      <c r="AR157" s="143" t="s">
        <v>140</v>
      </c>
      <c r="AT157" s="143" t="s">
        <v>136</v>
      </c>
      <c r="AU157" s="143" t="s">
        <v>141</v>
      </c>
      <c r="AY157" s="13" t="s">
        <v>134</v>
      </c>
      <c r="BE157" s="144">
        <f t="shared" si="24"/>
        <v>0</v>
      </c>
      <c r="BF157" s="144">
        <f t="shared" si="25"/>
        <v>0</v>
      </c>
      <c r="BG157" s="144">
        <f t="shared" si="26"/>
        <v>0</v>
      </c>
      <c r="BH157" s="144">
        <f t="shared" si="27"/>
        <v>0</v>
      </c>
      <c r="BI157" s="144">
        <f t="shared" si="28"/>
        <v>0</v>
      </c>
      <c r="BJ157" s="13" t="s">
        <v>141</v>
      </c>
      <c r="BK157" s="144">
        <f t="shared" si="29"/>
        <v>0</v>
      </c>
      <c r="BL157" s="13" t="s">
        <v>140</v>
      </c>
      <c r="BM157" s="143" t="s">
        <v>2018</v>
      </c>
    </row>
    <row r="158" spans="2:65" s="1" customFormat="1" ht="24.2" customHeight="1">
      <c r="B158" s="131"/>
      <c r="C158" s="132" t="s">
        <v>7</v>
      </c>
      <c r="D158" s="132" t="s">
        <v>136</v>
      </c>
      <c r="E158" s="133" t="s">
        <v>2019</v>
      </c>
      <c r="F158" s="134" t="s">
        <v>2020</v>
      </c>
      <c r="G158" s="135" t="s">
        <v>182</v>
      </c>
      <c r="H158" s="136">
        <v>30.5</v>
      </c>
      <c r="I158" s="137">
        <v>0</v>
      </c>
      <c r="J158" s="137">
        <f t="shared" si="20"/>
        <v>0</v>
      </c>
      <c r="K158" s="138"/>
      <c r="L158" s="25"/>
      <c r="M158" s="139" t="s">
        <v>1</v>
      </c>
      <c r="N158" s="140" t="s">
        <v>37</v>
      </c>
      <c r="O158" s="141">
        <v>2.0234000000000001</v>
      </c>
      <c r="P158" s="141">
        <f t="shared" si="21"/>
        <v>61.713700000000003</v>
      </c>
      <c r="Q158" s="141">
        <v>2.35663</v>
      </c>
      <c r="R158" s="141">
        <f t="shared" si="22"/>
        <v>71.877215000000007</v>
      </c>
      <c r="S158" s="141">
        <v>0</v>
      </c>
      <c r="T158" s="142">
        <f t="shared" si="23"/>
        <v>0</v>
      </c>
      <c r="AR158" s="143" t="s">
        <v>140</v>
      </c>
      <c r="AT158" s="143" t="s">
        <v>136</v>
      </c>
      <c r="AU158" s="143" t="s">
        <v>141</v>
      </c>
      <c r="AY158" s="13" t="s">
        <v>134</v>
      </c>
      <c r="BE158" s="144">
        <f t="shared" si="24"/>
        <v>0</v>
      </c>
      <c r="BF158" s="144">
        <f t="shared" si="25"/>
        <v>0</v>
      </c>
      <c r="BG158" s="144">
        <f t="shared" si="26"/>
        <v>0</v>
      </c>
      <c r="BH158" s="144">
        <f t="shared" si="27"/>
        <v>0</v>
      </c>
      <c r="BI158" s="144">
        <f t="shared" si="28"/>
        <v>0</v>
      </c>
      <c r="BJ158" s="13" t="s">
        <v>141</v>
      </c>
      <c r="BK158" s="144">
        <f t="shared" si="29"/>
        <v>0</v>
      </c>
      <c r="BL158" s="13" t="s">
        <v>140</v>
      </c>
      <c r="BM158" s="143" t="s">
        <v>2021</v>
      </c>
    </row>
    <row r="159" spans="2:65" s="1" customFormat="1" ht="24.2" customHeight="1">
      <c r="B159" s="131"/>
      <c r="C159" s="132" t="s">
        <v>219</v>
      </c>
      <c r="D159" s="132" t="s">
        <v>136</v>
      </c>
      <c r="E159" s="133" t="s">
        <v>773</v>
      </c>
      <c r="F159" s="134" t="s">
        <v>774</v>
      </c>
      <c r="G159" s="135" t="s">
        <v>234</v>
      </c>
      <c r="H159" s="136">
        <v>3.92</v>
      </c>
      <c r="I159" s="137">
        <v>0</v>
      </c>
      <c r="J159" s="137">
        <f t="shared" si="20"/>
        <v>0</v>
      </c>
      <c r="K159" s="138"/>
      <c r="L159" s="25"/>
      <c r="M159" s="139" t="s">
        <v>1</v>
      </c>
      <c r="N159" s="140" t="s">
        <v>37</v>
      </c>
      <c r="O159" s="141">
        <v>20.434999999999999</v>
      </c>
      <c r="P159" s="141">
        <f t="shared" si="21"/>
        <v>80.105199999999996</v>
      </c>
      <c r="Q159" s="141">
        <v>1.0128999999999999</v>
      </c>
      <c r="R159" s="141">
        <f t="shared" si="22"/>
        <v>3.9705679999999997</v>
      </c>
      <c r="S159" s="141">
        <v>0</v>
      </c>
      <c r="T159" s="142">
        <f t="shared" si="23"/>
        <v>0</v>
      </c>
      <c r="AR159" s="143" t="s">
        <v>140</v>
      </c>
      <c r="AT159" s="143" t="s">
        <v>136</v>
      </c>
      <c r="AU159" s="143" t="s">
        <v>141</v>
      </c>
      <c r="AY159" s="13" t="s">
        <v>134</v>
      </c>
      <c r="BE159" s="144">
        <f t="shared" si="24"/>
        <v>0</v>
      </c>
      <c r="BF159" s="144">
        <f t="shared" si="25"/>
        <v>0</v>
      </c>
      <c r="BG159" s="144">
        <f t="shared" si="26"/>
        <v>0</v>
      </c>
      <c r="BH159" s="144">
        <f t="shared" si="27"/>
        <v>0</v>
      </c>
      <c r="BI159" s="144">
        <f t="shared" si="28"/>
        <v>0</v>
      </c>
      <c r="BJ159" s="13" t="s">
        <v>141</v>
      </c>
      <c r="BK159" s="144">
        <f t="shared" si="29"/>
        <v>0</v>
      </c>
      <c r="BL159" s="13" t="s">
        <v>140</v>
      </c>
      <c r="BM159" s="143" t="s">
        <v>2022</v>
      </c>
    </row>
    <row r="160" spans="2:65" s="1" customFormat="1" ht="33" customHeight="1">
      <c r="B160" s="131"/>
      <c r="C160" s="132" t="s">
        <v>223</v>
      </c>
      <c r="D160" s="132" t="s">
        <v>136</v>
      </c>
      <c r="E160" s="133" t="s">
        <v>764</v>
      </c>
      <c r="F160" s="134" t="s">
        <v>765</v>
      </c>
      <c r="G160" s="135" t="s">
        <v>182</v>
      </c>
      <c r="H160" s="136">
        <v>3.05</v>
      </c>
      <c r="I160" s="137">
        <v>0</v>
      </c>
      <c r="J160" s="137">
        <f t="shared" si="20"/>
        <v>0</v>
      </c>
      <c r="K160" s="138"/>
      <c r="L160" s="25"/>
      <c r="M160" s="139" t="s">
        <v>1</v>
      </c>
      <c r="N160" s="140" t="s">
        <v>37</v>
      </c>
      <c r="O160" s="141">
        <v>15.36265</v>
      </c>
      <c r="P160" s="141">
        <f t="shared" si="21"/>
        <v>46.856082499999999</v>
      </c>
      <c r="Q160" s="141">
        <v>2.6347800000000001</v>
      </c>
      <c r="R160" s="141">
        <f t="shared" si="22"/>
        <v>8.0360789999999991</v>
      </c>
      <c r="S160" s="141">
        <v>0</v>
      </c>
      <c r="T160" s="142">
        <f t="shared" si="23"/>
        <v>0</v>
      </c>
      <c r="AR160" s="143" t="s">
        <v>140</v>
      </c>
      <c r="AT160" s="143" t="s">
        <v>136</v>
      </c>
      <c r="AU160" s="143" t="s">
        <v>141</v>
      </c>
      <c r="AY160" s="13" t="s">
        <v>134</v>
      </c>
      <c r="BE160" s="144">
        <f t="shared" si="24"/>
        <v>0</v>
      </c>
      <c r="BF160" s="144">
        <f t="shared" si="25"/>
        <v>0</v>
      </c>
      <c r="BG160" s="144">
        <f t="shared" si="26"/>
        <v>0</v>
      </c>
      <c r="BH160" s="144">
        <f t="shared" si="27"/>
        <v>0</v>
      </c>
      <c r="BI160" s="144">
        <f t="shared" si="28"/>
        <v>0</v>
      </c>
      <c r="BJ160" s="13" t="s">
        <v>141</v>
      </c>
      <c r="BK160" s="144">
        <f t="shared" si="29"/>
        <v>0</v>
      </c>
      <c r="BL160" s="13" t="s">
        <v>140</v>
      </c>
      <c r="BM160" s="143" t="s">
        <v>2023</v>
      </c>
    </row>
    <row r="161" spans="2:65" s="1" customFormat="1" ht="24.2" customHeight="1">
      <c r="B161" s="131"/>
      <c r="C161" s="132" t="s">
        <v>227</v>
      </c>
      <c r="D161" s="132" t="s">
        <v>136</v>
      </c>
      <c r="E161" s="133" t="s">
        <v>767</v>
      </c>
      <c r="F161" s="134" t="s">
        <v>768</v>
      </c>
      <c r="G161" s="135" t="s">
        <v>139</v>
      </c>
      <c r="H161" s="136">
        <v>49.963999999999999</v>
      </c>
      <c r="I161" s="137">
        <v>0</v>
      </c>
      <c r="J161" s="137">
        <f t="shared" si="20"/>
        <v>0</v>
      </c>
      <c r="K161" s="138"/>
      <c r="L161" s="25"/>
      <c r="M161" s="139" t="s">
        <v>1</v>
      </c>
      <c r="N161" s="140" t="s">
        <v>37</v>
      </c>
      <c r="O161" s="141">
        <v>0.91837000000000002</v>
      </c>
      <c r="P161" s="141">
        <f t="shared" si="21"/>
        <v>45.88543868</v>
      </c>
      <c r="Q161" s="141">
        <v>4.2199999999999998E-3</v>
      </c>
      <c r="R161" s="141">
        <f t="shared" si="22"/>
        <v>0.21084807999999999</v>
      </c>
      <c r="S161" s="141">
        <v>0</v>
      </c>
      <c r="T161" s="142">
        <f t="shared" si="23"/>
        <v>0</v>
      </c>
      <c r="AR161" s="143" t="s">
        <v>140</v>
      </c>
      <c r="AT161" s="143" t="s">
        <v>136</v>
      </c>
      <c r="AU161" s="143" t="s">
        <v>141</v>
      </c>
      <c r="AY161" s="13" t="s">
        <v>134</v>
      </c>
      <c r="BE161" s="144">
        <f t="shared" si="24"/>
        <v>0</v>
      </c>
      <c r="BF161" s="144">
        <f t="shared" si="25"/>
        <v>0</v>
      </c>
      <c r="BG161" s="144">
        <f t="shared" si="26"/>
        <v>0</v>
      </c>
      <c r="BH161" s="144">
        <f t="shared" si="27"/>
        <v>0</v>
      </c>
      <c r="BI161" s="144">
        <f t="shared" si="28"/>
        <v>0</v>
      </c>
      <c r="BJ161" s="13" t="s">
        <v>141</v>
      </c>
      <c r="BK161" s="144">
        <f t="shared" si="29"/>
        <v>0</v>
      </c>
      <c r="BL161" s="13" t="s">
        <v>140</v>
      </c>
      <c r="BM161" s="143" t="s">
        <v>2024</v>
      </c>
    </row>
    <row r="162" spans="2:65" s="1" customFormat="1" ht="24.2" customHeight="1">
      <c r="B162" s="131"/>
      <c r="C162" s="132" t="s">
        <v>231</v>
      </c>
      <c r="D162" s="132" t="s">
        <v>136</v>
      </c>
      <c r="E162" s="133" t="s">
        <v>770</v>
      </c>
      <c r="F162" s="134" t="s">
        <v>771</v>
      </c>
      <c r="G162" s="135" t="s">
        <v>139</v>
      </c>
      <c r="H162" s="136">
        <v>49.963999999999999</v>
      </c>
      <c r="I162" s="137">
        <v>0</v>
      </c>
      <c r="J162" s="137">
        <f t="shared" si="20"/>
        <v>0</v>
      </c>
      <c r="K162" s="138"/>
      <c r="L162" s="25"/>
      <c r="M162" s="139" t="s">
        <v>1</v>
      </c>
      <c r="N162" s="140" t="s">
        <v>37</v>
      </c>
      <c r="O162" s="141">
        <v>0.32100000000000001</v>
      </c>
      <c r="P162" s="141">
        <f t="shared" si="21"/>
        <v>16.038443999999998</v>
      </c>
      <c r="Q162" s="141">
        <v>0</v>
      </c>
      <c r="R162" s="141">
        <f t="shared" si="22"/>
        <v>0</v>
      </c>
      <c r="S162" s="141">
        <v>0</v>
      </c>
      <c r="T162" s="142">
        <f t="shared" si="23"/>
        <v>0</v>
      </c>
      <c r="AR162" s="143" t="s">
        <v>140</v>
      </c>
      <c r="AT162" s="143" t="s">
        <v>136</v>
      </c>
      <c r="AU162" s="143" t="s">
        <v>141</v>
      </c>
      <c r="AY162" s="13" t="s">
        <v>134</v>
      </c>
      <c r="BE162" s="144">
        <f t="shared" si="24"/>
        <v>0</v>
      </c>
      <c r="BF162" s="144">
        <f t="shared" si="25"/>
        <v>0</v>
      </c>
      <c r="BG162" s="144">
        <f t="shared" si="26"/>
        <v>0</v>
      </c>
      <c r="BH162" s="144">
        <f t="shared" si="27"/>
        <v>0</v>
      </c>
      <c r="BI162" s="144">
        <f t="shared" si="28"/>
        <v>0</v>
      </c>
      <c r="BJ162" s="13" t="s">
        <v>141</v>
      </c>
      <c r="BK162" s="144">
        <f t="shared" si="29"/>
        <v>0</v>
      </c>
      <c r="BL162" s="13" t="s">
        <v>140</v>
      </c>
      <c r="BM162" s="143" t="s">
        <v>2025</v>
      </c>
    </row>
    <row r="163" spans="2:65" s="11" customFormat="1" ht="22.9" customHeight="1">
      <c r="B163" s="120"/>
      <c r="D163" s="121" t="s">
        <v>70</v>
      </c>
      <c r="E163" s="129" t="s">
        <v>140</v>
      </c>
      <c r="F163" s="129" t="s">
        <v>332</v>
      </c>
      <c r="J163" s="130">
        <f>BK163</f>
        <v>0</v>
      </c>
      <c r="L163" s="120"/>
      <c r="M163" s="124"/>
      <c r="P163" s="125">
        <f>SUM(P164:P177)</f>
        <v>143.22917812999998</v>
      </c>
      <c r="R163" s="125">
        <f>SUM(R164:R177)</f>
        <v>28.385819719999997</v>
      </c>
      <c r="T163" s="126">
        <f>SUM(T164:T177)</f>
        <v>0</v>
      </c>
      <c r="AR163" s="121" t="s">
        <v>79</v>
      </c>
      <c r="AT163" s="127" t="s">
        <v>70</v>
      </c>
      <c r="AU163" s="127" t="s">
        <v>79</v>
      </c>
      <c r="AY163" s="121" t="s">
        <v>134</v>
      </c>
      <c r="BK163" s="128">
        <f>SUM(BK164:BK177)</f>
        <v>0</v>
      </c>
    </row>
    <row r="164" spans="2:65" s="1" customFormat="1" ht="24.2" customHeight="1">
      <c r="B164" s="131"/>
      <c r="C164" s="132" t="s">
        <v>236</v>
      </c>
      <c r="D164" s="132" t="s">
        <v>136</v>
      </c>
      <c r="E164" s="133" t="s">
        <v>333</v>
      </c>
      <c r="F164" s="134" t="s">
        <v>334</v>
      </c>
      <c r="G164" s="135" t="s">
        <v>182</v>
      </c>
      <c r="H164" s="136">
        <v>8.81</v>
      </c>
      <c r="I164" s="137">
        <v>0</v>
      </c>
      <c r="J164" s="137">
        <f t="shared" ref="J164:J177" si="30">ROUND(I164*H164,2)</f>
        <v>0</v>
      </c>
      <c r="K164" s="138"/>
      <c r="L164" s="25"/>
      <c r="M164" s="139" t="s">
        <v>1</v>
      </c>
      <c r="N164" s="140" t="s">
        <v>37</v>
      </c>
      <c r="O164" s="141">
        <v>1.26135</v>
      </c>
      <c r="P164" s="141">
        <f t="shared" ref="P164:P177" si="31">O164*H164</f>
        <v>11.112493500000001</v>
      </c>
      <c r="Q164" s="141">
        <v>2.4018999999999999</v>
      </c>
      <c r="R164" s="141">
        <f t="shared" ref="R164:R177" si="32">Q164*H164</f>
        <v>21.160739</v>
      </c>
      <c r="S164" s="141">
        <v>0</v>
      </c>
      <c r="T164" s="142">
        <f t="shared" ref="T164:T177" si="33">S164*H164</f>
        <v>0</v>
      </c>
      <c r="AR164" s="143" t="s">
        <v>140</v>
      </c>
      <c r="AT164" s="143" t="s">
        <v>136</v>
      </c>
      <c r="AU164" s="143" t="s">
        <v>141</v>
      </c>
      <c r="AY164" s="13" t="s">
        <v>134</v>
      </c>
      <c r="BE164" s="144">
        <f t="shared" ref="BE164:BE177" si="34">IF(N164="základná",J164,0)</f>
        <v>0</v>
      </c>
      <c r="BF164" s="144">
        <f t="shared" ref="BF164:BF177" si="35">IF(N164="znížená",J164,0)</f>
        <v>0</v>
      </c>
      <c r="BG164" s="144">
        <f t="shared" ref="BG164:BG177" si="36">IF(N164="zákl. prenesená",J164,0)</f>
        <v>0</v>
      </c>
      <c r="BH164" s="144">
        <f t="shared" ref="BH164:BH177" si="37">IF(N164="zníž. prenesená",J164,0)</f>
        <v>0</v>
      </c>
      <c r="BI164" s="144">
        <f t="shared" ref="BI164:BI177" si="38">IF(N164="nulová",J164,0)</f>
        <v>0</v>
      </c>
      <c r="BJ164" s="13" t="s">
        <v>141</v>
      </c>
      <c r="BK164" s="144">
        <f t="shared" ref="BK164:BK177" si="39">ROUND(I164*H164,2)</f>
        <v>0</v>
      </c>
      <c r="BL164" s="13" t="s">
        <v>140</v>
      </c>
      <c r="BM164" s="143" t="s">
        <v>2026</v>
      </c>
    </row>
    <row r="165" spans="2:65" s="1" customFormat="1" ht="16.5" customHeight="1">
      <c r="B165" s="131"/>
      <c r="C165" s="132" t="s">
        <v>240</v>
      </c>
      <c r="D165" s="132" t="s">
        <v>136</v>
      </c>
      <c r="E165" s="133" t="s">
        <v>336</v>
      </c>
      <c r="F165" s="134" t="s">
        <v>337</v>
      </c>
      <c r="G165" s="135" t="s">
        <v>139</v>
      </c>
      <c r="H165" s="136">
        <v>47.325000000000003</v>
      </c>
      <c r="I165" s="137">
        <v>0</v>
      </c>
      <c r="J165" s="137">
        <f t="shared" si="30"/>
        <v>0</v>
      </c>
      <c r="K165" s="138"/>
      <c r="L165" s="25"/>
      <c r="M165" s="139" t="s">
        <v>1</v>
      </c>
      <c r="N165" s="140" t="s">
        <v>37</v>
      </c>
      <c r="O165" s="141">
        <v>0.37741000000000002</v>
      </c>
      <c r="P165" s="141">
        <f t="shared" si="31"/>
        <v>17.860928250000001</v>
      </c>
      <c r="Q165" s="141">
        <v>1.1299999999999999E-3</v>
      </c>
      <c r="R165" s="141">
        <f t="shared" si="32"/>
        <v>5.3477249999999997E-2</v>
      </c>
      <c r="S165" s="141">
        <v>0</v>
      </c>
      <c r="T165" s="142">
        <f t="shared" si="33"/>
        <v>0</v>
      </c>
      <c r="AR165" s="143" t="s">
        <v>140</v>
      </c>
      <c r="AT165" s="143" t="s">
        <v>136</v>
      </c>
      <c r="AU165" s="143" t="s">
        <v>141</v>
      </c>
      <c r="AY165" s="13" t="s">
        <v>134</v>
      </c>
      <c r="BE165" s="144">
        <f t="shared" si="34"/>
        <v>0</v>
      </c>
      <c r="BF165" s="144">
        <f t="shared" si="35"/>
        <v>0</v>
      </c>
      <c r="BG165" s="144">
        <f t="shared" si="36"/>
        <v>0</v>
      </c>
      <c r="BH165" s="144">
        <f t="shared" si="37"/>
        <v>0</v>
      </c>
      <c r="BI165" s="144">
        <f t="shared" si="38"/>
        <v>0</v>
      </c>
      <c r="BJ165" s="13" t="s">
        <v>141</v>
      </c>
      <c r="BK165" s="144">
        <f t="shared" si="39"/>
        <v>0</v>
      </c>
      <c r="BL165" s="13" t="s">
        <v>140</v>
      </c>
      <c r="BM165" s="143" t="s">
        <v>2027</v>
      </c>
    </row>
    <row r="166" spans="2:65" s="1" customFormat="1" ht="16.5" customHeight="1">
      <c r="B166" s="131"/>
      <c r="C166" s="132" t="s">
        <v>244</v>
      </c>
      <c r="D166" s="132" t="s">
        <v>136</v>
      </c>
      <c r="E166" s="133" t="s">
        <v>339</v>
      </c>
      <c r="F166" s="134" t="s">
        <v>340</v>
      </c>
      <c r="G166" s="135" t="s">
        <v>139</v>
      </c>
      <c r="H166" s="136">
        <v>47.325000000000003</v>
      </c>
      <c r="I166" s="137">
        <v>0</v>
      </c>
      <c r="J166" s="137">
        <f t="shared" si="30"/>
        <v>0</v>
      </c>
      <c r="K166" s="138"/>
      <c r="L166" s="25"/>
      <c r="M166" s="139" t="s">
        <v>1</v>
      </c>
      <c r="N166" s="140" t="s">
        <v>37</v>
      </c>
      <c r="O166" s="141">
        <v>0.26600000000000001</v>
      </c>
      <c r="P166" s="141">
        <f t="shared" si="31"/>
        <v>12.588450000000002</v>
      </c>
      <c r="Q166" s="141">
        <v>0</v>
      </c>
      <c r="R166" s="141">
        <f t="shared" si="32"/>
        <v>0</v>
      </c>
      <c r="S166" s="141">
        <v>0</v>
      </c>
      <c r="T166" s="142">
        <f t="shared" si="33"/>
        <v>0</v>
      </c>
      <c r="AR166" s="143" t="s">
        <v>140</v>
      </c>
      <c r="AT166" s="143" t="s">
        <v>136</v>
      </c>
      <c r="AU166" s="143" t="s">
        <v>141</v>
      </c>
      <c r="AY166" s="13" t="s">
        <v>134</v>
      </c>
      <c r="BE166" s="144">
        <f t="shared" si="34"/>
        <v>0</v>
      </c>
      <c r="BF166" s="144">
        <f t="shared" si="35"/>
        <v>0</v>
      </c>
      <c r="BG166" s="144">
        <f t="shared" si="36"/>
        <v>0</v>
      </c>
      <c r="BH166" s="144">
        <f t="shared" si="37"/>
        <v>0</v>
      </c>
      <c r="BI166" s="144">
        <f t="shared" si="38"/>
        <v>0</v>
      </c>
      <c r="BJ166" s="13" t="s">
        <v>141</v>
      </c>
      <c r="BK166" s="144">
        <f t="shared" si="39"/>
        <v>0</v>
      </c>
      <c r="BL166" s="13" t="s">
        <v>140</v>
      </c>
      <c r="BM166" s="143" t="s">
        <v>2028</v>
      </c>
    </row>
    <row r="167" spans="2:65" s="1" customFormat="1" ht="24.2" customHeight="1">
      <c r="B167" s="131"/>
      <c r="C167" s="132" t="s">
        <v>248</v>
      </c>
      <c r="D167" s="132" t="s">
        <v>136</v>
      </c>
      <c r="E167" s="133" t="s">
        <v>1424</v>
      </c>
      <c r="F167" s="134" t="s">
        <v>1425</v>
      </c>
      <c r="G167" s="135" t="s">
        <v>139</v>
      </c>
      <c r="H167" s="136">
        <v>42.587000000000003</v>
      </c>
      <c r="I167" s="137">
        <v>0</v>
      </c>
      <c r="J167" s="137">
        <f t="shared" si="30"/>
        <v>0</v>
      </c>
      <c r="K167" s="138"/>
      <c r="L167" s="25"/>
      <c r="M167" s="139" t="s">
        <v>1</v>
      </c>
      <c r="N167" s="140" t="s">
        <v>37</v>
      </c>
      <c r="O167" s="141">
        <v>0.68166000000000004</v>
      </c>
      <c r="P167" s="141">
        <f t="shared" si="31"/>
        <v>29.029854420000003</v>
      </c>
      <c r="Q167" s="141">
        <v>7.5300000000000002E-3</v>
      </c>
      <c r="R167" s="141">
        <f t="shared" si="32"/>
        <v>0.32068011000000002</v>
      </c>
      <c r="S167" s="141">
        <v>0</v>
      </c>
      <c r="T167" s="142">
        <f t="shared" si="33"/>
        <v>0</v>
      </c>
      <c r="AR167" s="143" t="s">
        <v>140</v>
      </c>
      <c r="AT167" s="143" t="s">
        <v>136</v>
      </c>
      <c r="AU167" s="143" t="s">
        <v>141</v>
      </c>
      <c r="AY167" s="13" t="s">
        <v>134</v>
      </c>
      <c r="BE167" s="144">
        <f t="shared" si="34"/>
        <v>0</v>
      </c>
      <c r="BF167" s="144">
        <f t="shared" si="35"/>
        <v>0</v>
      </c>
      <c r="BG167" s="144">
        <f t="shared" si="36"/>
        <v>0</v>
      </c>
      <c r="BH167" s="144">
        <f t="shared" si="37"/>
        <v>0</v>
      </c>
      <c r="BI167" s="144">
        <f t="shared" si="38"/>
        <v>0</v>
      </c>
      <c r="BJ167" s="13" t="s">
        <v>141</v>
      </c>
      <c r="BK167" s="144">
        <f t="shared" si="39"/>
        <v>0</v>
      </c>
      <c r="BL167" s="13" t="s">
        <v>140</v>
      </c>
      <c r="BM167" s="143" t="s">
        <v>2029</v>
      </c>
    </row>
    <row r="168" spans="2:65" s="1" customFormat="1" ht="24.2" customHeight="1">
      <c r="B168" s="131"/>
      <c r="C168" s="132" t="s">
        <v>252</v>
      </c>
      <c r="D168" s="132" t="s">
        <v>136</v>
      </c>
      <c r="E168" s="133" t="s">
        <v>1427</v>
      </c>
      <c r="F168" s="134" t="s">
        <v>1428</v>
      </c>
      <c r="G168" s="135" t="s">
        <v>139</v>
      </c>
      <c r="H168" s="136">
        <v>42.587000000000003</v>
      </c>
      <c r="I168" s="137">
        <v>0</v>
      </c>
      <c r="J168" s="137">
        <f t="shared" si="30"/>
        <v>0</v>
      </c>
      <c r="K168" s="138"/>
      <c r="L168" s="25"/>
      <c r="M168" s="139" t="s">
        <v>1</v>
      </c>
      <c r="N168" s="140" t="s">
        <v>37</v>
      </c>
      <c r="O168" s="141">
        <v>0.22800000000000001</v>
      </c>
      <c r="P168" s="141">
        <f t="shared" si="31"/>
        <v>9.709836000000001</v>
      </c>
      <c r="Q168" s="141">
        <v>0</v>
      </c>
      <c r="R168" s="141">
        <f t="shared" si="32"/>
        <v>0</v>
      </c>
      <c r="S168" s="141">
        <v>0</v>
      </c>
      <c r="T168" s="142">
        <f t="shared" si="33"/>
        <v>0</v>
      </c>
      <c r="AR168" s="143" t="s">
        <v>140</v>
      </c>
      <c r="AT168" s="143" t="s">
        <v>136</v>
      </c>
      <c r="AU168" s="143" t="s">
        <v>141</v>
      </c>
      <c r="AY168" s="13" t="s">
        <v>134</v>
      </c>
      <c r="BE168" s="144">
        <f t="shared" si="34"/>
        <v>0</v>
      </c>
      <c r="BF168" s="144">
        <f t="shared" si="35"/>
        <v>0</v>
      </c>
      <c r="BG168" s="144">
        <f t="shared" si="36"/>
        <v>0</v>
      </c>
      <c r="BH168" s="144">
        <f t="shared" si="37"/>
        <v>0</v>
      </c>
      <c r="BI168" s="144">
        <f t="shared" si="38"/>
        <v>0</v>
      </c>
      <c r="BJ168" s="13" t="s">
        <v>141</v>
      </c>
      <c r="BK168" s="144">
        <f t="shared" si="39"/>
        <v>0</v>
      </c>
      <c r="BL168" s="13" t="s">
        <v>140</v>
      </c>
      <c r="BM168" s="143" t="s">
        <v>2030</v>
      </c>
    </row>
    <row r="169" spans="2:65" s="1" customFormat="1" ht="33" customHeight="1">
      <c r="B169" s="131"/>
      <c r="C169" s="132" t="s">
        <v>256</v>
      </c>
      <c r="D169" s="132" t="s">
        <v>136</v>
      </c>
      <c r="E169" s="133" t="s">
        <v>1430</v>
      </c>
      <c r="F169" s="134" t="s">
        <v>1431</v>
      </c>
      <c r="G169" s="135" t="s">
        <v>139</v>
      </c>
      <c r="H169" s="136">
        <v>42.587000000000003</v>
      </c>
      <c r="I169" s="137">
        <v>0</v>
      </c>
      <c r="J169" s="137">
        <f t="shared" si="30"/>
        <v>0</v>
      </c>
      <c r="K169" s="138"/>
      <c r="L169" s="25"/>
      <c r="M169" s="139" t="s">
        <v>1</v>
      </c>
      <c r="N169" s="140" t="s">
        <v>37</v>
      </c>
      <c r="O169" s="141">
        <v>0.14765</v>
      </c>
      <c r="P169" s="141">
        <f t="shared" si="31"/>
        <v>6.2879705500000007</v>
      </c>
      <c r="Q169" s="141">
        <v>2.1099999999999999E-3</v>
      </c>
      <c r="R169" s="141">
        <f t="shared" si="32"/>
        <v>8.9858569999999999E-2</v>
      </c>
      <c r="S169" s="141">
        <v>0</v>
      </c>
      <c r="T169" s="142">
        <f t="shared" si="33"/>
        <v>0</v>
      </c>
      <c r="AR169" s="143" t="s">
        <v>140</v>
      </c>
      <c r="AT169" s="143" t="s">
        <v>136</v>
      </c>
      <c r="AU169" s="143" t="s">
        <v>141</v>
      </c>
      <c r="AY169" s="13" t="s">
        <v>134</v>
      </c>
      <c r="BE169" s="144">
        <f t="shared" si="34"/>
        <v>0</v>
      </c>
      <c r="BF169" s="144">
        <f t="shared" si="35"/>
        <v>0</v>
      </c>
      <c r="BG169" s="144">
        <f t="shared" si="36"/>
        <v>0</v>
      </c>
      <c r="BH169" s="144">
        <f t="shared" si="37"/>
        <v>0</v>
      </c>
      <c r="BI169" s="144">
        <f t="shared" si="38"/>
        <v>0</v>
      </c>
      <c r="BJ169" s="13" t="s">
        <v>141</v>
      </c>
      <c r="BK169" s="144">
        <f t="shared" si="39"/>
        <v>0</v>
      </c>
      <c r="BL169" s="13" t="s">
        <v>140</v>
      </c>
      <c r="BM169" s="143" t="s">
        <v>2031</v>
      </c>
    </row>
    <row r="170" spans="2:65" s="1" customFormat="1" ht="33" customHeight="1">
      <c r="B170" s="131"/>
      <c r="C170" s="132" t="s">
        <v>260</v>
      </c>
      <c r="D170" s="132" t="s">
        <v>136</v>
      </c>
      <c r="E170" s="133" t="s">
        <v>1433</v>
      </c>
      <c r="F170" s="134" t="s">
        <v>1434</v>
      </c>
      <c r="G170" s="135" t="s">
        <v>139</v>
      </c>
      <c r="H170" s="136">
        <v>42.587000000000003</v>
      </c>
      <c r="I170" s="137">
        <v>0</v>
      </c>
      <c r="J170" s="137">
        <f t="shared" si="30"/>
        <v>0</v>
      </c>
      <c r="K170" s="138"/>
      <c r="L170" s="25"/>
      <c r="M170" s="139" t="s">
        <v>1</v>
      </c>
      <c r="N170" s="140" t="s">
        <v>37</v>
      </c>
      <c r="O170" s="141">
        <v>5.8999999999999997E-2</v>
      </c>
      <c r="P170" s="141">
        <f t="shared" si="31"/>
        <v>2.5126330000000001</v>
      </c>
      <c r="Q170" s="141">
        <v>0</v>
      </c>
      <c r="R170" s="141">
        <f t="shared" si="32"/>
        <v>0</v>
      </c>
      <c r="S170" s="141">
        <v>0</v>
      </c>
      <c r="T170" s="142">
        <f t="shared" si="33"/>
        <v>0</v>
      </c>
      <c r="AR170" s="143" t="s">
        <v>140</v>
      </c>
      <c r="AT170" s="143" t="s">
        <v>136</v>
      </c>
      <c r="AU170" s="143" t="s">
        <v>141</v>
      </c>
      <c r="AY170" s="13" t="s">
        <v>134</v>
      </c>
      <c r="BE170" s="144">
        <f t="shared" si="34"/>
        <v>0</v>
      </c>
      <c r="BF170" s="144">
        <f t="shared" si="35"/>
        <v>0</v>
      </c>
      <c r="BG170" s="144">
        <f t="shared" si="36"/>
        <v>0</v>
      </c>
      <c r="BH170" s="144">
        <f t="shared" si="37"/>
        <v>0</v>
      </c>
      <c r="BI170" s="144">
        <f t="shared" si="38"/>
        <v>0</v>
      </c>
      <c r="BJ170" s="13" t="s">
        <v>141</v>
      </c>
      <c r="BK170" s="144">
        <f t="shared" si="39"/>
        <v>0</v>
      </c>
      <c r="BL170" s="13" t="s">
        <v>140</v>
      </c>
      <c r="BM170" s="143" t="s">
        <v>2032</v>
      </c>
    </row>
    <row r="171" spans="2:65" s="1" customFormat="1" ht="37.9" customHeight="1">
      <c r="B171" s="131"/>
      <c r="C171" s="132" t="s">
        <v>266</v>
      </c>
      <c r="D171" s="132" t="s">
        <v>136</v>
      </c>
      <c r="E171" s="133" t="s">
        <v>357</v>
      </c>
      <c r="F171" s="134" t="s">
        <v>358</v>
      </c>
      <c r="G171" s="135" t="s">
        <v>234</v>
      </c>
      <c r="H171" s="136">
        <v>0.88100000000000001</v>
      </c>
      <c r="I171" s="137">
        <v>0</v>
      </c>
      <c r="J171" s="137">
        <f t="shared" si="30"/>
        <v>0</v>
      </c>
      <c r="K171" s="138"/>
      <c r="L171" s="25"/>
      <c r="M171" s="139" t="s">
        <v>1</v>
      </c>
      <c r="N171" s="140" t="s">
        <v>37</v>
      </c>
      <c r="O171" s="141">
        <v>35.758580000000002</v>
      </c>
      <c r="P171" s="141">
        <f t="shared" si="31"/>
        <v>31.503308980000003</v>
      </c>
      <c r="Q171" s="141">
        <v>1.0162899999999999</v>
      </c>
      <c r="R171" s="141">
        <f t="shared" si="32"/>
        <v>0.89535148999999992</v>
      </c>
      <c r="S171" s="141">
        <v>0</v>
      </c>
      <c r="T171" s="142">
        <f t="shared" si="33"/>
        <v>0</v>
      </c>
      <c r="AR171" s="143" t="s">
        <v>140</v>
      </c>
      <c r="AT171" s="143" t="s">
        <v>136</v>
      </c>
      <c r="AU171" s="143" t="s">
        <v>141</v>
      </c>
      <c r="AY171" s="13" t="s">
        <v>134</v>
      </c>
      <c r="BE171" s="144">
        <f t="shared" si="34"/>
        <v>0</v>
      </c>
      <c r="BF171" s="144">
        <f t="shared" si="35"/>
        <v>0</v>
      </c>
      <c r="BG171" s="144">
        <f t="shared" si="36"/>
        <v>0</v>
      </c>
      <c r="BH171" s="144">
        <f t="shared" si="37"/>
        <v>0</v>
      </c>
      <c r="BI171" s="144">
        <f t="shared" si="38"/>
        <v>0</v>
      </c>
      <c r="BJ171" s="13" t="s">
        <v>141</v>
      </c>
      <c r="BK171" s="144">
        <f t="shared" si="39"/>
        <v>0</v>
      </c>
      <c r="BL171" s="13" t="s">
        <v>140</v>
      </c>
      <c r="BM171" s="143" t="s">
        <v>2033</v>
      </c>
    </row>
    <row r="172" spans="2:65" s="1" customFormat="1" ht="21.75" customHeight="1">
      <c r="B172" s="131"/>
      <c r="C172" s="132" t="s">
        <v>274</v>
      </c>
      <c r="D172" s="132" t="s">
        <v>136</v>
      </c>
      <c r="E172" s="133" t="s">
        <v>782</v>
      </c>
      <c r="F172" s="134" t="s">
        <v>783</v>
      </c>
      <c r="G172" s="135" t="s">
        <v>182</v>
      </c>
      <c r="H172" s="136">
        <v>2.2999999999999998</v>
      </c>
      <c r="I172" s="137">
        <v>0</v>
      </c>
      <c r="J172" s="137">
        <f t="shared" si="30"/>
        <v>0</v>
      </c>
      <c r="K172" s="138"/>
      <c r="L172" s="25"/>
      <c r="M172" s="139" t="s">
        <v>1</v>
      </c>
      <c r="N172" s="140" t="s">
        <v>37</v>
      </c>
      <c r="O172" s="141">
        <v>1.5803499999999999</v>
      </c>
      <c r="P172" s="141">
        <f t="shared" si="31"/>
        <v>3.6348049999999996</v>
      </c>
      <c r="Q172" s="141">
        <v>2.4018600000000001</v>
      </c>
      <c r="R172" s="141">
        <f t="shared" si="32"/>
        <v>5.5242779999999998</v>
      </c>
      <c r="S172" s="141">
        <v>0</v>
      </c>
      <c r="T172" s="142">
        <f t="shared" si="33"/>
        <v>0</v>
      </c>
      <c r="AR172" s="143" t="s">
        <v>140</v>
      </c>
      <c r="AT172" s="143" t="s">
        <v>136</v>
      </c>
      <c r="AU172" s="143" t="s">
        <v>141</v>
      </c>
      <c r="AY172" s="13" t="s">
        <v>134</v>
      </c>
      <c r="BE172" s="144">
        <f t="shared" si="34"/>
        <v>0</v>
      </c>
      <c r="BF172" s="144">
        <f t="shared" si="35"/>
        <v>0</v>
      </c>
      <c r="BG172" s="144">
        <f t="shared" si="36"/>
        <v>0</v>
      </c>
      <c r="BH172" s="144">
        <f t="shared" si="37"/>
        <v>0</v>
      </c>
      <c r="BI172" s="144">
        <f t="shared" si="38"/>
        <v>0</v>
      </c>
      <c r="BJ172" s="13" t="s">
        <v>141</v>
      </c>
      <c r="BK172" s="144">
        <f t="shared" si="39"/>
        <v>0</v>
      </c>
      <c r="BL172" s="13" t="s">
        <v>140</v>
      </c>
      <c r="BM172" s="143" t="s">
        <v>2034</v>
      </c>
    </row>
    <row r="173" spans="2:65" s="1" customFormat="1" ht="24.2" customHeight="1">
      <c r="B173" s="131"/>
      <c r="C173" s="132" t="s">
        <v>280</v>
      </c>
      <c r="D173" s="132" t="s">
        <v>136</v>
      </c>
      <c r="E173" s="133" t="s">
        <v>785</v>
      </c>
      <c r="F173" s="134" t="s">
        <v>786</v>
      </c>
      <c r="G173" s="135" t="s">
        <v>139</v>
      </c>
      <c r="H173" s="136">
        <v>9.4749999999999996</v>
      </c>
      <c r="I173" s="137">
        <v>0</v>
      </c>
      <c r="J173" s="137">
        <f t="shared" si="30"/>
        <v>0</v>
      </c>
      <c r="K173" s="138"/>
      <c r="L173" s="25"/>
      <c r="M173" s="139" t="s">
        <v>1</v>
      </c>
      <c r="N173" s="140" t="s">
        <v>37</v>
      </c>
      <c r="O173" s="141">
        <v>0.48230000000000001</v>
      </c>
      <c r="P173" s="141">
        <f t="shared" si="31"/>
        <v>4.5697925000000001</v>
      </c>
      <c r="Q173" s="141">
        <v>3.4099999999999998E-3</v>
      </c>
      <c r="R173" s="141">
        <f t="shared" si="32"/>
        <v>3.2309749999999998E-2</v>
      </c>
      <c r="S173" s="141">
        <v>0</v>
      </c>
      <c r="T173" s="142">
        <f t="shared" si="33"/>
        <v>0</v>
      </c>
      <c r="AR173" s="143" t="s">
        <v>140</v>
      </c>
      <c r="AT173" s="143" t="s">
        <v>136</v>
      </c>
      <c r="AU173" s="143" t="s">
        <v>141</v>
      </c>
      <c r="AY173" s="13" t="s">
        <v>134</v>
      </c>
      <c r="BE173" s="144">
        <f t="shared" si="34"/>
        <v>0</v>
      </c>
      <c r="BF173" s="144">
        <f t="shared" si="35"/>
        <v>0</v>
      </c>
      <c r="BG173" s="144">
        <f t="shared" si="36"/>
        <v>0</v>
      </c>
      <c r="BH173" s="144">
        <f t="shared" si="37"/>
        <v>0</v>
      </c>
      <c r="BI173" s="144">
        <f t="shared" si="38"/>
        <v>0</v>
      </c>
      <c r="BJ173" s="13" t="s">
        <v>141</v>
      </c>
      <c r="BK173" s="144">
        <f t="shared" si="39"/>
        <v>0</v>
      </c>
      <c r="BL173" s="13" t="s">
        <v>140</v>
      </c>
      <c r="BM173" s="143" t="s">
        <v>2035</v>
      </c>
    </row>
    <row r="174" spans="2:65" s="1" customFormat="1" ht="24.2" customHeight="1">
      <c r="B174" s="131"/>
      <c r="C174" s="132" t="s">
        <v>284</v>
      </c>
      <c r="D174" s="132" t="s">
        <v>136</v>
      </c>
      <c r="E174" s="133" t="s">
        <v>788</v>
      </c>
      <c r="F174" s="134" t="s">
        <v>789</v>
      </c>
      <c r="G174" s="135" t="s">
        <v>139</v>
      </c>
      <c r="H174" s="136">
        <v>9.4749999999999996</v>
      </c>
      <c r="I174" s="137">
        <v>0</v>
      </c>
      <c r="J174" s="137">
        <f t="shared" si="30"/>
        <v>0</v>
      </c>
      <c r="K174" s="138"/>
      <c r="L174" s="25"/>
      <c r="M174" s="139" t="s">
        <v>1</v>
      </c>
      <c r="N174" s="140" t="s">
        <v>37</v>
      </c>
      <c r="O174" s="141">
        <v>0.23899999999999999</v>
      </c>
      <c r="P174" s="141">
        <f t="shared" si="31"/>
        <v>2.2645249999999999</v>
      </c>
      <c r="Q174" s="141">
        <v>0</v>
      </c>
      <c r="R174" s="141">
        <f t="shared" si="32"/>
        <v>0</v>
      </c>
      <c r="S174" s="141">
        <v>0</v>
      </c>
      <c r="T174" s="142">
        <f t="shared" si="33"/>
        <v>0</v>
      </c>
      <c r="AR174" s="143" t="s">
        <v>140</v>
      </c>
      <c r="AT174" s="143" t="s">
        <v>136</v>
      </c>
      <c r="AU174" s="143" t="s">
        <v>141</v>
      </c>
      <c r="AY174" s="13" t="s">
        <v>134</v>
      </c>
      <c r="BE174" s="144">
        <f t="shared" si="34"/>
        <v>0</v>
      </c>
      <c r="BF174" s="144">
        <f t="shared" si="35"/>
        <v>0</v>
      </c>
      <c r="BG174" s="144">
        <f t="shared" si="36"/>
        <v>0</v>
      </c>
      <c r="BH174" s="144">
        <f t="shared" si="37"/>
        <v>0</v>
      </c>
      <c r="BI174" s="144">
        <f t="shared" si="38"/>
        <v>0</v>
      </c>
      <c r="BJ174" s="13" t="s">
        <v>141</v>
      </c>
      <c r="BK174" s="144">
        <f t="shared" si="39"/>
        <v>0</v>
      </c>
      <c r="BL174" s="13" t="s">
        <v>140</v>
      </c>
      <c r="BM174" s="143" t="s">
        <v>2036</v>
      </c>
    </row>
    <row r="175" spans="2:65" s="1" customFormat="1" ht="24.2" customHeight="1">
      <c r="B175" s="131"/>
      <c r="C175" s="132" t="s">
        <v>413</v>
      </c>
      <c r="D175" s="132" t="s">
        <v>136</v>
      </c>
      <c r="E175" s="133" t="s">
        <v>791</v>
      </c>
      <c r="F175" s="134" t="s">
        <v>792</v>
      </c>
      <c r="G175" s="135" t="s">
        <v>234</v>
      </c>
      <c r="H175" s="136">
        <v>0.28799999999999998</v>
      </c>
      <c r="I175" s="137">
        <v>0</v>
      </c>
      <c r="J175" s="137">
        <f t="shared" si="30"/>
        <v>0</v>
      </c>
      <c r="K175" s="138"/>
      <c r="L175" s="25"/>
      <c r="M175" s="139" t="s">
        <v>1</v>
      </c>
      <c r="N175" s="140" t="s">
        <v>37</v>
      </c>
      <c r="O175" s="141">
        <v>35.618609999999997</v>
      </c>
      <c r="P175" s="141">
        <f t="shared" si="31"/>
        <v>10.258159679999999</v>
      </c>
      <c r="Q175" s="141">
        <v>1.0165999999999999</v>
      </c>
      <c r="R175" s="141">
        <f t="shared" si="32"/>
        <v>0.29278079999999995</v>
      </c>
      <c r="S175" s="141">
        <v>0</v>
      </c>
      <c r="T175" s="142">
        <f t="shared" si="33"/>
        <v>0</v>
      </c>
      <c r="AR175" s="143" t="s">
        <v>140</v>
      </c>
      <c r="AT175" s="143" t="s">
        <v>136</v>
      </c>
      <c r="AU175" s="143" t="s">
        <v>141</v>
      </c>
      <c r="AY175" s="13" t="s">
        <v>134</v>
      </c>
      <c r="BE175" s="144">
        <f t="shared" si="34"/>
        <v>0</v>
      </c>
      <c r="BF175" s="144">
        <f t="shared" si="35"/>
        <v>0</v>
      </c>
      <c r="BG175" s="144">
        <f t="shared" si="36"/>
        <v>0</v>
      </c>
      <c r="BH175" s="144">
        <f t="shared" si="37"/>
        <v>0</v>
      </c>
      <c r="BI175" s="144">
        <f t="shared" si="38"/>
        <v>0</v>
      </c>
      <c r="BJ175" s="13" t="s">
        <v>141</v>
      </c>
      <c r="BK175" s="144">
        <f t="shared" si="39"/>
        <v>0</v>
      </c>
      <c r="BL175" s="13" t="s">
        <v>140</v>
      </c>
      <c r="BM175" s="143" t="s">
        <v>2037</v>
      </c>
    </row>
    <row r="176" spans="2:65" s="1" customFormat="1" ht="33" customHeight="1">
      <c r="B176" s="131"/>
      <c r="C176" s="132" t="s">
        <v>417</v>
      </c>
      <c r="D176" s="132" t="s">
        <v>136</v>
      </c>
      <c r="E176" s="133" t="s">
        <v>794</v>
      </c>
      <c r="F176" s="134" t="s">
        <v>795</v>
      </c>
      <c r="G176" s="135" t="s">
        <v>139</v>
      </c>
      <c r="H176" s="136">
        <v>9.4749999999999996</v>
      </c>
      <c r="I176" s="137">
        <v>0</v>
      </c>
      <c r="J176" s="137">
        <f t="shared" si="30"/>
        <v>0</v>
      </c>
      <c r="K176" s="138"/>
      <c r="L176" s="25"/>
      <c r="M176" s="139" t="s">
        <v>1</v>
      </c>
      <c r="N176" s="140" t="s">
        <v>37</v>
      </c>
      <c r="O176" s="141">
        <v>0.20014999999999999</v>
      </c>
      <c r="P176" s="141">
        <f t="shared" si="31"/>
        <v>1.8964212499999999</v>
      </c>
      <c r="Q176" s="141">
        <v>1.4999999999999999E-4</v>
      </c>
      <c r="R176" s="141">
        <f t="shared" si="32"/>
        <v>1.4212499999999998E-3</v>
      </c>
      <c r="S176" s="141">
        <v>0</v>
      </c>
      <c r="T176" s="142">
        <f t="shared" si="33"/>
        <v>0</v>
      </c>
      <c r="AR176" s="143" t="s">
        <v>140</v>
      </c>
      <c r="AT176" s="143" t="s">
        <v>136</v>
      </c>
      <c r="AU176" s="143" t="s">
        <v>141</v>
      </c>
      <c r="AY176" s="13" t="s">
        <v>134</v>
      </c>
      <c r="BE176" s="144">
        <f t="shared" si="34"/>
        <v>0</v>
      </c>
      <c r="BF176" s="144">
        <f t="shared" si="35"/>
        <v>0</v>
      </c>
      <c r="BG176" s="144">
        <f t="shared" si="36"/>
        <v>0</v>
      </c>
      <c r="BH176" s="144">
        <f t="shared" si="37"/>
        <v>0</v>
      </c>
      <c r="BI176" s="144">
        <f t="shared" si="38"/>
        <v>0</v>
      </c>
      <c r="BJ176" s="13" t="s">
        <v>141</v>
      </c>
      <c r="BK176" s="144">
        <f t="shared" si="39"/>
        <v>0</v>
      </c>
      <c r="BL176" s="13" t="s">
        <v>140</v>
      </c>
      <c r="BM176" s="143" t="s">
        <v>2038</v>
      </c>
    </row>
    <row r="177" spans="2:65" s="1" customFormat="1" ht="24.2" customHeight="1">
      <c r="B177" s="131"/>
      <c r="C177" s="149" t="s">
        <v>421</v>
      </c>
      <c r="D177" s="149" t="s">
        <v>313</v>
      </c>
      <c r="E177" s="150" t="s">
        <v>797</v>
      </c>
      <c r="F177" s="151" t="s">
        <v>798</v>
      </c>
      <c r="G177" s="152" t="s">
        <v>139</v>
      </c>
      <c r="H177" s="153">
        <v>9.9489999999999998</v>
      </c>
      <c r="I177" s="154">
        <v>0</v>
      </c>
      <c r="J177" s="154">
        <f t="shared" si="30"/>
        <v>0</v>
      </c>
      <c r="K177" s="155"/>
      <c r="L177" s="156"/>
      <c r="M177" s="157" t="s">
        <v>1</v>
      </c>
      <c r="N177" s="158" t="s">
        <v>37</v>
      </c>
      <c r="O177" s="141">
        <v>0</v>
      </c>
      <c r="P177" s="141">
        <f t="shared" si="31"/>
        <v>0</v>
      </c>
      <c r="Q177" s="141">
        <v>1.5E-3</v>
      </c>
      <c r="R177" s="141">
        <f t="shared" si="32"/>
        <v>1.4923499999999999E-2</v>
      </c>
      <c r="S177" s="141">
        <v>0</v>
      </c>
      <c r="T177" s="142">
        <f t="shared" si="33"/>
        <v>0</v>
      </c>
      <c r="AR177" s="143" t="s">
        <v>167</v>
      </c>
      <c r="AT177" s="143" t="s">
        <v>313</v>
      </c>
      <c r="AU177" s="143" t="s">
        <v>141</v>
      </c>
      <c r="AY177" s="13" t="s">
        <v>134</v>
      </c>
      <c r="BE177" s="144">
        <f t="shared" si="34"/>
        <v>0</v>
      </c>
      <c r="BF177" s="144">
        <f t="shared" si="35"/>
        <v>0</v>
      </c>
      <c r="BG177" s="144">
        <f t="shared" si="36"/>
        <v>0</v>
      </c>
      <c r="BH177" s="144">
        <f t="shared" si="37"/>
        <v>0</v>
      </c>
      <c r="BI177" s="144">
        <f t="shared" si="38"/>
        <v>0</v>
      </c>
      <c r="BJ177" s="13" t="s">
        <v>141</v>
      </c>
      <c r="BK177" s="144">
        <f t="shared" si="39"/>
        <v>0</v>
      </c>
      <c r="BL177" s="13" t="s">
        <v>140</v>
      </c>
      <c r="BM177" s="143" t="s">
        <v>2039</v>
      </c>
    </row>
    <row r="178" spans="2:65" s="11" customFormat="1" ht="22.9" customHeight="1">
      <c r="B178" s="120"/>
      <c r="D178" s="121" t="s">
        <v>70</v>
      </c>
      <c r="E178" s="129" t="s">
        <v>157</v>
      </c>
      <c r="F178" s="129" t="s">
        <v>360</v>
      </c>
      <c r="J178" s="130">
        <f>BK178</f>
        <v>0</v>
      </c>
      <c r="L178" s="120"/>
      <c r="M178" s="124"/>
      <c r="P178" s="125">
        <f>SUM(P179:P190)</f>
        <v>400.89463435999994</v>
      </c>
      <c r="R178" s="125">
        <f>SUM(R179:R190)</f>
        <v>54.252975359999986</v>
      </c>
      <c r="T178" s="126">
        <f>SUM(T179:T190)</f>
        <v>0</v>
      </c>
      <c r="AR178" s="121" t="s">
        <v>79</v>
      </c>
      <c r="AT178" s="127" t="s">
        <v>70</v>
      </c>
      <c r="AU178" s="127" t="s">
        <v>79</v>
      </c>
      <c r="AY178" s="121" t="s">
        <v>134</v>
      </c>
      <c r="BK178" s="128">
        <f>SUM(BK179:BK190)</f>
        <v>0</v>
      </c>
    </row>
    <row r="179" spans="2:65" s="1" customFormat="1" ht="24.2" customHeight="1">
      <c r="B179" s="131"/>
      <c r="C179" s="132" t="s">
        <v>425</v>
      </c>
      <c r="D179" s="132" t="s">
        <v>136</v>
      </c>
      <c r="E179" s="133" t="s">
        <v>2040</v>
      </c>
      <c r="F179" s="134" t="s">
        <v>2041</v>
      </c>
      <c r="G179" s="135" t="s">
        <v>139</v>
      </c>
      <c r="H179" s="136">
        <v>37.969000000000001</v>
      </c>
      <c r="I179" s="137">
        <v>0</v>
      </c>
      <c r="J179" s="137">
        <f t="shared" ref="J179:J190" si="40">ROUND(I179*H179,2)</f>
        <v>0</v>
      </c>
      <c r="K179" s="138"/>
      <c r="L179" s="25"/>
      <c r="M179" s="139" t="s">
        <v>1</v>
      </c>
      <c r="N179" s="140" t="s">
        <v>37</v>
      </c>
      <c r="O179" s="141">
        <v>0.65305999999999997</v>
      </c>
      <c r="P179" s="141">
        <f t="shared" ref="P179:P190" si="41">O179*H179</f>
        <v>24.796035140000001</v>
      </c>
      <c r="Q179" s="141">
        <v>3.4380000000000001E-2</v>
      </c>
      <c r="R179" s="141">
        <f t="shared" ref="R179:R190" si="42">Q179*H179</f>
        <v>1.30537422</v>
      </c>
      <c r="S179" s="141">
        <v>0</v>
      </c>
      <c r="T179" s="142">
        <f t="shared" ref="T179:T190" si="43">S179*H179</f>
        <v>0</v>
      </c>
      <c r="AR179" s="143" t="s">
        <v>140</v>
      </c>
      <c r="AT179" s="143" t="s">
        <v>136</v>
      </c>
      <c r="AU179" s="143" t="s">
        <v>141</v>
      </c>
      <c r="AY179" s="13" t="s">
        <v>134</v>
      </c>
      <c r="BE179" s="144">
        <f t="shared" ref="BE179:BE190" si="44">IF(N179="základná",J179,0)</f>
        <v>0</v>
      </c>
      <c r="BF179" s="144">
        <f t="shared" ref="BF179:BF190" si="45">IF(N179="znížená",J179,0)</f>
        <v>0</v>
      </c>
      <c r="BG179" s="144">
        <f t="shared" ref="BG179:BG190" si="46">IF(N179="zákl. prenesená",J179,0)</f>
        <v>0</v>
      </c>
      <c r="BH179" s="144">
        <f t="shared" ref="BH179:BH190" si="47">IF(N179="zníž. prenesená",J179,0)</f>
        <v>0</v>
      </c>
      <c r="BI179" s="144">
        <f t="shared" ref="BI179:BI190" si="48">IF(N179="nulová",J179,0)</f>
        <v>0</v>
      </c>
      <c r="BJ179" s="13" t="s">
        <v>141</v>
      </c>
      <c r="BK179" s="144">
        <f t="shared" ref="BK179:BK190" si="49">ROUND(I179*H179,2)</f>
        <v>0</v>
      </c>
      <c r="BL179" s="13" t="s">
        <v>140</v>
      </c>
      <c r="BM179" s="143" t="s">
        <v>2042</v>
      </c>
    </row>
    <row r="180" spans="2:65" s="1" customFormat="1" ht="24.2" customHeight="1">
      <c r="B180" s="131"/>
      <c r="C180" s="132" t="s">
        <v>429</v>
      </c>
      <c r="D180" s="132" t="s">
        <v>136</v>
      </c>
      <c r="E180" s="133" t="s">
        <v>2043</v>
      </c>
      <c r="F180" s="134" t="s">
        <v>2044</v>
      </c>
      <c r="G180" s="135" t="s">
        <v>139</v>
      </c>
      <c r="H180" s="136">
        <v>37.969000000000001</v>
      </c>
      <c r="I180" s="137">
        <v>0</v>
      </c>
      <c r="J180" s="137">
        <f t="shared" si="40"/>
        <v>0</v>
      </c>
      <c r="K180" s="138"/>
      <c r="L180" s="25"/>
      <c r="M180" s="139" t="s">
        <v>1</v>
      </c>
      <c r="N180" s="140" t="s">
        <v>37</v>
      </c>
      <c r="O180" s="141">
        <v>0.47802</v>
      </c>
      <c r="P180" s="141">
        <f t="shared" si="41"/>
        <v>18.149941380000001</v>
      </c>
      <c r="Q180" s="141">
        <v>4.9500000000000004E-3</v>
      </c>
      <c r="R180" s="141">
        <f t="shared" si="42"/>
        <v>0.18794655000000002</v>
      </c>
      <c r="S180" s="141">
        <v>0</v>
      </c>
      <c r="T180" s="142">
        <f t="shared" si="43"/>
        <v>0</v>
      </c>
      <c r="AR180" s="143" t="s">
        <v>140</v>
      </c>
      <c r="AT180" s="143" t="s">
        <v>136</v>
      </c>
      <c r="AU180" s="143" t="s">
        <v>141</v>
      </c>
      <c r="AY180" s="13" t="s">
        <v>134</v>
      </c>
      <c r="BE180" s="144">
        <f t="shared" si="44"/>
        <v>0</v>
      </c>
      <c r="BF180" s="144">
        <f t="shared" si="45"/>
        <v>0</v>
      </c>
      <c r="BG180" s="144">
        <f t="shared" si="46"/>
        <v>0</v>
      </c>
      <c r="BH180" s="144">
        <f t="shared" si="47"/>
        <v>0</v>
      </c>
      <c r="BI180" s="144">
        <f t="shared" si="48"/>
        <v>0</v>
      </c>
      <c r="BJ180" s="13" t="s">
        <v>141</v>
      </c>
      <c r="BK180" s="144">
        <f t="shared" si="49"/>
        <v>0</v>
      </c>
      <c r="BL180" s="13" t="s">
        <v>140</v>
      </c>
      <c r="BM180" s="143" t="s">
        <v>2045</v>
      </c>
    </row>
    <row r="181" spans="2:65" s="1" customFormat="1" ht="24.2" customHeight="1">
      <c r="B181" s="131"/>
      <c r="C181" s="132" t="s">
        <v>433</v>
      </c>
      <c r="D181" s="132" t="s">
        <v>136</v>
      </c>
      <c r="E181" s="133" t="s">
        <v>2046</v>
      </c>
      <c r="F181" s="134" t="s">
        <v>2047</v>
      </c>
      <c r="G181" s="135" t="s">
        <v>139</v>
      </c>
      <c r="H181" s="136">
        <v>37.969000000000001</v>
      </c>
      <c r="I181" s="137">
        <v>0</v>
      </c>
      <c r="J181" s="137">
        <f t="shared" si="40"/>
        <v>0</v>
      </c>
      <c r="K181" s="138"/>
      <c r="L181" s="25"/>
      <c r="M181" s="139" t="s">
        <v>1</v>
      </c>
      <c r="N181" s="140" t="s">
        <v>37</v>
      </c>
      <c r="O181" s="141">
        <v>0.22106000000000001</v>
      </c>
      <c r="P181" s="141">
        <f t="shared" si="41"/>
        <v>8.39342714</v>
      </c>
      <c r="Q181" s="141">
        <v>5.1500000000000001E-3</v>
      </c>
      <c r="R181" s="141">
        <f t="shared" si="42"/>
        <v>0.19554035</v>
      </c>
      <c r="S181" s="141">
        <v>0</v>
      </c>
      <c r="T181" s="142">
        <f t="shared" si="43"/>
        <v>0</v>
      </c>
      <c r="AR181" s="143" t="s">
        <v>140</v>
      </c>
      <c r="AT181" s="143" t="s">
        <v>136</v>
      </c>
      <c r="AU181" s="143" t="s">
        <v>141</v>
      </c>
      <c r="AY181" s="13" t="s">
        <v>134</v>
      </c>
      <c r="BE181" s="144">
        <f t="shared" si="44"/>
        <v>0</v>
      </c>
      <c r="BF181" s="144">
        <f t="shared" si="45"/>
        <v>0</v>
      </c>
      <c r="BG181" s="144">
        <f t="shared" si="46"/>
        <v>0</v>
      </c>
      <c r="BH181" s="144">
        <f t="shared" si="47"/>
        <v>0</v>
      </c>
      <c r="BI181" s="144">
        <f t="shared" si="48"/>
        <v>0</v>
      </c>
      <c r="BJ181" s="13" t="s">
        <v>141</v>
      </c>
      <c r="BK181" s="144">
        <f t="shared" si="49"/>
        <v>0</v>
      </c>
      <c r="BL181" s="13" t="s">
        <v>140</v>
      </c>
      <c r="BM181" s="143" t="s">
        <v>2048</v>
      </c>
    </row>
    <row r="182" spans="2:65" s="1" customFormat="1" ht="24.2" customHeight="1">
      <c r="B182" s="131"/>
      <c r="C182" s="132" t="s">
        <v>437</v>
      </c>
      <c r="D182" s="132" t="s">
        <v>136</v>
      </c>
      <c r="E182" s="133" t="s">
        <v>1453</v>
      </c>
      <c r="F182" s="134" t="s">
        <v>1454</v>
      </c>
      <c r="G182" s="135" t="s">
        <v>139</v>
      </c>
      <c r="H182" s="136">
        <v>195.648</v>
      </c>
      <c r="I182" s="137">
        <v>0</v>
      </c>
      <c r="J182" s="137">
        <f t="shared" si="40"/>
        <v>0</v>
      </c>
      <c r="K182" s="138"/>
      <c r="L182" s="25"/>
      <c r="M182" s="139" t="s">
        <v>1</v>
      </c>
      <c r="N182" s="140" t="s">
        <v>37</v>
      </c>
      <c r="O182" s="141">
        <v>0.56274000000000002</v>
      </c>
      <c r="P182" s="141">
        <f t="shared" si="41"/>
        <v>110.09895552</v>
      </c>
      <c r="Q182" s="141">
        <v>3.2809999999999999E-2</v>
      </c>
      <c r="R182" s="141">
        <f t="shared" si="42"/>
        <v>6.4192108799999996</v>
      </c>
      <c r="S182" s="141">
        <v>0</v>
      </c>
      <c r="T182" s="142">
        <f t="shared" si="43"/>
        <v>0</v>
      </c>
      <c r="AR182" s="143" t="s">
        <v>140</v>
      </c>
      <c r="AT182" s="143" t="s">
        <v>136</v>
      </c>
      <c r="AU182" s="143" t="s">
        <v>141</v>
      </c>
      <c r="AY182" s="13" t="s">
        <v>134</v>
      </c>
      <c r="BE182" s="144">
        <f t="shared" si="44"/>
        <v>0</v>
      </c>
      <c r="BF182" s="144">
        <f t="shared" si="45"/>
        <v>0</v>
      </c>
      <c r="BG182" s="144">
        <f t="shared" si="46"/>
        <v>0</v>
      </c>
      <c r="BH182" s="144">
        <f t="shared" si="47"/>
        <v>0</v>
      </c>
      <c r="BI182" s="144">
        <f t="shared" si="48"/>
        <v>0</v>
      </c>
      <c r="BJ182" s="13" t="s">
        <v>141</v>
      </c>
      <c r="BK182" s="144">
        <f t="shared" si="49"/>
        <v>0</v>
      </c>
      <c r="BL182" s="13" t="s">
        <v>140</v>
      </c>
      <c r="BM182" s="143" t="s">
        <v>2049</v>
      </c>
    </row>
    <row r="183" spans="2:65" s="1" customFormat="1" ht="24.2" customHeight="1">
      <c r="B183" s="131"/>
      <c r="C183" s="132" t="s">
        <v>443</v>
      </c>
      <c r="D183" s="132" t="s">
        <v>136</v>
      </c>
      <c r="E183" s="133" t="s">
        <v>1456</v>
      </c>
      <c r="F183" s="134" t="s">
        <v>1457</v>
      </c>
      <c r="G183" s="135" t="s">
        <v>139</v>
      </c>
      <c r="H183" s="136">
        <v>195.648</v>
      </c>
      <c r="I183" s="137">
        <v>0</v>
      </c>
      <c r="J183" s="137">
        <f t="shared" si="40"/>
        <v>0</v>
      </c>
      <c r="K183" s="138"/>
      <c r="L183" s="25"/>
      <c r="M183" s="139" t="s">
        <v>1</v>
      </c>
      <c r="N183" s="140" t="s">
        <v>37</v>
      </c>
      <c r="O183" s="141">
        <v>0.38796999999999998</v>
      </c>
      <c r="P183" s="141">
        <f t="shared" si="41"/>
        <v>75.905554559999999</v>
      </c>
      <c r="Q183" s="141">
        <v>4.7200000000000002E-3</v>
      </c>
      <c r="R183" s="141">
        <f t="shared" si="42"/>
        <v>0.92345856000000004</v>
      </c>
      <c r="S183" s="141">
        <v>0</v>
      </c>
      <c r="T183" s="142">
        <f t="shared" si="43"/>
        <v>0</v>
      </c>
      <c r="AR183" s="143" t="s">
        <v>140</v>
      </c>
      <c r="AT183" s="143" t="s">
        <v>136</v>
      </c>
      <c r="AU183" s="143" t="s">
        <v>141</v>
      </c>
      <c r="AY183" s="13" t="s">
        <v>134</v>
      </c>
      <c r="BE183" s="144">
        <f t="shared" si="44"/>
        <v>0</v>
      </c>
      <c r="BF183" s="144">
        <f t="shared" si="45"/>
        <v>0</v>
      </c>
      <c r="BG183" s="144">
        <f t="shared" si="46"/>
        <v>0</v>
      </c>
      <c r="BH183" s="144">
        <f t="shared" si="47"/>
        <v>0</v>
      </c>
      <c r="BI183" s="144">
        <f t="shared" si="48"/>
        <v>0</v>
      </c>
      <c r="BJ183" s="13" t="s">
        <v>141</v>
      </c>
      <c r="BK183" s="144">
        <f t="shared" si="49"/>
        <v>0</v>
      </c>
      <c r="BL183" s="13" t="s">
        <v>140</v>
      </c>
      <c r="BM183" s="143" t="s">
        <v>2050</v>
      </c>
    </row>
    <row r="184" spans="2:65" s="1" customFormat="1" ht="24.2" customHeight="1">
      <c r="B184" s="131"/>
      <c r="C184" s="132" t="s">
        <v>447</v>
      </c>
      <c r="D184" s="132" t="s">
        <v>136</v>
      </c>
      <c r="E184" s="133" t="s">
        <v>828</v>
      </c>
      <c r="F184" s="134" t="s">
        <v>829</v>
      </c>
      <c r="G184" s="135" t="s">
        <v>139</v>
      </c>
      <c r="H184" s="136">
        <v>18.341999999999999</v>
      </c>
      <c r="I184" s="137">
        <v>0</v>
      </c>
      <c r="J184" s="137">
        <f t="shared" si="40"/>
        <v>0</v>
      </c>
      <c r="K184" s="138"/>
      <c r="L184" s="25"/>
      <c r="M184" s="139" t="s">
        <v>1</v>
      </c>
      <c r="N184" s="140" t="s">
        <v>37</v>
      </c>
      <c r="O184" s="141">
        <v>0.41726999999999997</v>
      </c>
      <c r="P184" s="141">
        <f t="shared" si="41"/>
        <v>7.6535663399999994</v>
      </c>
      <c r="Q184" s="141">
        <v>6.1799999999999997E-3</v>
      </c>
      <c r="R184" s="141">
        <f t="shared" si="42"/>
        <v>0.11335355999999999</v>
      </c>
      <c r="S184" s="141">
        <v>0</v>
      </c>
      <c r="T184" s="142">
        <f t="shared" si="43"/>
        <v>0</v>
      </c>
      <c r="AR184" s="143" t="s">
        <v>140</v>
      </c>
      <c r="AT184" s="143" t="s">
        <v>136</v>
      </c>
      <c r="AU184" s="143" t="s">
        <v>141</v>
      </c>
      <c r="AY184" s="13" t="s">
        <v>134</v>
      </c>
      <c r="BE184" s="144">
        <f t="shared" si="44"/>
        <v>0</v>
      </c>
      <c r="BF184" s="144">
        <f t="shared" si="45"/>
        <v>0</v>
      </c>
      <c r="BG184" s="144">
        <f t="shared" si="46"/>
        <v>0</v>
      </c>
      <c r="BH184" s="144">
        <f t="shared" si="47"/>
        <v>0</v>
      </c>
      <c r="BI184" s="144">
        <f t="shared" si="48"/>
        <v>0</v>
      </c>
      <c r="BJ184" s="13" t="s">
        <v>141</v>
      </c>
      <c r="BK184" s="144">
        <f t="shared" si="49"/>
        <v>0</v>
      </c>
      <c r="BL184" s="13" t="s">
        <v>140</v>
      </c>
      <c r="BM184" s="143" t="s">
        <v>2051</v>
      </c>
    </row>
    <row r="185" spans="2:65" s="1" customFormat="1" ht="24.2" customHeight="1">
      <c r="B185" s="131"/>
      <c r="C185" s="132" t="s">
        <v>450</v>
      </c>
      <c r="D185" s="132" t="s">
        <v>136</v>
      </c>
      <c r="E185" s="133" t="s">
        <v>1460</v>
      </c>
      <c r="F185" s="134" t="s">
        <v>1461</v>
      </c>
      <c r="G185" s="135" t="s">
        <v>139</v>
      </c>
      <c r="H185" s="136">
        <v>195.648</v>
      </c>
      <c r="I185" s="137">
        <v>0</v>
      </c>
      <c r="J185" s="137">
        <f t="shared" si="40"/>
        <v>0</v>
      </c>
      <c r="K185" s="138"/>
      <c r="L185" s="25"/>
      <c r="M185" s="139" t="s">
        <v>1</v>
      </c>
      <c r="N185" s="140" t="s">
        <v>37</v>
      </c>
      <c r="O185" s="141">
        <v>0.20100000000000001</v>
      </c>
      <c r="P185" s="141">
        <f t="shared" si="41"/>
        <v>39.325248000000002</v>
      </c>
      <c r="Q185" s="141">
        <v>5.1500000000000001E-3</v>
      </c>
      <c r="R185" s="141">
        <f t="shared" si="42"/>
        <v>1.0075871999999999</v>
      </c>
      <c r="S185" s="141">
        <v>0</v>
      </c>
      <c r="T185" s="142">
        <f t="shared" si="43"/>
        <v>0</v>
      </c>
      <c r="AR185" s="143" t="s">
        <v>140</v>
      </c>
      <c r="AT185" s="143" t="s">
        <v>136</v>
      </c>
      <c r="AU185" s="143" t="s">
        <v>141</v>
      </c>
      <c r="AY185" s="13" t="s">
        <v>134</v>
      </c>
      <c r="BE185" s="144">
        <f t="shared" si="44"/>
        <v>0</v>
      </c>
      <c r="BF185" s="144">
        <f t="shared" si="45"/>
        <v>0</v>
      </c>
      <c r="BG185" s="144">
        <f t="shared" si="46"/>
        <v>0</v>
      </c>
      <c r="BH185" s="144">
        <f t="shared" si="47"/>
        <v>0</v>
      </c>
      <c r="BI185" s="144">
        <f t="shared" si="48"/>
        <v>0</v>
      </c>
      <c r="BJ185" s="13" t="s">
        <v>141</v>
      </c>
      <c r="BK185" s="144">
        <f t="shared" si="49"/>
        <v>0</v>
      </c>
      <c r="BL185" s="13" t="s">
        <v>140</v>
      </c>
      <c r="BM185" s="143" t="s">
        <v>2052</v>
      </c>
    </row>
    <row r="186" spans="2:65" s="1" customFormat="1" ht="16.5" customHeight="1">
      <c r="B186" s="131"/>
      <c r="C186" s="132" t="s">
        <v>457</v>
      </c>
      <c r="D186" s="132" t="s">
        <v>136</v>
      </c>
      <c r="E186" s="133" t="s">
        <v>831</v>
      </c>
      <c r="F186" s="134" t="s">
        <v>832</v>
      </c>
      <c r="G186" s="135" t="s">
        <v>139</v>
      </c>
      <c r="H186" s="136">
        <v>233.61699999999999</v>
      </c>
      <c r="I186" s="137">
        <v>0</v>
      </c>
      <c r="J186" s="137">
        <f t="shared" si="40"/>
        <v>0</v>
      </c>
      <c r="K186" s="138"/>
      <c r="L186" s="25"/>
      <c r="M186" s="139" t="s">
        <v>1</v>
      </c>
      <c r="N186" s="140" t="s">
        <v>37</v>
      </c>
      <c r="O186" s="141">
        <v>0.19500000000000001</v>
      </c>
      <c r="P186" s="141">
        <f t="shared" si="41"/>
        <v>45.555315</v>
      </c>
      <c r="Q186" s="141">
        <v>5.8E-4</v>
      </c>
      <c r="R186" s="141">
        <f t="shared" si="42"/>
        <v>0.13549786</v>
      </c>
      <c r="S186" s="141">
        <v>0</v>
      </c>
      <c r="T186" s="142">
        <f t="shared" si="43"/>
        <v>0</v>
      </c>
      <c r="AR186" s="143" t="s">
        <v>140</v>
      </c>
      <c r="AT186" s="143" t="s">
        <v>136</v>
      </c>
      <c r="AU186" s="143" t="s">
        <v>141</v>
      </c>
      <c r="AY186" s="13" t="s">
        <v>134</v>
      </c>
      <c r="BE186" s="144">
        <f t="shared" si="44"/>
        <v>0</v>
      </c>
      <c r="BF186" s="144">
        <f t="shared" si="45"/>
        <v>0</v>
      </c>
      <c r="BG186" s="144">
        <f t="shared" si="46"/>
        <v>0</v>
      </c>
      <c r="BH186" s="144">
        <f t="shared" si="47"/>
        <v>0</v>
      </c>
      <c r="BI186" s="144">
        <f t="shared" si="48"/>
        <v>0</v>
      </c>
      <c r="BJ186" s="13" t="s">
        <v>141</v>
      </c>
      <c r="BK186" s="144">
        <f t="shared" si="49"/>
        <v>0</v>
      </c>
      <c r="BL186" s="13" t="s">
        <v>140</v>
      </c>
      <c r="BM186" s="143" t="s">
        <v>2053</v>
      </c>
    </row>
    <row r="187" spans="2:65" s="1" customFormat="1" ht="21.75" customHeight="1">
      <c r="B187" s="131"/>
      <c r="C187" s="132" t="s">
        <v>461</v>
      </c>
      <c r="D187" s="132" t="s">
        <v>136</v>
      </c>
      <c r="E187" s="133" t="s">
        <v>835</v>
      </c>
      <c r="F187" s="134" t="s">
        <v>836</v>
      </c>
      <c r="G187" s="135" t="s">
        <v>182</v>
      </c>
      <c r="H187" s="136">
        <v>20.963999999999999</v>
      </c>
      <c r="I187" s="137">
        <v>0</v>
      </c>
      <c r="J187" s="137">
        <f t="shared" si="40"/>
        <v>0</v>
      </c>
      <c r="K187" s="138"/>
      <c r="L187" s="25"/>
      <c r="M187" s="139" t="s">
        <v>1</v>
      </c>
      <c r="N187" s="140" t="s">
        <v>37</v>
      </c>
      <c r="O187" s="141">
        <v>2.0000900000000001</v>
      </c>
      <c r="P187" s="141">
        <f t="shared" si="41"/>
        <v>41.929886760000002</v>
      </c>
      <c r="Q187" s="141">
        <v>1.837</v>
      </c>
      <c r="R187" s="141">
        <f t="shared" si="42"/>
        <v>38.510867999999995</v>
      </c>
      <c r="S187" s="141">
        <v>0</v>
      </c>
      <c r="T187" s="142">
        <f t="shared" si="43"/>
        <v>0</v>
      </c>
      <c r="AR187" s="143" t="s">
        <v>140</v>
      </c>
      <c r="AT187" s="143" t="s">
        <v>136</v>
      </c>
      <c r="AU187" s="143" t="s">
        <v>141</v>
      </c>
      <c r="AY187" s="13" t="s">
        <v>134</v>
      </c>
      <c r="BE187" s="144">
        <f t="shared" si="44"/>
        <v>0</v>
      </c>
      <c r="BF187" s="144">
        <f t="shared" si="45"/>
        <v>0</v>
      </c>
      <c r="BG187" s="144">
        <f t="shared" si="46"/>
        <v>0</v>
      </c>
      <c r="BH187" s="144">
        <f t="shared" si="47"/>
        <v>0</v>
      </c>
      <c r="BI187" s="144">
        <f t="shared" si="48"/>
        <v>0</v>
      </c>
      <c r="BJ187" s="13" t="s">
        <v>141</v>
      </c>
      <c r="BK187" s="144">
        <f t="shared" si="49"/>
        <v>0</v>
      </c>
      <c r="BL187" s="13" t="s">
        <v>140</v>
      </c>
      <c r="BM187" s="143" t="s">
        <v>2054</v>
      </c>
    </row>
    <row r="188" spans="2:65" s="1" customFormat="1" ht="24.2" customHeight="1">
      <c r="B188" s="131"/>
      <c r="C188" s="132" t="s">
        <v>467</v>
      </c>
      <c r="D188" s="132" t="s">
        <v>136</v>
      </c>
      <c r="E188" s="133" t="s">
        <v>2055</v>
      </c>
      <c r="F188" s="134" t="s">
        <v>2056</v>
      </c>
      <c r="G188" s="135" t="s">
        <v>139</v>
      </c>
      <c r="H188" s="136">
        <v>39.582000000000001</v>
      </c>
      <c r="I188" s="137">
        <v>0</v>
      </c>
      <c r="J188" s="137">
        <f t="shared" si="40"/>
        <v>0</v>
      </c>
      <c r="K188" s="138"/>
      <c r="L188" s="25"/>
      <c r="M188" s="139" t="s">
        <v>1</v>
      </c>
      <c r="N188" s="140" t="s">
        <v>37</v>
      </c>
      <c r="O188" s="141">
        <v>0.65786</v>
      </c>
      <c r="P188" s="141">
        <f t="shared" si="41"/>
        <v>26.039414520000001</v>
      </c>
      <c r="Q188" s="141">
        <v>0.13699</v>
      </c>
      <c r="R188" s="141">
        <f t="shared" si="42"/>
        <v>5.4223381800000006</v>
      </c>
      <c r="S188" s="141">
        <v>0</v>
      </c>
      <c r="T188" s="142">
        <f t="shared" si="43"/>
        <v>0</v>
      </c>
      <c r="AR188" s="143" t="s">
        <v>140</v>
      </c>
      <c r="AT188" s="143" t="s">
        <v>136</v>
      </c>
      <c r="AU188" s="143" t="s">
        <v>141</v>
      </c>
      <c r="AY188" s="13" t="s">
        <v>134</v>
      </c>
      <c r="BE188" s="144">
        <f t="shared" si="44"/>
        <v>0</v>
      </c>
      <c r="BF188" s="144">
        <f t="shared" si="45"/>
        <v>0</v>
      </c>
      <c r="BG188" s="144">
        <f t="shared" si="46"/>
        <v>0</v>
      </c>
      <c r="BH188" s="144">
        <f t="shared" si="47"/>
        <v>0</v>
      </c>
      <c r="BI188" s="144">
        <f t="shared" si="48"/>
        <v>0</v>
      </c>
      <c r="BJ188" s="13" t="s">
        <v>141</v>
      </c>
      <c r="BK188" s="144">
        <f t="shared" si="49"/>
        <v>0</v>
      </c>
      <c r="BL188" s="13" t="s">
        <v>140</v>
      </c>
      <c r="BM188" s="143" t="s">
        <v>2057</v>
      </c>
    </row>
    <row r="189" spans="2:65" s="1" customFormat="1" ht="24.2" customHeight="1">
      <c r="B189" s="131"/>
      <c r="C189" s="132" t="s">
        <v>471</v>
      </c>
      <c r="D189" s="132" t="s">
        <v>136</v>
      </c>
      <c r="E189" s="133" t="s">
        <v>392</v>
      </c>
      <c r="F189" s="134" t="s">
        <v>393</v>
      </c>
      <c r="G189" s="135" t="s">
        <v>324</v>
      </c>
      <c r="H189" s="136">
        <v>1</v>
      </c>
      <c r="I189" s="137">
        <v>0</v>
      </c>
      <c r="J189" s="137">
        <f t="shared" si="40"/>
        <v>0</v>
      </c>
      <c r="K189" s="138"/>
      <c r="L189" s="25"/>
      <c r="M189" s="139" t="s">
        <v>1</v>
      </c>
      <c r="N189" s="140" t="s">
        <v>37</v>
      </c>
      <c r="O189" s="141">
        <v>3.0472899999999998</v>
      </c>
      <c r="P189" s="141">
        <f t="shared" si="41"/>
        <v>3.0472899999999998</v>
      </c>
      <c r="Q189" s="141">
        <v>1.7500000000000002E-2</v>
      </c>
      <c r="R189" s="141">
        <f t="shared" si="42"/>
        <v>1.7500000000000002E-2</v>
      </c>
      <c r="S189" s="141">
        <v>0</v>
      </c>
      <c r="T189" s="142">
        <f t="shared" si="43"/>
        <v>0</v>
      </c>
      <c r="AR189" s="143" t="s">
        <v>140</v>
      </c>
      <c r="AT189" s="143" t="s">
        <v>136</v>
      </c>
      <c r="AU189" s="143" t="s">
        <v>141</v>
      </c>
      <c r="AY189" s="13" t="s">
        <v>134</v>
      </c>
      <c r="BE189" s="144">
        <f t="shared" si="44"/>
        <v>0</v>
      </c>
      <c r="BF189" s="144">
        <f t="shared" si="45"/>
        <v>0</v>
      </c>
      <c r="BG189" s="144">
        <f t="shared" si="46"/>
        <v>0</v>
      </c>
      <c r="BH189" s="144">
        <f t="shared" si="47"/>
        <v>0</v>
      </c>
      <c r="BI189" s="144">
        <f t="shared" si="48"/>
        <v>0</v>
      </c>
      <c r="BJ189" s="13" t="s">
        <v>141</v>
      </c>
      <c r="BK189" s="144">
        <f t="shared" si="49"/>
        <v>0</v>
      </c>
      <c r="BL189" s="13" t="s">
        <v>140</v>
      </c>
      <c r="BM189" s="143" t="s">
        <v>2058</v>
      </c>
    </row>
    <row r="190" spans="2:65" s="1" customFormat="1" ht="21.75" customHeight="1">
      <c r="B190" s="131"/>
      <c r="C190" s="149" t="s">
        <v>475</v>
      </c>
      <c r="D190" s="149" t="s">
        <v>313</v>
      </c>
      <c r="E190" s="150" t="s">
        <v>1465</v>
      </c>
      <c r="F190" s="151" t="s">
        <v>1466</v>
      </c>
      <c r="G190" s="152" t="s">
        <v>324</v>
      </c>
      <c r="H190" s="153">
        <v>1</v>
      </c>
      <c r="I190" s="154">
        <v>0</v>
      </c>
      <c r="J190" s="154">
        <f t="shared" si="40"/>
        <v>0</v>
      </c>
      <c r="K190" s="155"/>
      <c r="L190" s="156"/>
      <c r="M190" s="157" t="s">
        <v>1</v>
      </c>
      <c r="N190" s="158" t="s">
        <v>37</v>
      </c>
      <c r="O190" s="141">
        <v>0</v>
      </c>
      <c r="P190" s="141">
        <f t="shared" si="41"/>
        <v>0</v>
      </c>
      <c r="Q190" s="141">
        <v>1.43E-2</v>
      </c>
      <c r="R190" s="141">
        <f t="shared" si="42"/>
        <v>1.43E-2</v>
      </c>
      <c r="S190" s="141">
        <v>0</v>
      </c>
      <c r="T190" s="142">
        <f t="shared" si="43"/>
        <v>0</v>
      </c>
      <c r="AR190" s="143" t="s">
        <v>167</v>
      </c>
      <c r="AT190" s="143" t="s">
        <v>313</v>
      </c>
      <c r="AU190" s="143" t="s">
        <v>141</v>
      </c>
      <c r="AY190" s="13" t="s">
        <v>134</v>
      </c>
      <c r="BE190" s="144">
        <f t="shared" si="44"/>
        <v>0</v>
      </c>
      <c r="BF190" s="144">
        <f t="shared" si="45"/>
        <v>0</v>
      </c>
      <c r="BG190" s="144">
        <f t="shared" si="46"/>
        <v>0</v>
      </c>
      <c r="BH190" s="144">
        <f t="shared" si="47"/>
        <v>0</v>
      </c>
      <c r="BI190" s="144">
        <f t="shared" si="48"/>
        <v>0</v>
      </c>
      <c r="BJ190" s="13" t="s">
        <v>141</v>
      </c>
      <c r="BK190" s="144">
        <f t="shared" si="49"/>
        <v>0</v>
      </c>
      <c r="BL190" s="13" t="s">
        <v>140</v>
      </c>
      <c r="BM190" s="143" t="s">
        <v>2059</v>
      </c>
    </row>
    <row r="191" spans="2:65" s="11" customFormat="1" ht="22.9" customHeight="1">
      <c r="B191" s="120"/>
      <c r="D191" s="121" t="s">
        <v>70</v>
      </c>
      <c r="E191" s="129" t="s">
        <v>161</v>
      </c>
      <c r="F191" s="129" t="s">
        <v>162</v>
      </c>
      <c r="J191" s="130">
        <f>BK191</f>
        <v>0</v>
      </c>
      <c r="L191" s="120"/>
      <c r="M191" s="124"/>
      <c r="P191" s="125">
        <f>SUM(P192:P195)</f>
        <v>49.78152</v>
      </c>
      <c r="R191" s="125">
        <f>SUM(R192:R195)</f>
        <v>8.9203187999999987</v>
      </c>
      <c r="T191" s="126">
        <f>SUM(T192:T195)</f>
        <v>0</v>
      </c>
      <c r="AR191" s="121" t="s">
        <v>79</v>
      </c>
      <c r="AT191" s="127" t="s">
        <v>70</v>
      </c>
      <c r="AU191" s="127" t="s">
        <v>79</v>
      </c>
      <c r="AY191" s="121" t="s">
        <v>134</v>
      </c>
      <c r="BK191" s="128">
        <f>SUM(BK192:BK195)</f>
        <v>0</v>
      </c>
    </row>
    <row r="192" spans="2:65" s="1" customFormat="1" ht="33" customHeight="1">
      <c r="B192" s="131"/>
      <c r="C192" s="132" t="s">
        <v>479</v>
      </c>
      <c r="D192" s="132" t="s">
        <v>136</v>
      </c>
      <c r="E192" s="133" t="s">
        <v>1477</v>
      </c>
      <c r="F192" s="134" t="s">
        <v>1478</v>
      </c>
      <c r="G192" s="135" t="s">
        <v>139</v>
      </c>
      <c r="H192" s="136">
        <v>169.2</v>
      </c>
      <c r="I192" s="137">
        <v>0</v>
      </c>
      <c r="J192" s="137">
        <f>ROUND(I192*H192,2)</f>
        <v>0</v>
      </c>
      <c r="K192" s="138"/>
      <c r="L192" s="25"/>
      <c r="M192" s="139" t="s">
        <v>1</v>
      </c>
      <c r="N192" s="140" t="s">
        <v>37</v>
      </c>
      <c r="O192" s="141">
        <v>0.13200000000000001</v>
      </c>
      <c r="P192" s="141">
        <f>O192*H192</f>
        <v>22.334399999999999</v>
      </c>
      <c r="Q192" s="141">
        <v>2.572E-2</v>
      </c>
      <c r="R192" s="141">
        <f>Q192*H192</f>
        <v>4.3518239999999997</v>
      </c>
      <c r="S192" s="141">
        <v>0</v>
      </c>
      <c r="T192" s="142">
        <f>S192*H192</f>
        <v>0</v>
      </c>
      <c r="AR192" s="143" t="s">
        <v>140</v>
      </c>
      <c r="AT192" s="143" t="s">
        <v>136</v>
      </c>
      <c r="AU192" s="143" t="s">
        <v>141</v>
      </c>
      <c r="AY192" s="13" t="s">
        <v>134</v>
      </c>
      <c r="BE192" s="144">
        <f>IF(N192="základná",J192,0)</f>
        <v>0</v>
      </c>
      <c r="BF192" s="144">
        <f>IF(N192="znížená",J192,0)</f>
        <v>0</v>
      </c>
      <c r="BG192" s="144">
        <f>IF(N192="zákl. prenesená",J192,0)</f>
        <v>0</v>
      </c>
      <c r="BH192" s="144">
        <f>IF(N192="zníž. prenesená",J192,0)</f>
        <v>0</v>
      </c>
      <c r="BI192" s="144">
        <f>IF(N192="nulová",J192,0)</f>
        <v>0</v>
      </c>
      <c r="BJ192" s="13" t="s">
        <v>141</v>
      </c>
      <c r="BK192" s="144">
        <f>ROUND(I192*H192,2)</f>
        <v>0</v>
      </c>
      <c r="BL192" s="13" t="s">
        <v>140</v>
      </c>
      <c r="BM192" s="143" t="s">
        <v>2060</v>
      </c>
    </row>
    <row r="193" spans="2:65" s="1" customFormat="1" ht="44.25" customHeight="1">
      <c r="B193" s="131"/>
      <c r="C193" s="132" t="s">
        <v>483</v>
      </c>
      <c r="D193" s="132" t="s">
        <v>136</v>
      </c>
      <c r="E193" s="133" t="s">
        <v>1480</v>
      </c>
      <c r="F193" s="134" t="s">
        <v>1481</v>
      </c>
      <c r="G193" s="135" t="s">
        <v>139</v>
      </c>
      <c r="H193" s="136">
        <v>169.2</v>
      </c>
      <c r="I193" s="137">
        <v>0</v>
      </c>
      <c r="J193" s="137">
        <f>ROUND(I193*H193,2)</f>
        <v>0</v>
      </c>
      <c r="K193" s="138"/>
      <c r="L193" s="25"/>
      <c r="M193" s="139" t="s">
        <v>1</v>
      </c>
      <c r="N193" s="140" t="s">
        <v>37</v>
      </c>
      <c r="O193" s="141">
        <v>6.0000000000000001E-3</v>
      </c>
      <c r="P193" s="141">
        <f>O193*H193</f>
        <v>1.0151999999999999</v>
      </c>
      <c r="Q193" s="141">
        <v>0</v>
      </c>
      <c r="R193" s="141">
        <f>Q193*H193</f>
        <v>0</v>
      </c>
      <c r="S193" s="141">
        <v>0</v>
      </c>
      <c r="T193" s="142">
        <f>S193*H193</f>
        <v>0</v>
      </c>
      <c r="AR193" s="143" t="s">
        <v>140</v>
      </c>
      <c r="AT193" s="143" t="s">
        <v>136</v>
      </c>
      <c r="AU193" s="143" t="s">
        <v>141</v>
      </c>
      <c r="AY193" s="13" t="s">
        <v>134</v>
      </c>
      <c r="BE193" s="144">
        <f>IF(N193="základná",J193,0)</f>
        <v>0</v>
      </c>
      <c r="BF193" s="144">
        <f>IF(N193="znížená",J193,0)</f>
        <v>0</v>
      </c>
      <c r="BG193" s="144">
        <f>IF(N193="zákl. prenesená",J193,0)</f>
        <v>0</v>
      </c>
      <c r="BH193" s="144">
        <f>IF(N193="zníž. prenesená",J193,0)</f>
        <v>0</v>
      </c>
      <c r="BI193" s="144">
        <f>IF(N193="nulová",J193,0)</f>
        <v>0</v>
      </c>
      <c r="BJ193" s="13" t="s">
        <v>141</v>
      </c>
      <c r="BK193" s="144">
        <f>ROUND(I193*H193,2)</f>
        <v>0</v>
      </c>
      <c r="BL193" s="13" t="s">
        <v>140</v>
      </c>
      <c r="BM193" s="143" t="s">
        <v>2061</v>
      </c>
    </row>
    <row r="194" spans="2:65" s="1" customFormat="1" ht="33" customHeight="1">
      <c r="B194" s="131"/>
      <c r="C194" s="132" t="s">
        <v>487</v>
      </c>
      <c r="D194" s="132" t="s">
        <v>136</v>
      </c>
      <c r="E194" s="133" t="s">
        <v>1483</v>
      </c>
      <c r="F194" s="134" t="s">
        <v>1484</v>
      </c>
      <c r="G194" s="135" t="s">
        <v>139</v>
      </c>
      <c r="H194" s="136">
        <v>169.2</v>
      </c>
      <c r="I194" s="137">
        <v>0</v>
      </c>
      <c r="J194" s="137">
        <f>ROUND(I194*H194,2)</f>
        <v>0</v>
      </c>
      <c r="K194" s="138"/>
      <c r="L194" s="25"/>
      <c r="M194" s="139" t="s">
        <v>1</v>
      </c>
      <c r="N194" s="140" t="s">
        <v>37</v>
      </c>
      <c r="O194" s="141">
        <v>0.104</v>
      </c>
      <c r="P194" s="141">
        <f>O194*H194</f>
        <v>17.596799999999998</v>
      </c>
      <c r="Q194" s="141">
        <v>2.572E-2</v>
      </c>
      <c r="R194" s="141">
        <f>Q194*H194</f>
        <v>4.3518239999999997</v>
      </c>
      <c r="S194" s="141">
        <v>0</v>
      </c>
      <c r="T194" s="142">
        <f>S194*H194</f>
        <v>0</v>
      </c>
      <c r="AR194" s="143" t="s">
        <v>140</v>
      </c>
      <c r="AT194" s="143" t="s">
        <v>136</v>
      </c>
      <c r="AU194" s="143" t="s">
        <v>141</v>
      </c>
      <c r="AY194" s="13" t="s">
        <v>134</v>
      </c>
      <c r="BE194" s="144">
        <f>IF(N194="základná",J194,0)</f>
        <v>0</v>
      </c>
      <c r="BF194" s="144">
        <f>IF(N194="znížená",J194,0)</f>
        <v>0</v>
      </c>
      <c r="BG194" s="144">
        <f>IF(N194="zákl. prenesená",J194,0)</f>
        <v>0</v>
      </c>
      <c r="BH194" s="144">
        <f>IF(N194="zníž. prenesená",J194,0)</f>
        <v>0</v>
      </c>
      <c r="BI194" s="144">
        <f>IF(N194="nulová",J194,0)</f>
        <v>0</v>
      </c>
      <c r="BJ194" s="13" t="s">
        <v>141</v>
      </c>
      <c r="BK194" s="144">
        <f>ROUND(I194*H194,2)</f>
        <v>0</v>
      </c>
      <c r="BL194" s="13" t="s">
        <v>140</v>
      </c>
      <c r="BM194" s="143" t="s">
        <v>2062</v>
      </c>
    </row>
    <row r="195" spans="2:65" s="1" customFormat="1" ht="24.2" customHeight="1">
      <c r="B195" s="131"/>
      <c r="C195" s="132" t="s">
        <v>491</v>
      </c>
      <c r="D195" s="132" t="s">
        <v>136</v>
      </c>
      <c r="E195" s="133" t="s">
        <v>430</v>
      </c>
      <c r="F195" s="134" t="s">
        <v>431</v>
      </c>
      <c r="G195" s="135" t="s">
        <v>139</v>
      </c>
      <c r="H195" s="136">
        <v>35.06</v>
      </c>
      <c r="I195" s="137">
        <v>0</v>
      </c>
      <c r="J195" s="137">
        <f>ROUND(I195*H195,2)</f>
        <v>0</v>
      </c>
      <c r="K195" s="138"/>
      <c r="L195" s="25"/>
      <c r="M195" s="139" t="s">
        <v>1</v>
      </c>
      <c r="N195" s="140" t="s">
        <v>37</v>
      </c>
      <c r="O195" s="141">
        <v>0.252</v>
      </c>
      <c r="P195" s="141">
        <f>O195*H195</f>
        <v>8.8351199999999999</v>
      </c>
      <c r="Q195" s="141">
        <v>6.1799999999999997E-3</v>
      </c>
      <c r="R195" s="141">
        <f>Q195*H195</f>
        <v>0.2166708</v>
      </c>
      <c r="S195" s="141">
        <v>0</v>
      </c>
      <c r="T195" s="142">
        <f>S195*H195</f>
        <v>0</v>
      </c>
      <c r="AR195" s="143" t="s">
        <v>140</v>
      </c>
      <c r="AT195" s="143" t="s">
        <v>136</v>
      </c>
      <c r="AU195" s="143" t="s">
        <v>141</v>
      </c>
      <c r="AY195" s="13" t="s">
        <v>134</v>
      </c>
      <c r="BE195" s="144">
        <f>IF(N195="základná",J195,0)</f>
        <v>0</v>
      </c>
      <c r="BF195" s="144">
        <f>IF(N195="znížená",J195,0)</f>
        <v>0</v>
      </c>
      <c r="BG195" s="144">
        <f>IF(N195="zákl. prenesená",J195,0)</f>
        <v>0</v>
      </c>
      <c r="BH195" s="144">
        <f>IF(N195="zníž. prenesená",J195,0)</f>
        <v>0</v>
      </c>
      <c r="BI195" s="144">
        <f>IF(N195="nulová",J195,0)</f>
        <v>0</v>
      </c>
      <c r="BJ195" s="13" t="s">
        <v>141</v>
      </c>
      <c r="BK195" s="144">
        <f>ROUND(I195*H195,2)</f>
        <v>0</v>
      </c>
      <c r="BL195" s="13" t="s">
        <v>140</v>
      </c>
      <c r="BM195" s="143" t="s">
        <v>2063</v>
      </c>
    </row>
    <row r="196" spans="2:65" s="11" customFormat="1" ht="22.9" customHeight="1">
      <c r="B196" s="120"/>
      <c r="D196" s="121" t="s">
        <v>70</v>
      </c>
      <c r="E196" s="129" t="s">
        <v>264</v>
      </c>
      <c r="F196" s="129" t="s">
        <v>265</v>
      </c>
      <c r="J196" s="130">
        <f>BK196</f>
        <v>0</v>
      </c>
      <c r="L196" s="120"/>
      <c r="M196" s="124"/>
      <c r="P196" s="125">
        <f>P197</f>
        <v>223.96030200000001</v>
      </c>
      <c r="R196" s="125">
        <f>R197</f>
        <v>0</v>
      </c>
      <c r="T196" s="126">
        <f>T197</f>
        <v>0</v>
      </c>
      <c r="AR196" s="121" t="s">
        <v>79</v>
      </c>
      <c r="AT196" s="127" t="s">
        <v>70</v>
      </c>
      <c r="AU196" s="127" t="s">
        <v>79</v>
      </c>
      <c r="AY196" s="121" t="s">
        <v>134</v>
      </c>
      <c r="BK196" s="128">
        <f>BK197</f>
        <v>0</v>
      </c>
    </row>
    <row r="197" spans="2:65" s="1" customFormat="1" ht="24.2" customHeight="1">
      <c r="B197" s="131"/>
      <c r="C197" s="132" t="s">
        <v>495</v>
      </c>
      <c r="D197" s="132" t="s">
        <v>136</v>
      </c>
      <c r="E197" s="133" t="s">
        <v>881</v>
      </c>
      <c r="F197" s="134" t="s">
        <v>882</v>
      </c>
      <c r="G197" s="135" t="s">
        <v>234</v>
      </c>
      <c r="H197" s="136">
        <v>249.399</v>
      </c>
      <c r="I197" s="137">
        <v>0</v>
      </c>
      <c r="J197" s="137">
        <f>ROUND(I197*H197,2)</f>
        <v>0</v>
      </c>
      <c r="K197" s="138"/>
      <c r="L197" s="25"/>
      <c r="M197" s="139" t="s">
        <v>1</v>
      </c>
      <c r="N197" s="140" t="s">
        <v>37</v>
      </c>
      <c r="O197" s="141">
        <v>0.89800000000000002</v>
      </c>
      <c r="P197" s="141">
        <f>O197*H197</f>
        <v>223.96030200000001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140</v>
      </c>
      <c r="AT197" s="143" t="s">
        <v>136</v>
      </c>
      <c r="AU197" s="143" t="s">
        <v>141</v>
      </c>
      <c r="AY197" s="13" t="s">
        <v>134</v>
      </c>
      <c r="BE197" s="144">
        <f>IF(N197="základná",J197,0)</f>
        <v>0</v>
      </c>
      <c r="BF197" s="144">
        <f>IF(N197="znížená",J197,0)</f>
        <v>0</v>
      </c>
      <c r="BG197" s="144">
        <f>IF(N197="zákl. prenesená",J197,0)</f>
        <v>0</v>
      </c>
      <c r="BH197" s="144">
        <f>IF(N197="zníž. prenesená",J197,0)</f>
        <v>0</v>
      </c>
      <c r="BI197" s="144">
        <f>IF(N197="nulová",J197,0)</f>
        <v>0</v>
      </c>
      <c r="BJ197" s="13" t="s">
        <v>141</v>
      </c>
      <c r="BK197" s="144">
        <f>ROUND(I197*H197,2)</f>
        <v>0</v>
      </c>
      <c r="BL197" s="13" t="s">
        <v>140</v>
      </c>
      <c r="BM197" s="143" t="s">
        <v>2064</v>
      </c>
    </row>
    <row r="198" spans="2:65" s="11" customFormat="1" ht="25.9" customHeight="1">
      <c r="B198" s="120"/>
      <c r="D198" s="121" t="s">
        <v>70</v>
      </c>
      <c r="E198" s="122" t="s">
        <v>270</v>
      </c>
      <c r="F198" s="122" t="s">
        <v>271</v>
      </c>
      <c r="J198" s="123">
        <f>BK198</f>
        <v>0</v>
      </c>
      <c r="L198" s="120"/>
      <c r="M198" s="124"/>
      <c r="P198" s="125">
        <f>P199+P202+P216+P223+P239+P241</f>
        <v>717.55885272000012</v>
      </c>
      <c r="R198" s="125">
        <f>R199+R202+R216+R223+R239+R241</f>
        <v>5.1576803399999998</v>
      </c>
      <c r="T198" s="126">
        <f>T199+T202+T216+T223+T239+T241</f>
        <v>0</v>
      </c>
      <c r="AR198" s="121" t="s">
        <v>141</v>
      </c>
      <c r="AT198" s="127" t="s">
        <v>70</v>
      </c>
      <c r="AU198" s="127" t="s">
        <v>71</v>
      </c>
      <c r="AY198" s="121" t="s">
        <v>134</v>
      </c>
      <c r="BK198" s="128">
        <f>BK199+BK202+BK216+BK223+BK239+BK241</f>
        <v>0</v>
      </c>
    </row>
    <row r="199" spans="2:65" s="11" customFormat="1" ht="22.9" customHeight="1">
      <c r="B199" s="120"/>
      <c r="D199" s="121" t="s">
        <v>70</v>
      </c>
      <c r="E199" s="129" t="s">
        <v>441</v>
      </c>
      <c r="F199" s="129" t="s">
        <v>442</v>
      </c>
      <c r="J199" s="130">
        <f>BK199</f>
        <v>0</v>
      </c>
      <c r="L199" s="120"/>
      <c r="M199" s="124"/>
      <c r="P199" s="125">
        <f>SUM(P200:P201)</f>
        <v>13.430159999999999</v>
      </c>
      <c r="R199" s="125">
        <f>SUM(R200:R201)</f>
        <v>0.18166399999999999</v>
      </c>
      <c r="T199" s="126">
        <f>SUM(T200:T201)</f>
        <v>0</v>
      </c>
      <c r="AR199" s="121" t="s">
        <v>141</v>
      </c>
      <c r="AT199" s="127" t="s">
        <v>70</v>
      </c>
      <c r="AU199" s="127" t="s">
        <v>79</v>
      </c>
      <c r="AY199" s="121" t="s">
        <v>134</v>
      </c>
      <c r="BK199" s="128">
        <f>SUM(BK200:BK201)</f>
        <v>0</v>
      </c>
    </row>
    <row r="200" spans="2:65" s="1" customFormat="1" ht="37.9" customHeight="1">
      <c r="B200" s="131"/>
      <c r="C200" s="132" t="s">
        <v>499</v>
      </c>
      <c r="D200" s="132" t="s">
        <v>136</v>
      </c>
      <c r="E200" s="133" t="s">
        <v>1489</v>
      </c>
      <c r="F200" s="134" t="s">
        <v>2145</v>
      </c>
      <c r="G200" s="135" t="s">
        <v>139</v>
      </c>
      <c r="H200" s="136">
        <v>64.88</v>
      </c>
      <c r="I200" s="137">
        <v>0</v>
      </c>
      <c r="J200" s="137">
        <f>ROUND(I200*H200,2)</f>
        <v>0</v>
      </c>
      <c r="K200" s="138"/>
      <c r="L200" s="25"/>
      <c r="M200" s="139" t="s">
        <v>1</v>
      </c>
      <c r="N200" s="140" t="s">
        <v>37</v>
      </c>
      <c r="O200" s="141">
        <v>0.20699999999999999</v>
      </c>
      <c r="P200" s="141">
        <f>O200*H200</f>
        <v>13.430159999999999</v>
      </c>
      <c r="Q200" s="141">
        <v>2.8E-3</v>
      </c>
      <c r="R200" s="141">
        <f>Q200*H200</f>
        <v>0.18166399999999999</v>
      </c>
      <c r="S200" s="141">
        <v>0</v>
      </c>
      <c r="T200" s="142">
        <f>S200*H200</f>
        <v>0</v>
      </c>
      <c r="AR200" s="143" t="s">
        <v>200</v>
      </c>
      <c r="AT200" s="143" t="s">
        <v>136</v>
      </c>
      <c r="AU200" s="143" t="s">
        <v>141</v>
      </c>
      <c r="AY200" s="13" t="s">
        <v>134</v>
      </c>
      <c r="BE200" s="144">
        <f>IF(N200="základná",J200,0)</f>
        <v>0</v>
      </c>
      <c r="BF200" s="144">
        <f>IF(N200="znížená",J200,0)</f>
        <v>0</v>
      </c>
      <c r="BG200" s="144">
        <f>IF(N200="zákl. prenesená",J200,0)</f>
        <v>0</v>
      </c>
      <c r="BH200" s="144">
        <f>IF(N200="zníž. prenesená",J200,0)</f>
        <v>0</v>
      </c>
      <c r="BI200" s="144">
        <f>IF(N200="nulová",J200,0)</f>
        <v>0</v>
      </c>
      <c r="BJ200" s="13" t="s">
        <v>141</v>
      </c>
      <c r="BK200" s="144">
        <f>ROUND(I200*H200,2)</f>
        <v>0</v>
      </c>
      <c r="BL200" s="13" t="s">
        <v>200</v>
      </c>
      <c r="BM200" s="143" t="s">
        <v>2065</v>
      </c>
    </row>
    <row r="201" spans="2:65" s="1" customFormat="1" ht="24.2" customHeight="1">
      <c r="B201" s="131"/>
      <c r="C201" s="132" t="s">
        <v>503</v>
      </c>
      <c r="D201" s="132" t="s">
        <v>136</v>
      </c>
      <c r="E201" s="133" t="s">
        <v>451</v>
      </c>
      <c r="F201" s="134" t="s">
        <v>452</v>
      </c>
      <c r="G201" s="135" t="s">
        <v>453</v>
      </c>
      <c r="H201" s="136">
        <v>16.187999999999999</v>
      </c>
      <c r="I201" s="137">
        <v>0</v>
      </c>
      <c r="J201" s="137">
        <f>ROUND(I201*H201,2)</f>
        <v>0</v>
      </c>
      <c r="K201" s="138"/>
      <c r="L201" s="25"/>
      <c r="M201" s="139" t="s">
        <v>1</v>
      </c>
      <c r="N201" s="140" t="s">
        <v>37</v>
      </c>
      <c r="O201" s="141">
        <v>0</v>
      </c>
      <c r="P201" s="141">
        <f>O201*H201</f>
        <v>0</v>
      </c>
      <c r="Q201" s="141">
        <v>0</v>
      </c>
      <c r="R201" s="141">
        <f>Q201*H201</f>
        <v>0</v>
      </c>
      <c r="S201" s="141">
        <v>0</v>
      </c>
      <c r="T201" s="142">
        <f>S201*H201</f>
        <v>0</v>
      </c>
      <c r="AR201" s="143" t="s">
        <v>200</v>
      </c>
      <c r="AT201" s="143" t="s">
        <v>136</v>
      </c>
      <c r="AU201" s="143" t="s">
        <v>141</v>
      </c>
      <c r="AY201" s="13" t="s">
        <v>134</v>
      </c>
      <c r="BE201" s="144">
        <f>IF(N201="základná",J201,0)</f>
        <v>0</v>
      </c>
      <c r="BF201" s="144">
        <f>IF(N201="znížená",J201,0)</f>
        <v>0</v>
      </c>
      <c r="BG201" s="144">
        <f>IF(N201="zákl. prenesená",J201,0)</f>
        <v>0</v>
      </c>
      <c r="BH201" s="144">
        <f>IF(N201="zníž. prenesená",J201,0)</f>
        <v>0</v>
      </c>
      <c r="BI201" s="144">
        <f>IF(N201="nulová",J201,0)</f>
        <v>0</v>
      </c>
      <c r="BJ201" s="13" t="s">
        <v>141</v>
      </c>
      <c r="BK201" s="144">
        <f>ROUND(I201*H201,2)</f>
        <v>0</v>
      </c>
      <c r="BL201" s="13" t="s">
        <v>200</v>
      </c>
      <c r="BM201" s="143" t="s">
        <v>2066</v>
      </c>
    </row>
    <row r="202" spans="2:65" s="11" customFormat="1" ht="22.9" customHeight="1">
      <c r="B202" s="120"/>
      <c r="D202" s="121" t="s">
        <v>70</v>
      </c>
      <c r="E202" s="129" t="s">
        <v>892</v>
      </c>
      <c r="F202" s="129" t="s">
        <v>893</v>
      </c>
      <c r="J202" s="130">
        <f>BK202</f>
        <v>0</v>
      </c>
      <c r="L202" s="120"/>
      <c r="M202" s="124"/>
      <c r="P202" s="125">
        <f>SUM(P203:P215)</f>
        <v>29.084690119999998</v>
      </c>
      <c r="R202" s="125">
        <f>SUM(R203:R215)</f>
        <v>0.23474603999999999</v>
      </c>
      <c r="T202" s="126">
        <f>SUM(T203:T215)</f>
        <v>0</v>
      </c>
      <c r="AR202" s="121" t="s">
        <v>141</v>
      </c>
      <c r="AT202" s="127" t="s">
        <v>70</v>
      </c>
      <c r="AU202" s="127" t="s">
        <v>79</v>
      </c>
      <c r="AY202" s="121" t="s">
        <v>134</v>
      </c>
      <c r="BK202" s="128">
        <f>SUM(BK203:BK215)</f>
        <v>0</v>
      </c>
    </row>
    <row r="203" spans="2:65" s="1" customFormat="1" ht="24.2" customHeight="1">
      <c r="B203" s="131"/>
      <c r="C203" s="132" t="s">
        <v>507</v>
      </c>
      <c r="D203" s="132" t="s">
        <v>136</v>
      </c>
      <c r="E203" s="133" t="s">
        <v>1500</v>
      </c>
      <c r="F203" s="134" t="s">
        <v>1501</v>
      </c>
      <c r="G203" s="135" t="s">
        <v>139</v>
      </c>
      <c r="H203" s="136">
        <v>39.96</v>
      </c>
      <c r="I203" s="137">
        <v>0</v>
      </c>
      <c r="J203" s="137">
        <f t="shared" ref="J203:J215" si="50">ROUND(I203*H203,2)</f>
        <v>0</v>
      </c>
      <c r="K203" s="138"/>
      <c r="L203" s="25"/>
      <c r="M203" s="139" t="s">
        <v>1</v>
      </c>
      <c r="N203" s="140" t="s">
        <v>37</v>
      </c>
      <c r="O203" s="141">
        <v>0.29033999999999999</v>
      </c>
      <c r="P203" s="141">
        <f t="shared" ref="P203:P215" si="51">O203*H203</f>
        <v>11.601986399999999</v>
      </c>
      <c r="Q203" s="141">
        <v>8.0000000000000007E-5</v>
      </c>
      <c r="R203" s="141">
        <f t="shared" ref="R203:R215" si="52">Q203*H203</f>
        <v>3.1968000000000005E-3</v>
      </c>
      <c r="S203" s="141">
        <v>0</v>
      </c>
      <c r="T203" s="142">
        <f t="shared" ref="T203:T215" si="53">S203*H203</f>
        <v>0</v>
      </c>
      <c r="AR203" s="143" t="s">
        <v>200</v>
      </c>
      <c r="AT203" s="143" t="s">
        <v>136</v>
      </c>
      <c r="AU203" s="143" t="s">
        <v>141</v>
      </c>
      <c r="AY203" s="13" t="s">
        <v>134</v>
      </c>
      <c r="BE203" s="144">
        <f t="shared" ref="BE203:BE215" si="54">IF(N203="základná",J203,0)</f>
        <v>0</v>
      </c>
      <c r="BF203" s="144">
        <f t="shared" ref="BF203:BF215" si="55">IF(N203="znížená",J203,0)</f>
        <v>0</v>
      </c>
      <c r="BG203" s="144">
        <f t="shared" ref="BG203:BG215" si="56">IF(N203="zákl. prenesená",J203,0)</f>
        <v>0</v>
      </c>
      <c r="BH203" s="144">
        <f t="shared" ref="BH203:BH215" si="57">IF(N203="zníž. prenesená",J203,0)</f>
        <v>0</v>
      </c>
      <c r="BI203" s="144">
        <f t="shared" ref="BI203:BI215" si="58">IF(N203="nulová",J203,0)</f>
        <v>0</v>
      </c>
      <c r="BJ203" s="13" t="s">
        <v>141</v>
      </c>
      <c r="BK203" s="144">
        <f t="shared" ref="BK203:BK215" si="59">ROUND(I203*H203,2)</f>
        <v>0</v>
      </c>
      <c r="BL203" s="13" t="s">
        <v>200</v>
      </c>
      <c r="BM203" s="143" t="s">
        <v>2067</v>
      </c>
    </row>
    <row r="204" spans="2:65" s="1" customFormat="1" ht="24.2" customHeight="1">
      <c r="B204" s="131"/>
      <c r="C204" s="149" t="s">
        <v>511</v>
      </c>
      <c r="D204" s="149" t="s">
        <v>313</v>
      </c>
      <c r="E204" s="150" t="s">
        <v>899</v>
      </c>
      <c r="F204" s="151" t="s">
        <v>900</v>
      </c>
      <c r="G204" s="152" t="s">
        <v>139</v>
      </c>
      <c r="H204" s="153">
        <v>45.954000000000001</v>
      </c>
      <c r="I204" s="154">
        <v>0</v>
      </c>
      <c r="J204" s="154">
        <f t="shared" si="50"/>
        <v>0</v>
      </c>
      <c r="K204" s="155"/>
      <c r="L204" s="156"/>
      <c r="M204" s="157" t="s">
        <v>1</v>
      </c>
      <c r="N204" s="158" t="s">
        <v>37</v>
      </c>
      <c r="O204" s="141">
        <v>0</v>
      </c>
      <c r="P204" s="141">
        <f t="shared" si="51"/>
        <v>0</v>
      </c>
      <c r="Q204" s="141">
        <v>1.9E-3</v>
      </c>
      <c r="R204" s="141">
        <f t="shared" si="52"/>
        <v>8.7312600000000004E-2</v>
      </c>
      <c r="S204" s="141">
        <v>0</v>
      </c>
      <c r="T204" s="142">
        <f t="shared" si="53"/>
        <v>0</v>
      </c>
      <c r="AR204" s="143" t="s">
        <v>266</v>
      </c>
      <c r="AT204" s="143" t="s">
        <v>313</v>
      </c>
      <c r="AU204" s="143" t="s">
        <v>141</v>
      </c>
      <c r="AY204" s="13" t="s">
        <v>134</v>
      </c>
      <c r="BE204" s="144">
        <f t="shared" si="54"/>
        <v>0</v>
      </c>
      <c r="BF204" s="144">
        <f t="shared" si="55"/>
        <v>0</v>
      </c>
      <c r="BG204" s="144">
        <f t="shared" si="56"/>
        <v>0</v>
      </c>
      <c r="BH204" s="144">
        <f t="shared" si="57"/>
        <v>0</v>
      </c>
      <c r="BI204" s="144">
        <f t="shared" si="58"/>
        <v>0</v>
      </c>
      <c r="BJ204" s="13" t="s">
        <v>141</v>
      </c>
      <c r="BK204" s="144">
        <f t="shared" si="59"/>
        <v>0</v>
      </c>
      <c r="BL204" s="13" t="s">
        <v>200</v>
      </c>
      <c r="BM204" s="143" t="s">
        <v>2068</v>
      </c>
    </row>
    <row r="205" spans="2:65" s="1" customFormat="1" ht="21.75" customHeight="1">
      <c r="B205" s="131"/>
      <c r="C205" s="149" t="s">
        <v>515</v>
      </c>
      <c r="D205" s="149" t="s">
        <v>313</v>
      </c>
      <c r="E205" s="150" t="s">
        <v>1504</v>
      </c>
      <c r="F205" s="151" t="s">
        <v>1505</v>
      </c>
      <c r="G205" s="152" t="s">
        <v>324</v>
      </c>
      <c r="H205" s="153">
        <v>125.474</v>
      </c>
      <c r="I205" s="154">
        <v>0</v>
      </c>
      <c r="J205" s="154">
        <f t="shared" si="50"/>
        <v>0</v>
      </c>
      <c r="K205" s="155"/>
      <c r="L205" s="156"/>
      <c r="M205" s="157" t="s">
        <v>1</v>
      </c>
      <c r="N205" s="158" t="s">
        <v>37</v>
      </c>
      <c r="O205" s="141">
        <v>0</v>
      </c>
      <c r="P205" s="141">
        <f t="shared" si="51"/>
        <v>0</v>
      </c>
      <c r="Q205" s="141">
        <v>1.4999999999999999E-4</v>
      </c>
      <c r="R205" s="141">
        <f t="shared" si="52"/>
        <v>1.88211E-2</v>
      </c>
      <c r="S205" s="141">
        <v>0</v>
      </c>
      <c r="T205" s="142">
        <f t="shared" si="53"/>
        <v>0</v>
      </c>
      <c r="AR205" s="143" t="s">
        <v>266</v>
      </c>
      <c r="AT205" s="143" t="s">
        <v>313</v>
      </c>
      <c r="AU205" s="143" t="s">
        <v>141</v>
      </c>
      <c r="AY205" s="13" t="s">
        <v>134</v>
      </c>
      <c r="BE205" s="144">
        <f t="shared" si="54"/>
        <v>0</v>
      </c>
      <c r="BF205" s="144">
        <f t="shared" si="55"/>
        <v>0</v>
      </c>
      <c r="BG205" s="144">
        <f t="shared" si="56"/>
        <v>0</v>
      </c>
      <c r="BH205" s="144">
        <f t="shared" si="57"/>
        <v>0</v>
      </c>
      <c r="BI205" s="144">
        <f t="shared" si="58"/>
        <v>0</v>
      </c>
      <c r="BJ205" s="13" t="s">
        <v>141</v>
      </c>
      <c r="BK205" s="144">
        <f t="shared" si="59"/>
        <v>0</v>
      </c>
      <c r="BL205" s="13" t="s">
        <v>200</v>
      </c>
      <c r="BM205" s="143" t="s">
        <v>2069</v>
      </c>
    </row>
    <row r="206" spans="2:65" s="1" customFormat="1" ht="37.9" customHeight="1">
      <c r="B206" s="131"/>
      <c r="C206" s="132" t="s">
        <v>519</v>
      </c>
      <c r="D206" s="132" t="s">
        <v>136</v>
      </c>
      <c r="E206" s="133" t="s">
        <v>1507</v>
      </c>
      <c r="F206" s="134" t="s">
        <v>1508</v>
      </c>
      <c r="G206" s="135" t="s">
        <v>177</v>
      </c>
      <c r="H206" s="136">
        <v>10.8</v>
      </c>
      <c r="I206" s="137">
        <v>0</v>
      </c>
      <c r="J206" s="137">
        <f t="shared" si="50"/>
        <v>0</v>
      </c>
      <c r="K206" s="138"/>
      <c r="L206" s="25"/>
      <c r="M206" s="139" t="s">
        <v>1</v>
      </c>
      <c r="N206" s="140" t="s">
        <v>37</v>
      </c>
      <c r="O206" s="141">
        <v>0.61048999999999998</v>
      </c>
      <c r="P206" s="141">
        <f t="shared" si="51"/>
        <v>6.5932919999999999</v>
      </c>
      <c r="Q206" s="141">
        <v>2.3000000000000001E-4</v>
      </c>
      <c r="R206" s="141">
        <f t="shared" si="52"/>
        <v>2.4840000000000001E-3</v>
      </c>
      <c r="S206" s="141">
        <v>0</v>
      </c>
      <c r="T206" s="142">
        <f t="shared" si="53"/>
        <v>0</v>
      </c>
      <c r="AR206" s="143" t="s">
        <v>200</v>
      </c>
      <c r="AT206" s="143" t="s">
        <v>136</v>
      </c>
      <c r="AU206" s="143" t="s">
        <v>141</v>
      </c>
      <c r="AY206" s="13" t="s">
        <v>134</v>
      </c>
      <c r="BE206" s="144">
        <f t="shared" si="54"/>
        <v>0</v>
      </c>
      <c r="BF206" s="144">
        <f t="shared" si="55"/>
        <v>0</v>
      </c>
      <c r="BG206" s="144">
        <f t="shared" si="56"/>
        <v>0</v>
      </c>
      <c r="BH206" s="144">
        <f t="shared" si="57"/>
        <v>0</v>
      </c>
      <c r="BI206" s="144">
        <f t="shared" si="58"/>
        <v>0</v>
      </c>
      <c r="BJ206" s="13" t="s">
        <v>141</v>
      </c>
      <c r="BK206" s="144">
        <f t="shared" si="59"/>
        <v>0</v>
      </c>
      <c r="BL206" s="13" t="s">
        <v>200</v>
      </c>
      <c r="BM206" s="143" t="s">
        <v>2070</v>
      </c>
    </row>
    <row r="207" spans="2:65" s="1" customFormat="1" ht="16.5" customHeight="1">
      <c r="B207" s="131"/>
      <c r="C207" s="149" t="s">
        <v>521</v>
      </c>
      <c r="D207" s="149" t="s">
        <v>313</v>
      </c>
      <c r="E207" s="150" t="s">
        <v>1510</v>
      </c>
      <c r="F207" s="151" t="s">
        <v>1511</v>
      </c>
      <c r="G207" s="152" t="s">
        <v>324</v>
      </c>
      <c r="H207" s="153">
        <v>86.4</v>
      </c>
      <c r="I207" s="154">
        <v>0</v>
      </c>
      <c r="J207" s="154">
        <f t="shared" si="50"/>
        <v>0</v>
      </c>
      <c r="K207" s="155"/>
      <c r="L207" s="156"/>
      <c r="M207" s="157" t="s">
        <v>1</v>
      </c>
      <c r="N207" s="158" t="s">
        <v>37</v>
      </c>
      <c r="O207" s="141">
        <v>0</v>
      </c>
      <c r="P207" s="141">
        <f t="shared" si="51"/>
        <v>0</v>
      </c>
      <c r="Q207" s="141">
        <v>3.5E-4</v>
      </c>
      <c r="R207" s="141">
        <f t="shared" si="52"/>
        <v>3.0240000000000003E-2</v>
      </c>
      <c r="S207" s="141">
        <v>0</v>
      </c>
      <c r="T207" s="142">
        <f t="shared" si="53"/>
        <v>0</v>
      </c>
      <c r="AR207" s="143" t="s">
        <v>266</v>
      </c>
      <c r="AT207" s="143" t="s">
        <v>313</v>
      </c>
      <c r="AU207" s="143" t="s">
        <v>141</v>
      </c>
      <c r="AY207" s="13" t="s">
        <v>134</v>
      </c>
      <c r="BE207" s="144">
        <f t="shared" si="54"/>
        <v>0</v>
      </c>
      <c r="BF207" s="144">
        <f t="shared" si="55"/>
        <v>0</v>
      </c>
      <c r="BG207" s="144">
        <f t="shared" si="56"/>
        <v>0</v>
      </c>
      <c r="BH207" s="144">
        <f t="shared" si="57"/>
        <v>0</v>
      </c>
      <c r="BI207" s="144">
        <f t="shared" si="58"/>
        <v>0</v>
      </c>
      <c r="BJ207" s="13" t="s">
        <v>141</v>
      </c>
      <c r="BK207" s="144">
        <f t="shared" si="59"/>
        <v>0</v>
      </c>
      <c r="BL207" s="13" t="s">
        <v>200</v>
      </c>
      <c r="BM207" s="143" t="s">
        <v>2071</v>
      </c>
    </row>
    <row r="208" spans="2:65" s="1" customFormat="1" ht="37.9" customHeight="1">
      <c r="B208" s="131"/>
      <c r="C208" s="132" t="s">
        <v>525</v>
      </c>
      <c r="D208" s="132" t="s">
        <v>136</v>
      </c>
      <c r="E208" s="133" t="s">
        <v>1513</v>
      </c>
      <c r="F208" s="134" t="s">
        <v>1514</v>
      </c>
      <c r="G208" s="135" t="s">
        <v>177</v>
      </c>
      <c r="H208" s="136">
        <v>7.33</v>
      </c>
      <c r="I208" s="137">
        <v>0</v>
      </c>
      <c r="J208" s="137">
        <f t="shared" si="50"/>
        <v>0</v>
      </c>
      <c r="K208" s="138"/>
      <c r="L208" s="25"/>
      <c r="M208" s="139" t="s">
        <v>1</v>
      </c>
      <c r="N208" s="140" t="s">
        <v>37</v>
      </c>
      <c r="O208" s="141">
        <v>0.61048000000000002</v>
      </c>
      <c r="P208" s="141">
        <f t="shared" si="51"/>
        <v>4.4748184000000002</v>
      </c>
      <c r="Q208" s="141">
        <v>2.2000000000000001E-4</v>
      </c>
      <c r="R208" s="141">
        <f t="shared" si="52"/>
        <v>1.6126000000000001E-3</v>
      </c>
      <c r="S208" s="141">
        <v>0</v>
      </c>
      <c r="T208" s="142">
        <f t="shared" si="53"/>
        <v>0</v>
      </c>
      <c r="AR208" s="143" t="s">
        <v>200</v>
      </c>
      <c r="AT208" s="143" t="s">
        <v>136</v>
      </c>
      <c r="AU208" s="143" t="s">
        <v>141</v>
      </c>
      <c r="AY208" s="13" t="s">
        <v>134</v>
      </c>
      <c r="BE208" s="144">
        <f t="shared" si="54"/>
        <v>0</v>
      </c>
      <c r="BF208" s="144">
        <f t="shared" si="55"/>
        <v>0</v>
      </c>
      <c r="BG208" s="144">
        <f t="shared" si="56"/>
        <v>0</v>
      </c>
      <c r="BH208" s="144">
        <f t="shared" si="57"/>
        <v>0</v>
      </c>
      <c r="BI208" s="144">
        <f t="shared" si="58"/>
        <v>0</v>
      </c>
      <c r="BJ208" s="13" t="s">
        <v>141</v>
      </c>
      <c r="BK208" s="144">
        <f t="shared" si="59"/>
        <v>0</v>
      </c>
      <c r="BL208" s="13" t="s">
        <v>200</v>
      </c>
      <c r="BM208" s="143" t="s">
        <v>2072</v>
      </c>
    </row>
    <row r="209" spans="2:65" s="1" customFormat="1" ht="16.5" customHeight="1">
      <c r="B209" s="131"/>
      <c r="C209" s="149" t="s">
        <v>529</v>
      </c>
      <c r="D209" s="149" t="s">
        <v>313</v>
      </c>
      <c r="E209" s="150" t="s">
        <v>1510</v>
      </c>
      <c r="F209" s="151" t="s">
        <v>1511</v>
      </c>
      <c r="G209" s="152" t="s">
        <v>324</v>
      </c>
      <c r="H209" s="153">
        <v>58.64</v>
      </c>
      <c r="I209" s="154">
        <v>0</v>
      </c>
      <c r="J209" s="154">
        <f t="shared" si="50"/>
        <v>0</v>
      </c>
      <c r="K209" s="155"/>
      <c r="L209" s="156"/>
      <c r="M209" s="157" t="s">
        <v>1</v>
      </c>
      <c r="N209" s="158" t="s">
        <v>37</v>
      </c>
      <c r="O209" s="141">
        <v>0</v>
      </c>
      <c r="P209" s="141">
        <f t="shared" si="51"/>
        <v>0</v>
      </c>
      <c r="Q209" s="141">
        <v>3.5E-4</v>
      </c>
      <c r="R209" s="141">
        <f t="shared" si="52"/>
        <v>2.0524000000000001E-2</v>
      </c>
      <c r="S209" s="141">
        <v>0</v>
      </c>
      <c r="T209" s="142">
        <f t="shared" si="53"/>
        <v>0</v>
      </c>
      <c r="AR209" s="143" t="s">
        <v>266</v>
      </c>
      <c r="AT209" s="143" t="s">
        <v>313</v>
      </c>
      <c r="AU209" s="143" t="s">
        <v>141</v>
      </c>
      <c r="AY209" s="13" t="s">
        <v>134</v>
      </c>
      <c r="BE209" s="144">
        <f t="shared" si="54"/>
        <v>0</v>
      </c>
      <c r="BF209" s="144">
        <f t="shared" si="55"/>
        <v>0</v>
      </c>
      <c r="BG209" s="144">
        <f t="shared" si="56"/>
        <v>0</v>
      </c>
      <c r="BH209" s="144">
        <f t="shared" si="57"/>
        <v>0</v>
      </c>
      <c r="BI209" s="144">
        <f t="shared" si="58"/>
        <v>0</v>
      </c>
      <c r="BJ209" s="13" t="s">
        <v>141</v>
      </c>
      <c r="BK209" s="144">
        <f t="shared" si="59"/>
        <v>0</v>
      </c>
      <c r="BL209" s="13" t="s">
        <v>200</v>
      </c>
      <c r="BM209" s="143" t="s">
        <v>2073</v>
      </c>
    </row>
    <row r="210" spans="2:65" s="1" customFormat="1" ht="24.2" customHeight="1">
      <c r="B210" s="131"/>
      <c r="C210" s="132" t="s">
        <v>531</v>
      </c>
      <c r="D210" s="132" t="s">
        <v>136</v>
      </c>
      <c r="E210" s="133" t="s">
        <v>1517</v>
      </c>
      <c r="F210" s="134" t="s">
        <v>1518</v>
      </c>
      <c r="G210" s="135" t="s">
        <v>139</v>
      </c>
      <c r="H210" s="136">
        <v>38.116</v>
      </c>
      <c r="I210" s="137">
        <v>0</v>
      </c>
      <c r="J210" s="137">
        <f t="shared" si="50"/>
        <v>0</v>
      </c>
      <c r="K210" s="138"/>
      <c r="L210" s="25"/>
      <c r="M210" s="139" t="s">
        <v>1</v>
      </c>
      <c r="N210" s="140" t="s">
        <v>37</v>
      </c>
      <c r="O210" s="141">
        <v>2.802E-2</v>
      </c>
      <c r="P210" s="141">
        <f t="shared" si="51"/>
        <v>1.06801032</v>
      </c>
      <c r="Q210" s="141">
        <v>0</v>
      </c>
      <c r="R210" s="141">
        <f t="shared" si="52"/>
        <v>0</v>
      </c>
      <c r="S210" s="141">
        <v>0</v>
      </c>
      <c r="T210" s="142">
        <f t="shared" si="53"/>
        <v>0</v>
      </c>
      <c r="AR210" s="143" t="s">
        <v>200</v>
      </c>
      <c r="AT210" s="143" t="s">
        <v>136</v>
      </c>
      <c r="AU210" s="143" t="s">
        <v>141</v>
      </c>
      <c r="AY210" s="13" t="s">
        <v>134</v>
      </c>
      <c r="BE210" s="144">
        <f t="shared" si="54"/>
        <v>0</v>
      </c>
      <c r="BF210" s="144">
        <f t="shared" si="55"/>
        <v>0</v>
      </c>
      <c r="BG210" s="144">
        <f t="shared" si="56"/>
        <v>0</v>
      </c>
      <c r="BH210" s="144">
        <f t="shared" si="57"/>
        <v>0</v>
      </c>
      <c r="BI210" s="144">
        <f t="shared" si="58"/>
        <v>0</v>
      </c>
      <c r="BJ210" s="13" t="s">
        <v>141</v>
      </c>
      <c r="BK210" s="144">
        <f t="shared" si="59"/>
        <v>0</v>
      </c>
      <c r="BL210" s="13" t="s">
        <v>200</v>
      </c>
      <c r="BM210" s="143" t="s">
        <v>2074</v>
      </c>
    </row>
    <row r="211" spans="2:65" s="1" customFormat="1" ht="16.5" customHeight="1">
      <c r="B211" s="131"/>
      <c r="C211" s="149" t="s">
        <v>535</v>
      </c>
      <c r="D211" s="149" t="s">
        <v>313</v>
      </c>
      <c r="E211" s="150" t="s">
        <v>2075</v>
      </c>
      <c r="F211" s="151" t="s">
        <v>2076</v>
      </c>
      <c r="G211" s="152" t="s">
        <v>139</v>
      </c>
      <c r="H211" s="153">
        <v>43.832999999999998</v>
      </c>
      <c r="I211" s="154">
        <v>0</v>
      </c>
      <c r="J211" s="154">
        <f t="shared" si="50"/>
        <v>0</v>
      </c>
      <c r="K211" s="155"/>
      <c r="L211" s="156"/>
      <c r="M211" s="157" t="s">
        <v>1</v>
      </c>
      <c r="N211" s="158" t="s">
        <v>37</v>
      </c>
      <c r="O211" s="141">
        <v>0</v>
      </c>
      <c r="P211" s="141">
        <f t="shared" si="51"/>
        <v>0</v>
      </c>
      <c r="Q211" s="141">
        <v>1.3999999999999999E-4</v>
      </c>
      <c r="R211" s="141">
        <f t="shared" si="52"/>
        <v>6.1366199999999989E-3</v>
      </c>
      <c r="S211" s="141">
        <v>0</v>
      </c>
      <c r="T211" s="142">
        <f t="shared" si="53"/>
        <v>0</v>
      </c>
      <c r="AR211" s="143" t="s">
        <v>266</v>
      </c>
      <c r="AT211" s="143" t="s">
        <v>313</v>
      </c>
      <c r="AU211" s="143" t="s">
        <v>141</v>
      </c>
      <c r="AY211" s="13" t="s">
        <v>134</v>
      </c>
      <c r="BE211" s="144">
        <f t="shared" si="54"/>
        <v>0</v>
      </c>
      <c r="BF211" s="144">
        <f t="shared" si="55"/>
        <v>0</v>
      </c>
      <c r="BG211" s="144">
        <f t="shared" si="56"/>
        <v>0</v>
      </c>
      <c r="BH211" s="144">
        <f t="shared" si="57"/>
        <v>0</v>
      </c>
      <c r="BI211" s="144">
        <f t="shared" si="58"/>
        <v>0</v>
      </c>
      <c r="BJ211" s="13" t="s">
        <v>141</v>
      </c>
      <c r="BK211" s="144">
        <f t="shared" si="59"/>
        <v>0</v>
      </c>
      <c r="BL211" s="13" t="s">
        <v>200</v>
      </c>
      <c r="BM211" s="143" t="s">
        <v>2077</v>
      </c>
    </row>
    <row r="212" spans="2:65" s="1" customFormat="1" ht="33" customHeight="1">
      <c r="B212" s="131"/>
      <c r="C212" s="132" t="s">
        <v>539</v>
      </c>
      <c r="D212" s="132" t="s">
        <v>136</v>
      </c>
      <c r="E212" s="133" t="s">
        <v>1523</v>
      </c>
      <c r="F212" s="134" t="s">
        <v>1524</v>
      </c>
      <c r="G212" s="135" t="s">
        <v>177</v>
      </c>
      <c r="H212" s="136">
        <v>10.6</v>
      </c>
      <c r="I212" s="137">
        <v>0</v>
      </c>
      <c r="J212" s="137">
        <f t="shared" si="50"/>
        <v>0</v>
      </c>
      <c r="K212" s="138"/>
      <c r="L212" s="25"/>
      <c r="M212" s="139" t="s">
        <v>1</v>
      </c>
      <c r="N212" s="140" t="s">
        <v>37</v>
      </c>
      <c r="O212" s="141">
        <v>0.46827999999999997</v>
      </c>
      <c r="P212" s="141">
        <f t="shared" si="51"/>
        <v>4.963768</v>
      </c>
      <c r="Q212" s="141">
        <v>3.0000000000000001E-5</v>
      </c>
      <c r="R212" s="141">
        <f t="shared" si="52"/>
        <v>3.1799999999999998E-4</v>
      </c>
      <c r="S212" s="141">
        <v>0</v>
      </c>
      <c r="T212" s="142">
        <f t="shared" si="53"/>
        <v>0</v>
      </c>
      <c r="AR212" s="143" t="s">
        <v>200</v>
      </c>
      <c r="AT212" s="143" t="s">
        <v>136</v>
      </c>
      <c r="AU212" s="143" t="s">
        <v>141</v>
      </c>
      <c r="AY212" s="13" t="s">
        <v>134</v>
      </c>
      <c r="BE212" s="144">
        <f t="shared" si="54"/>
        <v>0</v>
      </c>
      <c r="BF212" s="144">
        <f t="shared" si="55"/>
        <v>0</v>
      </c>
      <c r="BG212" s="144">
        <f t="shared" si="56"/>
        <v>0</v>
      </c>
      <c r="BH212" s="144">
        <f t="shared" si="57"/>
        <v>0</v>
      </c>
      <c r="BI212" s="144">
        <f t="shared" si="58"/>
        <v>0</v>
      </c>
      <c r="BJ212" s="13" t="s">
        <v>141</v>
      </c>
      <c r="BK212" s="144">
        <f t="shared" si="59"/>
        <v>0</v>
      </c>
      <c r="BL212" s="13" t="s">
        <v>200</v>
      </c>
      <c r="BM212" s="143" t="s">
        <v>2078</v>
      </c>
    </row>
    <row r="213" spans="2:65" s="1" customFormat="1" ht="16.5" customHeight="1">
      <c r="B213" s="131"/>
      <c r="C213" s="149" t="s">
        <v>543</v>
      </c>
      <c r="D213" s="149" t="s">
        <v>313</v>
      </c>
      <c r="E213" s="150" t="s">
        <v>1510</v>
      </c>
      <c r="F213" s="151" t="s">
        <v>1511</v>
      </c>
      <c r="G213" s="152" t="s">
        <v>324</v>
      </c>
      <c r="H213" s="153">
        <v>84.8</v>
      </c>
      <c r="I213" s="154">
        <v>0</v>
      </c>
      <c r="J213" s="154">
        <f t="shared" si="50"/>
        <v>0</v>
      </c>
      <c r="K213" s="155"/>
      <c r="L213" s="156"/>
      <c r="M213" s="157" t="s">
        <v>1</v>
      </c>
      <c r="N213" s="158" t="s">
        <v>37</v>
      </c>
      <c r="O213" s="141">
        <v>0</v>
      </c>
      <c r="P213" s="141">
        <f t="shared" si="51"/>
        <v>0</v>
      </c>
      <c r="Q213" s="141">
        <v>3.5E-4</v>
      </c>
      <c r="R213" s="141">
        <f t="shared" si="52"/>
        <v>2.9679999999999998E-2</v>
      </c>
      <c r="S213" s="141">
        <v>0</v>
      </c>
      <c r="T213" s="142">
        <f t="shared" si="53"/>
        <v>0</v>
      </c>
      <c r="AR213" s="143" t="s">
        <v>266</v>
      </c>
      <c r="AT213" s="143" t="s">
        <v>313</v>
      </c>
      <c r="AU213" s="143" t="s">
        <v>141</v>
      </c>
      <c r="AY213" s="13" t="s">
        <v>134</v>
      </c>
      <c r="BE213" s="144">
        <f t="shared" si="54"/>
        <v>0</v>
      </c>
      <c r="BF213" s="144">
        <f t="shared" si="55"/>
        <v>0</v>
      </c>
      <c r="BG213" s="144">
        <f t="shared" si="56"/>
        <v>0</v>
      </c>
      <c r="BH213" s="144">
        <f t="shared" si="57"/>
        <v>0</v>
      </c>
      <c r="BI213" s="144">
        <f t="shared" si="58"/>
        <v>0</v>
      </c>
      <c r="BJ213" s="13" t="s">
        <v>141</v>
      </c>
      <c r="BK213" s="144">
        <f t="shared" si="59"/>
        <v>0</v>
      </c>
      <c r="BL213" s="13" t="s">
        <v>200</v>
      </c>
      <c r="BM213" s="143" t="s">
        <v>2079</v>
      </c>
    </row>
    <row r="214" spans="2:65" s="1" customFormat="1" ht="16.5" customHeight="1">
      <c r="B214" s="131"/>
      <c r="C214" s="149" t="s">
        <v>549</v>
      </c>
      <c r="D214" s="149" t="s">
        <v>313</v>
      </c>
      <c r="E214" s="150" t="s">
        <v>1527</v>
      </c>
      <c r="F214" s="151" t="s">
        <v>1528</v>
      </c>
      <c r="G214" s="152" t="s">
        <v>139</v>
      </c>
      <c r="H214" s="153">
        <v>4.3460000000000001</v>
      </c>
      <c r="I214" s="154">
        <v>0</v>
      </c>
      <c r="J214" s="154">
        <f t="shared" si="50"/>
        <v>0</v>
      </c>
      <c r="K214" s="155"/>
      <c r="L214" s="156"/>
      <c r="M214" s="157" t="s">
        <v>1</v>
      </c>
      <c r="N214" s="158" t="s">
        <v>37</v>
      </c>
      <c r="O214" s="141">
        <v>0</v>
      </c>
      <c r="P214" s="141">
        <f t="shared" si="51"/>
        <v>0</v>
      </c>
      <c r="Q214" s="141">
        <v>7.92E-3</v>
      </c>
      <c r="R214" s="141">
        <f t="shared" si="52"/>
        <v>3.4420319999999997E-2</v>
      </c>
      <c r="S214" s="141">
        <v>0</v>
      </c>
      <c r="T214" s="142">
        <f t="shared" si="53"/>
        <v>0</v>
      </c>
      <c r="AR214" s="143" t="s">
        <v>266</v>
      </c>
      <c r="AT214" s="143" t="s">
        <v>313</v>
      </c>
      <c r="AU214" s="143" t="s">
        <v>141</v>
      </c>
      <c r="AY214" s="13" t="s">
        <v>134</v>
      </c>
      <c r="BE214" s="144">
        <f t="shared" si="54"/>
        <v>0</v>
      </c>
      <c r="BF214" s="144">
        <f t="shared" si="55"/>
        <v>0</v>
      </c>
      <c r="BG214" s="144">
        <f t="shared" si="56"/>
        <v>0</v>
      </c>
      <c r="BH214" s="144">
        <f t="shared" si="57"/>
        <v>0</v>
      </c>
      <c r="BI214" s="144">
        <f t="shared" si="58"/>
        <v>0</v>
      </c>
      <c r="BJ214" s="13" t="s">
        <v>141</v>
      </c>
      <c r="BK214" s="144">
        <f t="shared" si="59"/>
        <v>0</v>
      </c>
      <c r="BL214" s="13" t="s">
        <v>200</v>
      </c>
      <c r="BM214" s="143" t="s">
        <v>2080</v>
      </c>
    </row>
    <row r="215" spans="2:65" s="1" customFormat="1" ht="24.2" customHeight="1">
      <c r="B215" s="131"/>
      <c r="C215" s="132" t="s">
        <v>553</v>
      </c>
      <c r="D215" s="132" t="s">
        <v>136</v>
      </c>
      <c r="E215" s="133" t="s">
        <v>1530</v>
      </c>
      <c r="F215" s="134" t="s">
        <v>1531</v>
      </c>
      <c r="G215" s="135" t="s">
        <v>234</v>
      </c>
      <c r="H215" s="136">
        <v>0.23499999999999999</v>
      </c>
      <c r="I215" s="137">
        <v>0</v>
      </c>
      <c r="J215" s="137">
        <f t="shared" si="50"/>
        <v>0</v>
      </c>
      <c r="K215" s="138"/>
      <c r="L215" s="25"/>
      <c r="M215" s="139" t="s">
        <v>1</v>
      </c>
      <c r="N215" s="140" t="s">
        <v>37</v>
      </c>
      <c r="O215" s="141">
        <v>1.629</v>
      </c>
      <c r="P215" s="141">
        <f t="shared" si="51"/>
        <v>0.38281499999999996</v>
      </c>
      <c r="Q215" s="141">
        <v>0</v>
      </c>
      <c r="R215" s="141">
        <f t="shared" si="52"/>
        <v>0</v>
      </c>
      <c r="S215" s="141">
        <v>0</v>
      </c>
      <c r="T215" s="142">
        <f t="shared" si="53"/>
        <v>0</v>
      </c>
      <c r="AR215" s="143" t="s">
        <v>200</v>
      </c>
      <c r="AT215" s="143" t="s">
        <v>136</v>
      </c>
      <c r="AU215" s="143" t="s">
        <v>141</v>
      </c>
      <c r="AY215" s="13" t="s">
        <v>134</v>
      </c>
      <c r="BE215" s="144">
        <f t="shared" si="54"/>
        <v>0</v>
      </c>
      <c r="BF215" s="144">
        <f t="shared" si="55"/>
        <v>0</v>
      </c>
      <c r="BG215" s="144">
        <f t="shared" si="56"/>
        <v>0</v>
      </c>
      <c r="BH215" s="144">
        <f t="shared" si="57"/>
        <v>0</v>
      </c>
      <c r="BI215" s="144">
        <f t="shared" si="58"/>
        <v>0</v>
      </c>
      <c r="BJ215" s="13" t="s">
        <v>141</v>
      </c>
      <c r="BK215" s="144">
        <f t="shared" si="59"/>
        <v>0</v>
      </c>
      <c r="BL215" s="13" t="s">
        <v>200</v>
      </c>
      <c r="BM215" s="143" t="s">
        <v>2081</v>
      </c>
    </row>
    <row r="216" spans="2:65" s="11" customFormat="1" ht="22.9" customHeight="1">
      <c r="B216" s="120"/>
      <c r="D216" s="121" t="s">
        <v>70</v>
      </c>
      <c r="E216" s="129" t="s">
        <v>272</v>
      </c>
      <c r="F216" s="129" t="s">
        <v>273</v>
      </c>
      <c r="J216" s="130">
        <f>BK216</f>
        <v>0</v>
      </c>
      <c r="L216" s="120"/>
      <c r="M216" s="124"/>
      <c r="P216" s="125">
        <f>SUM(P217:P222)</f>
        <v>11.215623999999998</v>
      </c>
      <c r="R216" s="125">
        <f>SUM(R217:R222)</f>
        <v>2.3738000000000002E-2</v>
      </c>
      <c r="T216" s="126">
        <f>SUM(T217:T222)</f>
        <v>0</v>
      </c>
      <c r="AR216" s="121" t="s">
        <v>141</v>
      </c>
      <c r="AT216" s="127" t="s">
        <v>70</v>
      </c>
      <c r="AU216" s="127" t="s">
        <v>79</v>
      </c>
      <c r="AY216" s="121" t="s">
        <v>134</v>
      </c>
      <c r="BK216" s="128">
        <f>SUM(BK217:BK222)</f>
        <v>0</v>
      </c>
    </row>
    <row r="217" spans="2:65" s="1" customFormat="1" ht="24.2" customHeight="1">
      <c r="B217" s="131"/>
      <c r="C217" s="132" t="s">
        <v>557</v>
      </c>
      <c r="D217" s="132" t="s">
        <v>136</v>
      </c>
      <c r="E217" s="133" t="s">
        <v>1554</v>
      </c>
      <c r="F217" s="134" t="s">
        <v>1555</v>
      </c>
      <c r="G217" s="135" t="s">
        <v>177</v>
      </c>
      <c r="H217" s="136">
        <v>6</v>
      </c>
      <c r="I217" s="137">
        <v>0</v>
      </c>
      <c r="J217" s="137">
        <f t="shared" ref="J217:J222" si="60">ROUND(I217*H217,2)</f>
        <v>0</v>
      </c>
      <c r="K217" s="138"/>
      <c r="L217" s="25"/>
      <c r="M217" s="139" t="s">
        <v>1</v>
      </c>
      <c r="N217" s="140" t="s">
        <v>37</v>
      </c>
      <c r="O217" s="141">
        <v>0.65966999999999998</v>
      </c>
      <c r="P217" s="141">
        <f t="shared" ref="P217:P222" si="61">O217*H217</f>
        <v>3.9580199999999999</v>
      </c>
      <c r="Q217" s="141">
        <v>2.1099999999999999E-3</v>
      </c>
      <c r="R217" s="141">
        <f t="shared" ref="R217:R222" si="62">Q217*H217</f>
        <v>1.2659999999999999E-2</v>
      </c>
      <c r="S217" s="141">
        <v>0</v>
      </c>
      <c r="T217" s="142">
        <f t="shared" ref="T217:T222" si="63">S217*H217</f>
        <v>0</v>
      </c>
      <c r="AR217" s="143" t="s">
        <v>200</v>
      </c>
      <c r="AT217" s="143" t="s">
        <v>136</v>
      </c>
      <c r="AU217" s="143" t="s">
        <v>141</v>
      </c>
      <c r="AY217" s="13" t="s">
        <v>134</v>
      </c>
      <c r="BE217" s="144">
        <f t="shared" ref="BE217:BE222" si="64">IF(N217="základná",J217,0)</f>
        <v>0</v>
      </c>
      <c r="BF217" s="144">
        <f t="shared" ref="BF217:BF222" si="65">IF(N217="znížená",J217,0)</f>
        <v>0</v>
      </c>
      <c r="BG217" s="144">
        <f t="shared" ref="BG217:BG222" si="66">IF(N217="zákl. prenesená",J217,0)</f>
        <v>0</v>
      </c>
      <c r="BH217" s="144">
        <f t="shared" ref="BH217:BH222" si="67">IF(N217="zníž. prenesená",J217,0)</f>
        <v>0</v>
      </c>
      <c r="BI217" s="144">
        <f t="shared" ref="BI217:BI222" si="68">IF(N217="nulová",J217,0)</f>
        <v>0</v>
      </c>
      <c r="BJ217" s="13" t="s">
        <v>141</v>
      </c>
      <c r="BK217" s="144">
        <f t="shared" ref="BK217:BK222" si="69">ROUND(I217*H217,2)</f>
        <v>0</v>
      </c>
      <c r="BL217" s="13" t="s">
        <v>200</v>
      </c>
      <c r="BM217" s="143" t="s">
        <v>2082</v>
      </c>
    </row>
    <row r="218" spans="2:65" s="1" customFormat="1" ht="24.2" customHeight="1">
      <c r="B218" s="131"/>
      <c r="C218" s="132" t="s">
        <v>563</v>
      </c>
      <c r="D218" s="132" t="s">
        <v>136</v>
      </c>
      <c r="E218" s="133" t="s">
        <v>1557</v>
      </c>
      <c r="F218" s="134" t="s">
        <v>1558</v>
      </c>
      <c r="G218" s="135" t="s">
        <v>324</v>
      </c>
      <c r="H218" s="136">
        <v>1</v>
      </c>
      <c r="I218" s="137">
        <v>0</v>
      </c>
      <c r="J218" s="137">
        <f t="shared" si="60"/>
        <v>0</v>
      </c>
      <c r="K218" s="138"/>
      <c r="L218" s="25"/>
      <c r="M218" s="139" t="s">
        <v>1</v>
      </c>
      <c r="N218" s="140" t="s">
        <v>37</v>
      </c>
      <c r="O218" s="141">
        <v>0.16095000000000001</v>
      </c>
      <c r="P218" s="141">
        <f t="shared" si="61"/>
        <v>0.16095000000000001</v>
      </c>
      <c r="Q218" s="141">
        <v>4.2000000000000002E-4</v>
      </c>
      <c r="R218" s="141">
        <f t="shared" si="62"/>
        <v>4.2000000000000002E-4</v>
      </c>
      <c r="S218" s="141">
        <v>0</v>
      </c>
      <c r="T218" s="142">
        <f t="shared" si="63"/>
        <v>0</v>
      </c>
      <c r="AR218" s="143" t="s">
        <v>200</v>
      </c>
      <c r="AT218" s="143" t="s">
        <v>136</v>
      </c>
      <c r="AU218" s="143" t="s">
        <v>141</v>
      </c>
      <c r="AY218" s="13" t="s">
        <v>134</v>
      </c>
      <c r="BE218" s="144">
        <f t="shared" si="64"/>
        <v>0</v>
      </c>
      <c r="BF218" s="144">
        <f t="shared" si="65"/>
        <v>0</v>
      </c>
      <c r="BG218" s="144">
        <f t="shared" si="66"/>
        <v>0</v>
      </c>
      <c r="BH218" s="144">
        <f t="shared" si="67"/>
        <v>0</v>
      </c>
      <c r="BI218" s="144">
        <f t="shared" si="68"/>
        <v>0</v>
      </c>
      <c r="BJ218" s="13" t="s">
        <v>141</v>
      </c>
      <c r="BK218" s="144">
        <f t="shared" si="69"/>
        <v>0</v>
      </c>
      <c r="BL218" s="13" t="s">
        <v>200</v>
      </c>
      <c r="BM218" s="143" t="s">
        <v>2083</v>
      </c>
    </row>
    <row r="219" spans="2:65" s="1" customFormat="1" ht="24.2" customHeight="1">
      <c r="B219" s="131"/>
      <c r="C219" s="132" t="s">
        <v>567</v>
      </c>
      <c r="D219" s="132" t="s">
        <v>136</v>
      </c>
      <c r="E219" s="133" t="s">
        <v>1098</v>
      </c>
      <c r="F219" s="134" t="s">
        <v>1099</v>
      </c>
      <c r="G219" s="135" t="s">
        <v>324</v>
      </c>
      <c r="H219" s="136">
        <v>1</v>
      </c>
      <c r="I219" s="137">
        <v>0</v>
      </c>
      <c r="J219" s="137">
        <f t="shared" si="60"/>
        <v>0</v>
      </c>
      <c r="K219" s="138"/>
      <c r="L219" s="25"/>
      <c r="M219" s="139" t="s">
        <v>1</v>
      </c>
      <c r="N219" s="140" t="s">
        <v>37</v>
      </c>
      <c r="O219" s="141">
        <v>0.16095000000000001</v>
      </c>
      <c r="P219" s="141">
        <f t="shared" si="61"/>
        <v>0.16095000000000001</v>
      </c>
      <c r="Q219" s="141">
        <v>4.2000000000000002E-4</v>
      </c>
      <c r="R219" s="141">
        <f t="shared" si="62"/>
        <v>4.2000000000000002E-4</v>
      </c>
      <c r="S219" s="141">
        <v>0</v>
      </c>
      <c r="T219" s="142">
        <f t="shared" si="63"/>
        <v>0</v>
      </c>
      <c r="AR219" s="143" t="s">
        <v>200</v>
      </c>
      <c r="AT219" s="143" t="s">
        <v>136</v>
      </c>
      <c r="AU219" s="143" t="s">
        <v>141</v>
      </c>
      <c r="AY219" s="13" t="s">
        <v>134</v>
      </c>
      <c r="BE219" s="144">
        <f t="shared" si="64"/>
        <v>0</v>
      </c>
      <c r="BF219" s="144">
        <f t="shared" si="65"/>
        <v>0</v>
      </c>
      <c r="BG219" s="144">
        <f t="shared" si="66"/>
        <v>0</v>
      </c>
      <c r="BH219" s="144">
        <f t="shared" si="67"/>
        <v>0</v>
      </c>
      <c r="BI219" s="144">
        <f t="shared" si="68"/>
        <v>0</v>
      </c>
      <c r="BJ219" s="13" t="s">
        <v>141</v>
      </c>
      <c r="BK219" s="144">
        <f t="shared" si="69"/>
        <v>0</v>
      </c>
      <c r="BL219" s="13" t="s">
        <v>200</v>
      </c>
      <c r="BM219" s="143" t="s">
        <v>2084</v>
      </c>
    </row>
    <row r="220" spans="2:65" s="1" customFormat="1" ht="24.2" customHeight="1">
      <c r="B220" s="131"/>
      <c r="C220" s="132" t="s">
        <v>571</v>
      </c>
      <c r="D220" s="132" t="s">
        <v>136</v>
      </c>
      <c r="E220" s="133" t="s">
        <v>1102</v>
      </c>
      <c r="F220" s="134" t="s">
        <v>1103</v>
      </c>
      <c r="G220" s="135" t="s">
        <v>177</v>
      </c>
      <c r="H220" s="136">
        <v>7.3</v>
      </c>
      <c r="I220" s="137">
        <v>0</v>
      </c>
      <c r="J220" s="137">
        <f t="shared" si="60"/>
        <v>0</v>
      </c>
      <c r="K220" s="138"/>
      <c r="L220" s="25"/>
      <c r="M220" s="139" t="s">
        <v>1</v>
      </c>
      <c r="N220" s="140" t="s">
        <v>37</v>
      </c>
      <c r="O220" s="141">
        <v>0.89307999999999998</v>
      </c>
      <c r="P220" s="141">
        <f t="shared" si="61"/>
        <v>6.5194839999999994</v>
      </c>
      <c r="Q220" s="141">
        <v>1.3600000000000001E-3</v>
      </c>
      <c r="R220" s="141">
        <f t="shared" si="62"/>
        <v>9.9280000000000011E-3</v>
      </c>
      <c r="S220" s="141">
        <v>0</v>
      </c>
      <c r="T220" s="142">
        <f t="shared" si="63"/>
        <v>0</v>
      </c>
      <c r="AR220" s="143" t="s">
        <v>200</v>
      </c>
      <c r="AT220" s="143" t="s">
        <v>136</v>
      </c>
      <c r="AU220" s="143" t="s">
        <v>141</v>
      </c>
      <c r="AY220" s="13" t="s">
        <v>134</v>
      </c>
      <c r="BE220" s="144">
        <f t="shared" si="64"/>
        <v>0</v>
      </c>
      <c r="BF220" s="144">
        <f t="shared" si="65"/>
        <v>0</v>
      </c>
      <c r="BG220" s="144">
        <f t="shared" si="66"/>
        <v>0</v>
      </c>
      <c r="BH220" s="144">
        <f t="shared" si="67"/>
        <v>0</v>
      </c>
      <c r="BI220" s="144">
        <f t="shared" si="68"/>
        <v>0</v>
      </c>
      <c r="BJ220" s="13" t="s">
        <v>141</v>
      </c>
      <c r="BK220" s="144">
        <f t="shared" si="69"/>
        <v>0</v>
      </c>
      <c r="BL220" s="13" t="s">
        <v>200</v>
      </c>
      <c r="BM220" s="143" t="s">
        <v>2085</v>
      </c>
    </row>
    <row r="221" spans="2:65" s="1" customFormat="1" ht="24.2" customHeight="1">
      <c r="B221" s="131"/>
      <c r="C221" s="132" t="s">
        <v>575</v>
      </c>
      <c r="D221" s="132" t="s">
        <v>136</v>
      </c>
      <c r="E221" s="133" t="s">
        <v>1110</v>
      </c>
      <c r="F221" s="134" t="s">
        <v>1111</v>
      </c>
      <c r="G221" s="135" t="s">
        <v>324</v>
      </c>
      <c r="H221" s="136">
        <v>1</v>
      </c>
      <c r="I221" s="137">
        <v>0</v>
      </c>
      <c r="J221" s="137">
        <f t="shared" si="60"/>
        <v>0</v>
      </c>
      <c r="K221" s="138"/>
      <c r="L221" s="25"/>
      <c r="M221" s="139" t="s">
        <v>1</v>
      </c>
      <c r="N221" s="140" t="s">
        <v>37</v>
      </c>
      <c r="O221" s="141">
        <v>0.30869999999999997</v>
      </c>
      <c r="P221" s="141">
        <f t="shared" si="61"/>
        <v>0.30869999999999997</v>
      </c>
      <c r="Q221" s="141">
        <v>3.1E-4</v>
      </c>
      <c r="R221" s="141">
        <f t="shared" si="62"/>
        <v>3.1E-4</v>
      </c>
      <c r="S221" s="141">
        <v>0</v>
      </c>
      <c r="T221" s="142">
        <f t="shared" si="63"/>
        <v>0</v>
      </c>
      <c r="AR221" s="143" t="s">
        <v>200</v>
      </c>
      <c r="AT221" s="143" t="s">
        <v>136</v>
      </c>
      <c r="AU221" s="143" t="s">
        <v>141</v>
      </c>
      <c r="AY221" s="13" t="s">
        <v>134</v>
      </c>
      <c r="BE221" s="144">
        <f t="shared" si="64"/>
        <v>0</v>
      </c>
      <c r="BF221" s="144">
        <f t="shared" si="65"/>
        <v>0</v>
      </c>
      <c r="BG221" s="144">
        <f t="shared" si="66"/>
        <v>0</v>
      </c>
      <c r="BH221" s="144">
        <f t="shared" si="67"/>
        <v>0</v>
      </c>
      <c r="BI221" s="144">
        <f t="shared" si="68"/>
        <v>0</v>
      </c>
      <c r="BJ221" s="13" t="s">
        <v>141</v>
      </c>
      <c r="BK221" s="144">
        <f t="shared" si="69"/>
        <v>0</v>
      </c>
      <c r="BL221" s="13" t="s">
        <v>200</v>
      </c>
      <c r="BM221" s="143" t="s">
        <v>2086</v>
      </c>
    </row>
    <row r="222" spans="2:65" s="1" customFormat="1" ht="24.2" customHeight="1">
      <c r="B222" s="131"/>
      <c r="C222" s="132" t="s">
        <v>579</v>
      </c>
      <c r="D222" s="132" t="s">
        <v>136</v>
      </c>
      <c r="E222" s="133" t="s">
        <v>1563</v>
      </c>
      <c r="F222" s="134" t="s">
        <v>1564</v>
      </c>
      <c r="G222" s="135" t="s">
        <v>234</v>
      </c>
      <c r="H222" s="136">
        <v>2.4E-2</v>
      </c>
      <c r="I222" s="137">
        <v>0</v>
      </c>
      <c r="J222" s="137">
        <f t="shared" si="60"/>
        <v>0</v>
      </c>
      <c r="K222" s="138"/>
      <c r="L222" s="25"/>
      <c r="M222" s="139" t="s">
        <v>1</v>
      </c>
      <c r="N222" s="140" t="s">
        <v>37</v>
      </c>
      <c r="O222" s="141">
        <v>4.4800000000000004</v>
      </c>
      <c r="P222" s="141">
        <f t="shared" si="61"/>
        <v>0.10752000000000002</v>
      </c>
      <c r="Q222" s="141">
        <v>0</v>
      </c>
      <c r="R222" s="141">
        <f t="shared" si="62"/>
        <v>0</v>
      </c>
      <c r="S222" s="141">
        <v>0</v>
      </c>
      <c r="T222" s="142">
        <f t="shared" si="63"/>
        <v>0</v>
      </c>
      <c r="AR222" s="143" t="s">
        <v>200</v>
      </c>
      <c r="AT222" s="143" t="s">
        <v>136</v>
      </c>
      <c r="AU222" s="143" t="s">
        <v>141</v>
      </c>
      <c r="AY222" s="13" t="s">
        <v>134</v>
      </c>
      <c r="BE222" s="144">
        <f t="shared" si="64"/>
        <v>0</v>
      </c>
      <c r="BF222" s="144">
        <f t="shared" si="65"/>
        <v>0</v>
      </c>
      <c r="BG222" s="144">
        <f t="shared" si="66"/>
        <v>0</v>
      </c>
      <c r="BH222" s="144">
        <f t="shared" si="67"/>
        <v>0</v>
      </c>
      <c r="BI222" s="144">
        <f t="shared" si="68"/>
        <v>0</v>
      </c>
      <c r="BJ222" s="13" t="s">
        <v>141</v>
      </c>
      <c r="BK222" s="144">
        <f t="shared" si="69"/>
        <v>0</v>
      </c>
      <c r="BL222" s="13" t="s">
        <v>200</v>
      </c>
      <c r="BM222" s="143" t="s">
        <v>2087</v>
      </c>
    </row>
    <row r="223" spans="2:65" s="11" customFormat="1" ht="22.9" customHeight="1">
      <c r="B223" s="120"/>
      <c r="D223" s="121" t="s">
        <v>70</v>
      </c>
      <c r="E223" s="129" t="s">
        <v>278</v>
      </c>
      <c r="F223" s="129" t="s">
        <v>279</v>
      </c>
      <c r="J223" s="130">
        <f>BK223</f>
        <v>0</v>
      </c>
      <c r="L223" s="120"/>
      <c r="M223" s="124"/>
      <c r="P223" s="125">
        <f>SUM(P224:P238)</f>
        <v>538.01904680000007</v>
      </c>
      <c r="R223" s="125">
        <f>SUM(R224:R238)</f>
        <v>4.6001490999999994</v>
      </c>
      <c r="T223" s="126">
        <f>SUM(T224:T238)</f>
        <v>0</v>
      </c>
      <c r="AR223" s="121" t="s">
        <v>141</v>
      </c>
      <c r="AT223" s="127" t="s">
        <v>70</v>
      </c>
      <c r="AU223" s="127" t="s">
        <v>79</v>
      </c>
      <c r="AY223" s="121" t="s">
        <v>134</v>
      </c>
      <c r="BK223" s="128">
        <f>SUM(BK224:BK238)</f>
        <v>0</v>
      </c>
    </row>
    <row r="224" spans="2:65" s="1" customFormat="1" ht="24.2" customHeight="1">
      <c r="B224" s="131"/>
      <c r="C224" s="132" t="s">
        <v>585</v>
      </c>
      <c r="D224" s="132" t="s">
        <v>136</v>
      </c>
      <c r="E224" s="133" t="s">
        <v>2088</v>
      </c>
      <c r="F224" s="134" t="s">
        <v>2089</v>
      </c>
      <c r="G224" s="135" t="s">
        <v>139</v>
      </c>
      <c r="H224" s="136">
        <v>14.66</v>
      </c>
      <c r="I224" s="137">
        <v>0</v>
      </c>
      <c r="J224" s="137">
        <f t="shared" ref="J224:J238" si="70">ROUND(I224*H224,2)</f>
        <v>0</v>
      </c>
      <c r="K224" s="138"/>
      <c r="L224" s="25"/>
      <c r="M224" s="139" t="s">
        <v>1</v>
      </c>
      <c r="N224" s="140" t="s">
        <v>37</v>
      </c>
      <c r="O224" s="141">
        <v>0.71599999999999997</v>
      </c>
      <c r="P224" s="141">
        <f t="shared" ref="P224:P238" si="71">O224*H224</f>
        <v>10.496559999999999</v>
      </c>
      <c r="Q224" s="141">
        <v>8.0000000000000007E-5</v>
      </c>
      <c r="R224" s="141">
        <f t="shared" ref="R224:R238" si="72">Q224*H224</f>
        <v>1.1728000000000001E-3</v>
      </c>
      <c r="S224" s="141">
        <v>0</v>
      </c>
      <c r="T224" s="142">
        <f t="shared" ref="T224:T238" si="73">S224*H224</f>
        <v>0</v>
      </c>
      <c r="AR224" s="143" t="s">
        <v>200</v>
      </c>
      <c r="AT224" s="143" t="s">
        <v>136</v>
      </c>
      <c r="AU224" s="143" t="s">
        <v>141</v>
      </c>
      <c r="AY224" s="13" t="s">
        <v>134</v>
      </c>
      <c r="BE224" s="144">
        <f t="shared" ref="BE224:BE238" si="74">IF(N224="základná",J224,0)</f>
        <v>0</v>
      </c>
      <c r="BF224" s="144">
        <f t="shared" ref="BF224:BF238" si="75">IF(N224="znížená",J224,0)</f>
        <v>0</v>
      </c>
      <c r="BG224" s="144">
        <f t="shared" ref="BG224:BG238" si="76">IF(N224="zákl. prenesená",J224,0)</f>
        <v>0</v>
      </c>
      <c r="BH224" s="144">
        <f t="shared" ref="BH224:BH238" si="77">IF(N224="zníž. prenesená",J224,0)</f>
        <v>0</v>
      </c>
      <c r="BI224" s="144">
        <f t="shared" ref="BI224:BI238" si="78">IF(N224="nulová",J224,0)</f>
        <v>0</v>
      </c>
      <c r="BJ224" s="13" t="s">
        <v>141</v>
      </c>
      <c r="BK224" s="144">
        <f t="shared" ref="BK224:BK238" si="79">ROUND(I224*H224,2)</f>
        <v>0</v>
      </c>
      <c r="BL224" s="13" t="s">
        <v>200</v>
      </c>
      <c r="BM224" s="143" t="s">
        <v>2090</v>
      </c>
    </row>
    <row r="225" spans="2:65" s="1" customFormat="1" ht="33" customHeight="1">
      <c r="B225" s="131"/>
      <c r="C225" s="132" t="s">
        <v>589</v>
      </c>
      <c r="D225" s="132" t="s">
        <v>136</v>
      </c>
      <c r="E225" s="133" t="s">
        <v>1161</v>
      </c>
      <c r="F225" s="134" t="s">
        <v>1162</v>
      </c>
      <c r="G225" s="135" t="s">
        <v>139</v>
      </c>
      <c r="H225" s="136">
        <v>35.79</v>
      </c>
      <c r="I225" s="137">
        <v>0</v>
      </c>
      <c r="J225" s="137">
        <f t="shared" si="70"/>
        <v>0</v>
      </c>
      <c r="K225" s="138"/>
      <c r="L225" s="25"/>
      <c r="M225" s="139" t="s">
        <v>1</v>
      </c>
      <c r="N225" s="140" t="s">
        <v>37</v>
      </c>
      <c r="O225" s="141">
        <v>0.97372000000000003</v>
      </c>
      <c r="P225" s="141">
        <f t="shared" si="71"/>
        <v>34.849438800000001</v>
      </c>
      <c r="Q225" s="141">
        <v>6.9999999999999994E-5</v>
      </c>
      <c r="R225" s="141">
        <f t="shared" si="72"/>
        <v>2.5052999999999998E-3</v>
      </c>
      <c r="S225" s="141">
        <v>0</v>
      </c>
      <c r="T225" s="142">
        <f t="shared" si="73"/>
        <v>0</v>
      </c>
      <c r="AR225" s="143" t="s">
        <v>200</v>
      </c>
      <c r="AT225" s="143" t="s">
        <v>136</v>
      </c>
      <c r="AU225" s="143" t="s">
        <v>141</v>
      </c>
      <c r="AY225" s="13" t="s">
        <v>134</v>
      </c>
      <c r="BE225" s="144">
        <f t="shared" si="74"/>
        <v>0</v>
      </c>
      <c r="BF225" s="144">
        <f t="shared" si="75"/>
        <v>0</v>
      </c>
      <c r="BG225" s="144">
        <f t="shared" si="76"/>
        <v>0</v>
      </c>
      <c r="BH225" s="144">
        <f t="shared" si="77"/>
        <v>0</v>
      </c>
      <c r="BI225" s="144">
        <f t="shared" si="78"/>
        <v>0</v>
      </c>
      <c r="BJ225" s="13" t="s">
        <v>141</v>
      </c>
      <c r="BK225" s="144">
        <f t="shared" si="79"/>
        <v>0</v>
      </c>
      <c r="BL225" s="13" t="s">
        <v>200</v>
      </c>
      <c r="BM225" s="143" t="s">
        <v>2091</v>
      </c>
    </row>
    <row r="226" spans="2:65" s="1" customFormat="1" ht="16.5" customHeight="1">
      <c r="B226" s="131"/>
      <c r="C226" s="149" t="s">
        <v>593</v>
      </c>
      <c r="D226" s="149" t="s">
        <v>313</v>
      </c>
      <c r="E226" s="150" t="s">
        <v>1165</v>
      </c>
      <c r="F226" s="151" t="s">
        <v>1166</v>
      </c>
      <c r="G226" s="152" t="s">
        <v>139</v>
      </c>
      <c r="H226" s="153">
        <v>35.79</v>
      </c>
      <c r="I226" s="154">
        <v>0</v>
      </c>
      <c r="J226" s="154">
        <f t="shared" si="70"/>
        <v>0</v>
      </c>
      <c r="K226" s="155"/>
      <c r="L226" s="156"/>
      <c r="M226" s="157" t="s">
        <v>1</v>
      </c>
      <c r="N226" s="158" t="s">
        <v>37</v>
      </c>
      <c r="O226" s="141">
        <v>0</v>
      </c>
      <c r="P226" s="141">
        <f t="shared" si="71"/>
        <v>0</v>
      </c>
      <c r="Q226" s="141">
        <v>3.2399999999999998E-2</v>
      </c>
      <c r="R226" s="141">
        <f t="shared" si="72"/>
        <v>1.1595959999999998</v>
      </c>
      <c r="S226" s="141">
        <v>0</v>
      </c>
      <c r="T226" s="142">
        <f t="shared" si="73"/>
        <v>0</v>
      </c>
      <c r="AR226" s="143" t="s">
        <v>607</v>
      </c>
      <c r="AT226" s="143" t="s">
        <v>313</v>
      </c>
      <c r="AU226" s="143" t="s">
        <v>141</v>
      </c>
      <c r="AY226" s="13" t="s">
        <v>134</v>
      </c>
      <c r="BE226" s="144">
        <f t="shared" si="74"/>
        <v>0</v>
      </c>
      <c r="BF226" s="144">
        <f t="shared" si="75"/>
        <v>0</v>
      </c>
      <c r="BG226" s="144">
        <f t="shared" si="76"/>
        <v>0</v>
      </c>
      <c r="BH226" s="144">
        <f t="shared" si="77"/>
        <v>0</v>
      </c>
      <c r="BI226" s="144">
        <f t="shared" si="78"/>
        <v>0</v>
      </c>
      <c r="BJ226" s="13" t="s">
        <v>141</v>
      </c>
      <c r="BK226" s="144">
        <f t="shared" si="79"/>
        <v>0</v>
      </c>
      <c r="BL226" s="13" t="s">
        <v>529</v>
      </c>
      <c r="BM226" s="143" t="s">
        <v>2092</v>
      </c>
    </row>
    <row r="227" spans="2:65" s="1" customFormat="1" ht="37.9" customHeight="1">
      <c r="B227" s="131"/>
      <c r="C227" s="132" t="s">
        <v>600</v>
      </c>
      <c r="D227" s="132" t="s">
        <v>136</v>
      </c>
      <c r="E227" s="133" t="s">
        <v>516</v>
      </c>
      <c r="F227" s="134" t="s">
        <v>517</v>
      </c>
      <c r="G227" s="135" t="s">
        <v>324</v>
      </c>
      <c r="H227" s="136">
        <v>1</v>
      </c>
      <c r="I227" s="137">
        <v>0</v>
      </c>
      <c r="J227" s="137">
        <f t="shared" si="70"/>
        <v>0</v>
      </c>
      <c r="K227" s="138"/>
      <c r="L227" s="25"/>
      <c r="M227" s="139" t="s">
        <v>1</v>
      </c>
      <c r="N227" s="140" t="s">
        <v>37</v>
      </c>
      <c r="O227" s="141">
        <v>2.3775599999999999</v>
      </c>
      <c r="P227" s="141">
        <f t="shared" si="71"/>
        <v>2.3775599999999999</v>
      </c>
      <c r="Q227" s="141">
        <v>0</v>
      </c>
      <c r="R227" s="141">
        <f t="shared" si="72"/>
        <v>0</v>
      </c>
      <c r="S227" s="141">
        <v>0</v>
      </c>
      <c r="T227" s="142">
        <f t="shared" si="73"/>
        <v>0</v>
      </c>
      <c r="AR227" s="143" t="s">
        <v>200</v>
      </c>
      <c r="AT227" s="143" t="s">
        <v>136</v>
      </c>
      <c r="AU227" s="143" t="s">
        <v>141</v>
      </c>
      <c r="AY227" s="13" t="s">
        <v>134</v>
      </c>
      <c r="BE227" s="144">
        <f t="shared" si="74"/>
        <v>0</v>
      </c>
      <c r="BF227" s="144">
        <f t="shared" si="75"/>
        <v>0</v>
      </c>
      <c r="BG227" s="144">
        <f t="shared" si="76"/>
        <v>0</v>
      </c>
      <c r="BH227" s="144">
        <f t="shared" si="77"/>
        <v>0</v>
      </c>
      <c r="BI227" s="144">
        <f t="shared" si="78"/>
        <v>0</v>
      </c>
      <c r="BJ227" s="13" t="s">
        <v>141</v>
      </c>
      <c r="BK227" s="144">
        <f t="shared" si="79"/>
        <v>0</v>
      </c>
      <c r="BL227" s="13" t="s">
        <v>200</v>
      </c>
      <c r="BM227" s="143" t="s">
        <v>2093</v>
      </c>
    </row>
    <row r="228" spans="2:65" s="1" customFormat="1" ht="24.2" customHeight="1">
      <c r="B228" s="131"/>
      <c r="C228" s="149" t="s">
        <v>604</v>
      </c>
      <c r="D228" s="149" t="s">
        <v>313</v>
      </c>
      <c r="E228" s="150" t="s">
        <v>476</v>
      </c>
      <c r="F228" s="151" t="s">
        <v>477</v>
      </c>
      <c r="G228" s="152" t="s">
        <v>324</v>
      </c>
      <c r="H228" s="153">
        <v>1</v>
      </c>
      <c r="I228" s="154">
        <v>0</v>
      </c>
      <c r="J228" s="154">
        <f t="shared" si="70"/>
        <v>0</v>
      </c>
      <c r="K228" s="155"/>
      <c r="L228" s="156"/>
      <c r="M228" s="157" t="s">
        <v>1</v>
      </c>
      <c r="N228" s="158" t="s">
        <v>37</v>
      </c>
      <c r="O228" s="141">
        <v>0</v>
      </c>
      <c r="P228" s="141">
        <f t="shared" si="71"/>
        <v>0</v>
      </c>
      <c r="Q228" s="141">
        <v>1E-3</v>
      </c>
      <c r="R228" s="141">
        <f t="shared" si="72"/>
        <v>1E-3</v>
      </c>
      <c r="S228" s="141">
        <v>0</v>
      </c>
      <c r="T228" s="142">
        <f t="shared" si="73"/>
        <v>0</v>
      </c>
      <c r="AR228" s="143" t="s">
        <v>266</v>
      </c>
      <c r="AT228" s="143" t="s">
        <v>313</v>
      </c>
      <c r="AU228" s="143" t="s">
        <v>141</v>
      </c>
      <c r="AY228" s="13" t="s">
        <v>134</v>
      </c>
      <c r="BE228" s="144">
        <f t="shared" si="74"/>
        <v>0</v>
      </c>
      <c r="BF228" s="144">
        <f t="shared" si="75"/>
        <v>0</v>
      </c>
      <c r="BG228" s="144">
        <f t="shared" si="76"/>
        <v>0</v>
      </c>
      <c r="BH228" s="144">
        <f t="shared" si="77"/>
        <v>0</v>
      </c>
      <c r="BI228" s="144">
        <f t="shared" si="78"/>
        <v>0</v>
      </c>
      <c r="BJ228" s="13" t="s">
        <v>141</v>
      </c>
      <c r="BK228" s="144">
        <f t="shared" si="79"/>
        <v>0</v>
      </c>
      <c r="BL228" s="13" t="s">
        <v>200</v>
      </c>
      <c r="BM228" s="143" t="s">
        <v>2094</v>
      </c>
    </row>
    <row r="229" spans="2:65" s="1" customFormat="1" ht="37.9" customHeight="1">
      <c r="B229" s="131"/>
      <c r="C229" s="149" t="s">
        <v>609</v>
      </c>
      <c r="D229" s="149" t="s">
        <v>313</v>
      </c>
      <c r="E229" s="150" t="s">
        <v>522</v>
      </c>
      <c r="F229" s="151" t="s">
        <v>1207</v>
      </c>
      <c r="G229" s="152" t="s">
        <v>324</v>
      </c>
      <c r="H229" s="153">
        <v>1</v>
      </c>
      <c r="I229" s="154">
        <v>0</v>
      </c>
      <c r="J229" s="154">
        <f t="shared" si="70"/>
        <v>0</v>
      </c>
      <c r="K229" s="155"/>
      <c r="L229" s="156"/>
      <c r="M229" s="157" t="s">
        <v>1</v>
      </c>
      <c r="N229" s="158" t="s">
        <v>37</v>
      </c>
      <c r="O229" s="141">
        <v>0</v>
      </c>
      <c r="P229" s="141">
        <f t="shared" si="71"/>
        <v>0</v>
      </c>
      <c r="Q229" s="141">
        <v>4.2700000000000002E-2</v>
      </c>
      <c r="R229" s="141">
        <f t="shared" si="72"/>
        <v>4.2700000000000002E-2</v>
      </c>
      <c r="S229" s="141">
        <v>0</v>
      </c>
      <c r="T229" s="142">
        <f t="shared" si="73"/>
        <v>0</v>
      </c>
      <c r="AR229" s="143" t="s">
        <v>266</v>
      </c>
      <c r="AT229" s="143" t="s">
        <v>313</v>
      </c>
      <c r="AU229" s="143" t="s">
        <v>141</v>
      </c>
      <c r="AY229" s="13" t="s">
        <v>134</v>
      </c>
      <c r="BE229" s="144">
        <f t="shared" si="74"/>
        <v>0</v>
      </c>
      <c r="BF229" s="144">
        <f t="shared" si="75"/>
        <v>0</v>
      </c>
      <c r="BG229" s="144">
        <f t="shared" si="76"/>
        <v>0</v>
      </c>
      <c r="BH229" s="144">
        <f t="shared" si="77"/>
        <v>0</v>
      </c>
      <c r="BI229" s="144">
        <f t="shared" si="78"/>
        <v>0</v>
      </c>
      <c r="BJ229" s="13" t="s">
        <v>141</v>
      </c>
      <c r="BK229" s="144">
        <f t="shared" si="79"/>
        <v>0</v>
      </c>
      <c r="BL229" s="13" t="s">
        <v>200</v>
      </c>
      <c r="BM229" s="143" t="s">
        <v>2095</v>
      </c>
    </row>
    <row r="230" spans="2:65" s="1" customFormat="1" ht="33" customHeight="1">
      <c r="B230" s="131"/>
      <c r="C230" s="132" t="s">
        <v>923</v>
      </c>
      <c r="D230" s="132" t="s">
        <v>136</v>
      </c>
      <c r="E230" s="133" t="s">
        <v>1225</v>
      </c>
      <c r="F230" s="134" t="s">
        <v>1226</v>
      </c>
      <c r="G230" s="135" t="s">
        <v>177</v>
      </c>
      <c r="H230" s="136">
        <v>7.5</v>
      </c>
      <c r="I230" s="137">
        <v>0</v>
      </c>
      <c r="J230" s="137">
        <f t="shared" si="70"/>
        <v>0</v>
      </c>
      <c r="K230" s="138"/>
      <c r="L230" s="25"/>
      <c r="M230" s="139" t="s">
        <v>1</v>
      </c>
      <c r="N230" s="140" t="s">
        <v>37</v>
      </c>
      <c r="O230" s="141">
        <v>0.51409000000000005</v>
      </c>
      <c r="P230" s="141">
        <f t="shared" si="71"/>
        <v>3.8556750000000002</v>
      </c>
      <c r="Q230" s="141">
        <v>5.0000000000000002E-5</v>
      </c>
      <c r="R230" s="141">
        <f t="shared" si="72"/>
        <v>3.7500000000000001E-4</v>
      </c>
      <c r="S230" s="141">
        <v>0</v>
      </c>
      <c r="T230" s="142">
        <f t="shared" si="73"/>
        <v>0</v>
      </c>
      <c r="AR230" s="143" t="s">
        <v>200</v>
      </c>
      <c r="AT230" s="143" t="s">
        <v>136</v>
      </c>
      <c r="AU230" s="143" t="s">
        <v>141</v>
      </c>
      <c r="AY230" s="13" t="s">
        <v>134</v>
      </c>
      <c r="BE230" s="144">
        <f t="shared" si="74"/>
        <v>0</v>
      </c>
      <c r="BF230" s="144">
        <f t="shared" si="75"/>
        <v>0</v>
      </c>
      <c r="BG230" s="144">
        <f t="shared" si="76"/>
        <v>0</v>
      </c>
      <c r="BH230" s="144">
        <f t="shared" si="77"/>
        <v>0</v>
      </c>
      <c r="BI230" s="144">
        <f t="shared" si="78"/>
        <v>0</v>
      </c>
      <c r="BJ230" s="13" t="s">
        <v>141</v>
      </c>
      <c r="BK230" s="144">
        <f t="shared" si="79"/>
        <v>0</v>
      </c>
      <c r="BL230" s="13" t="s">
        <v>200</v>
      </c>
      <c r="BM230" s="143" t="s">
        <v>2096</v>
      </c>
    </row>
    <row r="231" spans="2:65" s="1" customFormat="1" ht="16.5" customHeight="1">
      <c r="B231" s="131"/>
      <c r="C231" s="149" t="s">
        <v>929</v>
      </c>
      <c r="D231" s="149" t="s">
        <v>313</v>
      </c>
      <c r="E231" s="150" t="s">
        <v>1229</v>
      </c>
      <c r="F231" s="151" t="s">
        <v>1230</v>
      </c>
      <c r="G231" s="152" t="s">
        <v>324</v>
      </c>
      <c r="H231" s="153">
        <v>7.5</v>
      </c>
      <c r="I231" s="154">
        <v>0</v>
      </c>
      <c r="J231" s="154">
        <f t="shared" si="70"/>
        <v>0</v>
      </c>
      <c r="K231" s="155"/>
      <c r="L231" s="156"/>
      <c r="M231" s="157" t="s">
        <v>1</v>
      </c>
      <c r="N231" s="158" t="s">
        <v>37</v>
      </c>
      <c r="O231" s="141">
        <v>0</v>
      </c>
      <c r="P231" s="141">
        <f t="shared" si="71"/>
        <v>0</v>
      </c>
      <c r="Q231" s="141">
        <v>3.7440000000000001E-2</v>
      </c>
      <c r="R231" s="141">
        <f t="shared" si="72"/>
        <v>0.28079999999999999</v>
      </c>
      <c r="S231" s="141">
        <v>0</v>
      </c>
      <c r="T231" s="142">
        <f t="shared" si="73"/>
        <v>0</v>
      </c>
      <c r="AR231" s="143" t="s">
        <v>266</v>
      </c>
      <c r="AT231" s="143" t="s">
        <v>313</v>
      </c>
      <c r="AU231" s="143" t="s">
        <v>141</v>
      </c>
      <c r="AY231" s="13" t="s">
        <v>134</v>
      </c>
      <c r="BE231" s="144">
        <f t="shared" si="74"/>
        <v>0</v>
      </c>
      <c r="BF231" s="144">
        <f t="shared" si="75"/>
        <v>0</v>
      </c>
      <c r="BG231" s="144">
        <f t="shared" si="76"/>
        <v>0</v>
      </c>
      <c r="BH231" s="144">
        <f t="shared" si="77"/>
        <v>0</v>
      </c>
      <c r="BI231" s="144">
        <f t="shared" si="78"/>
        <v>0</v>
      </c>
      <c r="BJ231" s="13" t="s">
        <v>141</v>
      </c>
      <c r="BK231" s="144">
        <f t="shared" si="79"/>
        <v>0</v>
      </c>
      <c r="BL231" s="13" t="s">
        <v>200</v>
      </c>
      <c r="BM231" s="143" t="s">
        <v>2097</v>
      </c>
    </row>
    <row r="232" spans="2:65" s="1" customFormat="1" ht="33" customHeight="1">
      <c r="B232" s="131"/>
      <c r="C232" s="132" t="s">
        <v>613</v>
      </c>
      <c r="D232" s="132" t="s">
        <v>136</v>
      </c>
      <c r="E232" s="133" t="s">
        <v>2098</v>
      </c>
      <c r="F232" s="134" t="s">
        <v>2099</v>
      </c>
      <c r="G232" s="135" t="s">
        <v>324</v>
      </c>
      <c r="H232" s="136">
        <v>1</v>
      </c>
      <c r="I232" s="137">
        <v>0</v>
      </c>
      <c r="J232" s="137">
        <f t="shared" si="70"/>
        <v>0</v>
      </c>
      <c r="K232" s="138"/>
      <c r="L232" s="25"/>
      <c r="M232" s="139" t="s">
        <v>1</v>
      </c>
      <c r="N232" s="140" t="s">
        <v>37</v>
      </c>
      <c r="O232" s="141">
        <v>1.57419</v>
      </c>
      <c r="P232" s="141">
        <f t="shared" si="71"/>
        <v>1.57419</v>
      </c>
      <c r="Q232" s="141">
        <v>0</v>
      </c>
      <c r="R232" s="141">
        <f t="shared" si="72"/>
        <v>0</v>
      </c>
      <c r="S232" s="141">
        <v>0</v>
      </c>
      <c r="T232" s="142">
        <f t="shared" si="73"/>
        <v>0</v>
      </c>
      <c r="AR232" s="143" t="s">
        <v>200</v>
      </c>
      <c r="AT232" s="143" t="s">
        <v>136</v>
      </c>
      <c r="AU232" s="143" t="s">
        <v>141</v>
      </c>
      <c r="AY232" s="13" t="s">
        <v>134</v>
      </c>
      <c r="BE232" s="144">
        <f t="shared" si="74"/>
        <v>0</v>
      </c>
      <c r="BF232" s="144">
        <f t="shared" si="75"/>
        <v>0</v>
      </c>
      <c r="BG232" s="144">
        <f t="shared" si="76"/>
        <v>0</v>
      </c>
      <c r="BH232" s="144">
        <f t="shared" si="77"/>
        <v>0</v>
      </c>
      <c r="BI232" s="144">
        <f t="shared" si="78"/>
        <v>0</v>
      </c>
      <c r="BJ232" s="13" t="s">
        <v>141</v>
      </c>
      <c r="BK232" s="144">
        <f t="shared" si="79"/>
        <v>0</v>
      </c>
      <c r="BL232" s="13" t="s">
        <v>200</v>
      </c>
      <c r="BM232" s="143" t="s">
        <v>2100</v>
      </c>
    </row>
    <row r="233" spans="2:65" s="1" customFormat="1" ht="16.5" customHeight="1">
      <c r="B233" s="131"/>
      <c r="C233" s="149" t="s">
        <v>617</v>
      </c>
      <c r="D233" s="149" t="s">
        <v>313</v>
      </c>
      <c r="E233" s="150" t="s">
        <v>2101</v>
      </c>
      <c r="F233" s="151" t="s">
        <v>2102</v>
      </c>
      <c r="G233" s="152" t="s">
        <v>324</v>
      </c>
      <c r="H233" s="153">
        <v>1</v>
      </c>
      <c r="I233" s="154">
        <v>0</v>
      </c>
      <c r="J233" s="154">
        <f t="shared" si="70"/>
        <v>0</v>
      </c>
      <c r="K233" s="155"/>
      <c r="L233" s="156"/>
      <c r="M233" s="157" t="s">
        <v>1</v>
      </c>
      <c r="N233" s="158" t="s">
        <v>37</v>
      </c>
      <c r="O233" s="141">
        <v>0</v>
      </c>
      <c r="P233" s="141">
        <f t="shared" si="71"/>
        <v>0</v>
      </c>
      <c r="Q233" s="141">
        <v>0.61199999999999999</v>
      </c>
      <c r="R233" s="141">
        <f t="shared" si="72"/>
        <v>0.61199999999999999</v>
      </c>
      <c r="S233" s="141">
        <v>0</v>
      </c>
      <c r="T233" s="142">
        <f t="shared" si="73"/>
        <v>0</v>
      </c>
      <c r="AR233" s="143" t="s">
        <v>266</v>
      </c>
      <c r="AT233" s="143" t="s">
        <v>313</v>
      </c>
      <c r="AU233" s="143" t="s">
        <v>141</v>
      </c>
      <c r="AY233" s="13" t="s">
        <v>134</v>
      </c>
      <c r="BE233" s="144">
        <f t="shared" si="74"/>
        <v>0</v>
      </c>
      <c r="BF233" s="144">
        <f t="shared" si="75"/>
        <v>0</v>
      </c>
      <c r="BG233" s="144">
        <f t="shared" si="76"/>
        <v>0</v>
      </c>
      <c r="BH233" s="144">
        <f t="shared" si="77"/>
        <v>0</v>
      </c>
      <c r="BI233" s="144">
        <f t="shared" si="78"/>
        <v>0</v>
      </c>
      <c r="BJ233" s="13" t="s">
        <v>141</v>
      </c>
      <c r="BK233" s="144">
        <f t="shared" si="79"/>
        <v>0</v>
      </c>
      <c r="BL233" s="13" t="s">
        <v>200</v>
      </c>
      <c r="BM233" s="143" t="s">
        <v>2103</v>
      </c>
    </row>
    <row r="234" spans="2:65" s="1" customFormat="1" ht="16.5" customHeight="1">
      <c r="B234" s="131"/>
      <c r="C234" s="132" t="s">
        <v>621</v>
      </c>
      <c r="D234" s="132" t="s">
        <v>136</v>
      </c>
      <c r="E234" s="133" t="s">
        <v>2104</v>
      </c>
      <c r="F234" s="134" t="s">
        <v>2105</v>
      </c>
      <c r="G234" s="135" t="s">
        <v>287</v>
      </c>
      <c r="H234" s="136">
        <v>500</v>
      </c>
      <c r="I234" s="137">
        <v>0</v>
      </c>
      <c r="J234" s="137">
        <f t="shared" si="70"/>
        <v>0</v>
      </c>
      <c r="K234" s="138"/>
      <c r="L234" s="25"/>
      <c r="M234" s="139" t="s">
        <v>1</v>
      </c>
      <c r="N234" s="140" t="s">
        <v>37</v>
      </c>
      <c r="O234" s="141">
        <v>0.11899999999999999</v>
      </c>
      <c r="P234" s="141">
        <f t="shared" si="71"/>
        <v>59.5</v>
      </c>
      <c r="Q234" s="141">
        <v>0</v>
      </c>
      <c r="R234" s="141">
        <f t="shared" si="72"/>
        <v>0</v>
      </c>
      <c r="S234" s="141">
        <v>0</v>
      </c>
      <c r="T234" s="142">
        <f t="shared" si="73"/>
        <v>0</v>
      </c>
      <c r="AR234" s="143" t="s">
        <v>200</v>
      </c>
      <c r="AT234" s="143" t="s">
        <v>136</v>
      </c>
      <c r="AU234" s="143" t="s">
        <v>141</v>
      </c>
      <c r="AY234" s="13" t="s">
        <v>134</v>
      </c>
      <c r="BE234" s="144">
        <f t="shared" si="74"/>
        <v>0</v>
      </c>
      <c r="BF234" s="144">
        <f t="shared" si="75"/>
        <v>0</v>
      </c>
      <c r="BG234" s="144">
        <f t="shared" si="76"/>
        <v>0</v>
      </c>
      <c r="BH234" s="144">
        <f t="shared" si="77"/>
        <v>0</v>
      </c>
      <c r="BI234" s="144">
        <f t="shared" si="78"/>
        <v>0</v>
      </c>
      <c r="BJ234" s="13" t="s">
        <v>141</v>
      </c>
      <c r="BK234" s="144">
        <f t="shared" si="79"/>
        <v>0</v>
      </c>
      <c r="BL234" s="13" t="s">
        <v>200</v>
      </c>
      <c r="BM234" s="143" t="s">
        <v>2106</v>
      </c>
    </row>
    <row r="235" spans="2:65" s="1" customFormat="1" ht="24.2" customHeight="1">
      <c r="B235" s="131"/>
      <c r="C235" s="149" t="s">
        <v>627</v>
      </c>
      <c r="D235" s="149" t="s">
        <v>313</v>
      </c>
      <c r="E235" s="150" t="s">
        <v>2107</v>
      </c>
      <c r="F235" s="151" t="s">
        <v>2108</v>
      </c>
      <c r="G235" s="152" t="s">
        <v>234</v>
      </c>
      <c r="H235" s="153">
        <v>0.5</v>
      </c>
      <c r="I235" s="154">
        <v>0</v>
      </c>
      <c r="J235" s="154">
        <f t="shared" si="70"/>
        <v>0</v>
      </c>
      <c r="K235" s="155"/>
      <c r="L235" s="156"/>
      <c r="M235" s="157" t="s">
        <v>1</v>
      </c>
      <c r="N235" s="158" t="s">
        <v>37</v>
      </c>
      <c r="O235" s="141">
        <v>0</v>
      </c>
      <c r="P235" s="141">
        <f t="shared" si="71"/>
        <v>0</v>
      </c>
      <c r="Q235" s="141">
        <v>1</v>
      </c>
      <c r="R235" s="141">
        <f t="shared" si="72"/>
        <v>0.5</v>
      </c>
      <c r="S235" s="141">
        <v>0</v>
      </c>
      <c r="T235" s="142">
        <f t="shared" si="73"/>
        <v>0</v>
      </c>
      <c r="AR235" s="143" t="s">
        <v>266</v>
      </c>
      <c r="AT235" s="143" t="s">
        <v>313</v>
      </c>
      <c r="AU235" s="143" t="s">
        <v>141</v>
      </c>
      <c r="AY235" s="13" t="s">
        <v>134</v>
      </c>
      <c r="BE235" s="144">
        <f t="shared" si="74"/>
        <v>0</v>
      </c>
      <c r="BF235" s="144">
        <f t="shared" si="75"/>
        <v>0</v>
      </c>
      <c r="BG235" s="144">
        <f t="shared" si="76"/>
        <v>0</v>
      </c>
      <c r="BH235" s="144">
        <f t="shared" si="77"/>
        <v>0</v>
      </c>
      <c r="BI235" s="144">
        <f t="shared" si="78"/>
        <v>0</v>
      </c>
      <c r="BJ235" s="13" t="s">
        <v>141</v>
      </c>
      <c r="BK235" s="144">
        <f t="shared" si="79"/>
        <v>0</v>
      </c>
      <c r="BL235" s="13" t="s">
        <v>200</v>
      </c>
      <c r="BM235" s="143" t="s">
        <v>2109</v>
      </c>
    </row>
    <row r="236" spans="2:65" s="1" customFormat="1" ht="21.75" customHeight="1">
      <c r="B236" s="131"/>
      <c r="C236" s="132" t="s">
        <v>633</v>
      </c>
      <c r="D236" s="132" t="s">
        <v>136</v>
      </c>
      <c r="E236" s="133" t="s">
        <v>2110</v>
      </c>
      <c r="F236" s="134" t="s">
        <v>2111</v>
      </c>
      <c r="G236" s="135" t="s">
        <v>287</v>
      </c>
      <c r="H236" s="136">
        <v>2000</v>
      </c>
      <c r="I236" s="137">
        <v>0</v>
      </c>
      <c r="J236" s="137">
        <f t="shared" si="70"/>
        <v>0</v>
      </c>
      <c r="K236" s="138"/>
      <c r="L236" s="25"/>
      <c r="M236" s="139" t="s">
        <v>1</v>
      </c>
      <c r="N236" s="140" t="s">
        <v>37</v>
      </c>
      <c r="O236" s="141">
        <v>0.20699999999999999</v>
      </c>
      <c r="P236" s="141">
        <f t="shared" si="71"/>
        <v>414</v>
      </c>
      <c r="Q236" s="141">
        <v>0</v>
      </c>
      <c r="R236" s="141">
        <f t="shared" si="72"/>
        <v>0</v>
      </c>
      <c r="S236" s="141">
        <v>0</v>
      </c>
      <c r="T236" s="142">
        <f t="shared" si="73"/>
        <v>0</v>
      </c>
      <c r="AR236" s="143" t="s">
        <v>200</v>
      </c>
      <c r="AT236" s="143" t="s">
        <v>136</v>
      </c>
      <c r="AU236" s="143" t="s">
        <v>141</v>
      </c>
      <c r="AY236" s="13" t="s">
        <v>134</v>
      </c>
      <c r="BE236" s="144">
        <f t="shared" si="74"/>
        <v>0</v>
      </c>
      <c r="BF236" s="144">
        <f t="shared" si="75"/>
        <v>0</v>
      </c>
      <c r="BG236" s="144">
        <f t="shared" si="76"/>
        <v>0</v>
      </c>
      <c r="BH236" s="144">
        <f t="shared" si="77"/>
        <v>0</v>
      </c>
      <c r="BI236" s="144">
        <f t="shared" si="78"/>
        <v>0</v>
      </c>
      <c r="BJ236" s="13" t="s">
        <v>141</v>
      </c>
      <c r="BK236" s="144">
        <f t="shared" si="79"/>
        <v>0</v>
      </c>
      <c r="BL236" s="13" t="s">
        <v>200</v>
      </c>
      <c r="BM236" s="143" t="s">
        <v>2112</v>
      </c>
    </row>
    <row r="237" spans="2:65" s="1" customFormat="1" ht="24.2" customHeight="1">
      <c r="B237" s="131"/>
      <c r="C237" s="149" t="s">
        <v>637</v>
      </c>
      <c r="D237" s="149" t="s">
        <v>313</v>
      </c>
      <c r="E237" s="150" t="s">
        <v>2107</v>
      </c>
      <c r="F237" s="151" t="s">
        <v>2108</v>
      </c>
      <c r="G237" s="152" t="s">
        <v>234</v>
      </c>
      <c r="H237" s="153">
        <v>2</v>
      </c>
      <c r="I237" s="154">
        <v>0</v>
      </c>
      <c r="J237" s="154">
        <f t="shared" si="70"/>
        <v>0</v>
      </c>
      <c r="K237" s="155"/>
      <c r="L237" s="156"/>
      <c r="M237" s="157" t="s">
        <v>1</v>
      </c>
      <c r="N237" s="158" t="s">
        <v>37</v>
      </c>
      <c r="O237" s="141">
        <v>0</v>
      </c>
      <c r="P237" s="141">
        <f t="shared" si="71"/>
        <v>0</v>
      </c>
      <c r="Q237" s="141">
        <v>1</v>
      </c>
      <c r="R237" s="141">
        <f t="shared" si="72"/>
        <v>2</v>
      </c>
      <c r="S237" s="141">
        <v>0</v>
      </c>
      <c r="T237" s="142">
        <f t="shared" si="73"/>
        <v>0</v>
      </c>
      <c r="AR237" s="143" t="s">
        <v>266</v>
      </c>
      <c r="AT237" s="143" t="s">
        <v>313</v>
      </c>
      <c r="AU237" s="143" t="s">
        <v>141</v>
      </c>
      <c r="AY237" s="13" t="s">
        <v>134</v>
      </c>
      <c r="BE237" s="144">
        <f t="shared" si="74"/>
        <v>0</v>
      </c>
      <c r="BF237" s="144">
        <f t="shared" si="75"/>
        <v>0</v>
      </c>
      <c r="BG237" s="144">
        <f t="shared" si="76"/>
        <v>0</v>
      </c>
      <c r="BH237" s="144">
        <f t="shared" si="77"/>
        <v>0</v>
      </c>
      <c r="BI237" s="144">
        <f t="shared" si="78"/>
        <v>0</v>
      </c>
      <c r="BJ237" s="13" t="s">
        <v>141</v>
      </c>
      <c r="BK237" s="144">
        <f t="shared" si="79"/>
        <v>0</v>
      </c>
      <c r="BL237" s="13" t="s">
        <v>200</v>
      </c>
      <c r="BM237" s="143" t="s">
        <v>2113</v>
      </c>
    </row>
    <row r="238" spans="2:65" s="1" customFormat="1" ht="24.2" customHeight="1">
      <c r="B238" s="131"/>
      <c r="C238" s="132" t="s">
        <v>641</v>
      </c>
      <c r="D238" s="132" t="s">
        <v>136</v>
      </c>
      <c r="E238" s="133" t="s">
        <v>1574</v>
      </c>
      <c r="F238" s="134" t="s">
        <v>1575</v>
      </c>
      <c r="G238" s="135" t="s">
        <v>234</v>
      </c>
      <c r="H238" s="136">
        <v>3.4409999999999998</v>
      </c>
      <c r="I238" s="137">
        <v>0</v>
      </c>
      <c r="J238" s="137">
        <f t="shared" si="70"/>
        <v>0</v>
      </c>
      <c r="K238" s="138"/>
      <c r="L238" s="25"/>
      <c r="M238" s="139" t="s">
        <v>1</v>
      </c>
      <c r="N238" s="140" t="s">
        <v>37</v>
      </c>
      <c r="O238" s="141">
        <v>3.3029999999999999</v>
      </c>
      <c r="P238" s="141">
        <f t="shared" si="71"/>
        <v>11.365622999999999</v>
      </c>
      <c r="Q238" s="141">
        <v>0</v>
      </c>
      <c r="R238" s="141">
        <f t="shared" si="72"/>
        <v>0</v>
      </c>
      <c r="S238" s="141">
        <v>0</v>
      </c>
      <c r="T238" s="142">
        <f t="shared" si="73"/>
        <v>0</v>
      </c>
      <c r="AR238" s="143" t="s">
        <v>200</v>
      </c>
      <c r="AT238" s="143" t="s">
        <v>136</v>
      </c>
      <c r="AU238" s="143" t="s">
        <v>141</v>
      </c>
      <c r="AY238" s="13" t="s">
        <v>134</v>
      </c>
      <c r="BE238" s="144">
        <f t="shared" si="74"/>
        <v>0</v>
      </c>
      <c r="BF238" s="144">
        <f t="shared" si="75"/>
        <v>0</v>
      </c>
      <c r="BG238" s="144">
        <f t="shared" si="76"/>
        <v>0</v>
      </c>
      <c r="BH238" s="144">
        <f t="shared" si="77"/>
        <v>0</v>
      </c>
      <c r="BI238" s="144">
        <f t="shared" si="78"/>
        <v>0</v>
      </c>
      <c r="BJ238" s="13" t="s">
        <v>141</v>
      </c>
      <c r="BK238" s="144">
        <f t="shared" si="79"/>
        <v>0</v>
      </c>
      <c r="BL238" s="13" t="s">
        <v>200</v>
      </c>
      <c r="BM238" s="143" t="s">
        <v>2114</v>
      </c>
    </row>
    <row r="239" spans="2:65" s="11" customFormat="1" ht="22.9" customHeight="1">
      <c r="B239" s="120"/>
      <c r="D239" s="121" t="s">
        <v>70</v>
      </c>
      <c r="E239" s="129" t="s">
        <v>561</v>
      </c>
      <c r="F239" s="129" t="s">
        <v>562</v>
      </c>
      <c r="J239" s="130">
        <f>BK239</f>
        <v>0</v>
      </c>
      <c r="L239" s="120"/>
      <c r="M239" s="124"/>
      <c r="P239" s="125">
        <f>P240</f>
        <v>23.071976799999998</v>
      </c>
      <c r="R239" s="125">
        <f>R240</f>
        <v>5.7743199999999995E-2</v>
      </c>
      <c r="T239" s="126">
        <f>T240</f>
        <v>0</v>
      </c>
      <c r="AR239" s="121" t="s">
        <v>141</v>
      </c>
      <c r="AT239" s="127" t="s">
        <v>70</v>
      </c>
      <c r="AU239" s="127" t="s">
        <v>79</v>
      </c>
      <c r="AY239" s="121" t="s">
        <v>134</v>
      </c>
      <c r="BK239" s="128">
        <f>BK240</f>
        <v>0</v>
      </c>
    </row>
    <row r="240" spans="2:65" s="1" customFormat="1" ht="24.2" customHeight="1">
      <c r="B240" s="131"/>
      <c r="C240" s="132" t="s">
        <v>872</v>
      </c>
      <c r="D240" s="132" t="s">
        <v>136</v>
      </c>
      <c r="E240" s="133" t="s">
        <v>2115</v>
      </c>
      <c r="F240" s="134" t="s">
        <v>2116</v>
      </c>
      <c r="G240" s="135" t="s">
        <v>139</v>
      </c>
      <c r="H240" s="136">
        <v>64.88</v>
      </c>
      <c r="I240" s="137">
        <v>0</v>
      </c>
      <c r="J240" s="137">
        <f>ROUND(I240*H240,2)</f>
        <v>0</v>
      </c>
      <c r="K240" s="138"/>
      <c r="L240" s="25"/>
      <c r="M240" s="139" t="s">
        <v>1</v>
      </c>
      <c r="N240" s="140" t="s">
        <v>37</v>
      </c>
      <c r="O240" s="141">
        <v>0.35560999999999998</v>
      </c>
      <c r="P240" s="141">
        <f>O240*H240</f>
        <v>23.071976799999998</v>
      </c>
      <c r="Q240" s="141">
        <v>8.8999999999999995E-4</v>
      </c>
      <c r="R240" s="141">
        <f>Q240*H240</f>
        <v>5.7743199999999995E-2</v>
      </c>
      <c r="S240" s="141">
        <v>0</v>
      </c>
      <c r="T240" s="142">
        <f>S240*H240</f>
        <v>0</v>
      </c>
      <c r="AR240" s="143" t="s">
        <v>200</v>
      </c>
      <c r="AT240" s="143" t="s">
        <v>136</v>
      </c>
      <c r="AU240" s="143" t="s">
        <v>141</v>
      </c>
      <c r="AY240" s="13" t="s">
        <v>134</v>
      </c>
      <c r="BE240" s="144">
        <f>IF(N240="základná",J240,0)</f>
        <v>0</v>
      </c>
      <c r="BF240" s="144">
        <f>IF(N240="znížená",J240,0)</f>
        <v>0</v>
      </c>
      <c r="BG240" s="144">
        <f>IF(N240="zákl. prenesená",J240,0)</f>
        <v>0</v>
      </c>
      <c r="BH240" s="144">
        <f>IF(N240="zníž. prenesená",J240,0)</f>
        <v>0</v>
      </c>
      <c r="BI240" s="144">
        <f>IF(N240="nulová",J240,0)</f>
        <v>0</v>
      </c>
      <c r="BJ240" s="13" t="s">
        <v>141</v>
      </c>
      <c r="BK240" s="144">
        <f>ROUND(I240*H240,2)</f>
        <v>0</v>
      </c>
      <c r="BL240" s="13" t="s">
        <v>200</v>
      </c>
      <c r="BM240" s="143" t="s">
        <v>2117</v>
      </c>
    </row>
    <row r="241" spans="2:65" s="11" customFormat="1" ht="22.9" customHeight="1">
      <c r="B241" s="120"/>
      <c r="D241" s="121" t="s">
        <v>70</v>
      </c>
      <c r="E241" s="129" t="s">
        <v>583</v>
      </c>
      <c r="F241" s="129" t="s">
        <v>584</v>
      </c>
      <c r="J241" s="130">
        <f>BK241</f>
        <v>0</v>
      </c>
      <c r="L241" s="120"/>
      <c r="M241" s="124"/>
      <c r="P241" s="125">
        <f>SUM(P242:P243)</f>
        <v>102.73735500000001</v>
      </c>
      <c r="R241" s="125">
        <f>SUM(R242:R243)</f>
        <v>5.9640000000000006E-2</v>
      </c>
      <c r="T241" s="126">
        <f>SUM(T242:T243)</f>
        <v>0</v>
      </c>
      <c r="AR241" s="121" t="s">
        <v>141</v>
      </c>
      <c r="AT241" s="127" t="s">
        <v>70</v>
      </c>
      <c r="AU241" s="127" t="s">
        <v>79</v>
      </c>
      <c r="AY241" s="121" t="s">
        <v>134</v>
      </c>
      <c r="BK241" s="128">
        <f>SUM(BK242:BK243)</f>
        <v>0</v>
      </c>
    </row>
    <row r="242" spans="2:65" s="1" customFormat="1" ht="24.2" customHeight="1">
      <c r="B242" s="131"/>
      <c r="C242" s="132" t="s">
        <v>876</v>
      </c>
      <c r="D242" s="132" t="s">
        <v>136</v>
      </c>
      <c r="E242" s="133" t="s">
        <v>1629</v>
      </c>
      <c r="F242" s="134" t="s">
        <v>1630</v>
      </c>
      <c r="G242" s="135" t="s">
        <v>139</v>
      </c>
      <c r="H242" s="136">
        <v>248.5</v>
      </c>
      <c r="I242" s="137">
        <v>0</v>
      </c>
      <c r="J242" s="137">
        <f>ROUND(I242*H242,2)</f>
        <v>0</v>
      </c>
      <c r="K242" s="138"/>
      <c r="L242" s="25"/>
      <c r="M242" s="139" t="s">
        <v>1</v>
      </c>
      <c r="N242" s="140" t="s">
        <v>37</v>
      </c>
      <c r="O242" s="141">
        <v>0.26529000000000003</v>
      </c>
      <c r="P242" s="141">
        <f>O242*H242</f>
        <v>65.924565000000001</v>
      </c>
      <c r="Q242" s="141">
        <v>1.6000000000000001E-4</v>
      </c>
      <c r="R242" s="141">
        <f>Q242*H242</f>
        <v>3.9760000000000004E-2</v>
      </c>
      <c r="S242" s="141">
        <v>0</v>
      </c>
      <c r="T242" s="142">
        <f>S242*H242</f>
        <v>0</v>
      </c>
      <c r="AR242" s="143" t="s">
        <v>200</v>
      </c>
      <c r="AT242" s="143" t="s">
        <v>136</v>
      </c>
      <c r="AU242" s="143" t="s">
        <v>141</v>
      </c>
      <c r="AY242" s="13" t="s">
        <v>134</v>
      </c>
      <c r="BE242" s="144">
        <f>IF(N242="základná",J242,0)</f>
        <v>0</v>
      </c>
      <c r="BF242" s="144">
        <f>IF(N242="znížená",J242,0)</f>
        <v>0</v>
      </c>
      <c r="BG242" s="144">
        <f>IF(N242="zákl. prenesená",J242,0)</f>
        <v>0</v>
      </c>
      <c r="BH242" s="144">
        <f>IF(N242="zníž. prenesená",J242,0)</f>
        <v>0</v>
      </c>
      <c r="BI242" s="144">
        <f>IF(N242="nulová",J242,0)</f>
        <v>0</v>
      </c>
      <c r="BJ242" s="13" t="s">
        <v>141</v>
      </c>
      <c r="BK242" s="144">
        <f>ROUND(I242*H242,2)</f>
        <v>0</v>
      </c>
      <c r="BL242" s="13" t="s">
        <v>200</v>
      </c>
      <c r="BM242" s="143" t="s">
        <v>2118</v>
      </c>
    </row>
    <row r="243" spans="2:65" s="1" customFormat="1" ht="24.2" customHeight="1">
      <c r="B243" s="131"/>
      <c r="C243" s="132" t="s">
        <v>880</v>
      </c>
      <c r="D243" s="132" t="s">
        <v>136</v>
      </c>
      <c r="E243" s="133" t="s">
        <v>1632</v>
      </c>
      <c r="F243" s="134" t="s">
        <v>1633</v>
      </c>
      <c r="G243" s="135" t="s">
        <v>139</v>
      </c>
      <c r="H243" s="136">
        <v>248.5</v>
      </c>
      <c r="I243" s="137">
        <v>0</v>
      </c>
      <c r="J243" s="137">
        <f>ROUND(I243*H243,2)</f>
        <v>0</v>
      </c>
      <c r="K243" s="138"/>
      <c r="L243" s="25"/>
      <c r="M243" s="139" t="s">
        <v>1</v>
      </c>
      <c r="N243" s="140" t="s">
        <v>37</v>
      </c>
      <c r="O243" s="141">
        <v>0.14813999999999999</v>
      </c>
      <c r="P243" s="141">
        <f>O243*H243</f>
        <v>36.81279</v>
      </c>
      <c r="Q243" s="141">
        <v>8.0000000000000007E-5</v>
      </c>
      <c r="R243" s="141">
        <f>Q243*H243</f>
        <v>1.9880000000000002E-2</v>
      </c>
      <c r="S243" s="141">
        <v>0</v>
      </c>
      <c r="T243" s="142">
        <f>S243*H243</f>
        <v>0</v>
      </c>
      <c r="AR243" s="143" t="s">
        <v>200</v>
      </c>
      <c r="AT243" s="143" t="s">
        <v>136</v>
      </c>
      <c r="AU243" s="143" t="s">
        <v>141</v>
      </c>
      <c r="AY243" s="13" t="s">
        <v>134</v>
      </c>
      <c r="BE243" s="144">
        <f>IF(N243="základná",J243,0)</f>
        <v>0</v>
      </c>
      <c r="BF243" s="144">
        <f>IF(N243="znížená",J243,0)</f>
        <v>0</v>
      </c>
      <c r="BG243" s="144">
        <f>IF(N243="zákl. prenesená",J243,0)</f>
        <v>0</v>
      </c>
      <c r="BH243" s="144">
        <f>IF(N243="zníž. prenesená",J243,0)</f>
        <v>0</v>
      </c>
      <c r="BI243" s="144">
        <f>IF(N243="nulová",J243,0)</f>
        <v>0</v>
      </c>
      <c r="BJ243" s="13" t="s">
        <v>141</v>
      </c>
      <c r="BK243" s="144">
        <f>ROUND(I243*H243,2)</f>
        <v>0</v>
      </c>
      <c r="BL243" s="13" t="s">
        <v>200</v>
      </c>
      <c r="BM243" s="143" t="s">
        <v>2119</v>
      </c>
    </row>
    <row r="244" spans="2:65" s="11" customFormat="1" ht="25.9" customHeight="1">
      <c r="B244" s="120"/>
      <c r="D244" s="121" t="s">
        <v>70</v>
      </c>
      <c r="E244" s="122" t="s">
        <v>313</v>
      </c>
      <c r="F244" s="122" t="s">
        <v>597</v>
      </c>
      <c r="J244" s="123">
        <f>BK244</f>
        <v>0</v>
      </c>
      <c r="L244" s="120"/>
      <c r="M244" s="124"/>
      <c r="P244" s="125">
        <f>P245</f>
        <v>48.277620000000006</v>
      </c>
      <c r="R244" s="125">
        <f>R245</f>
        <v>18.490943999999999</v>
      </c>
      <c r="T244" s="126">
        <f>T245</f>
        <v>0</v>
      </c>
      <c r="AR244" s="121" t="s">
        <v>146</v>
      </c>
      <c r="AT244" s="127" t="s">
        <v>70</v>
      </c>
      <c r="AU244" s="127" t="s">
        <v>71</v>
      </c>
      <c r="AY244" s="121" t="s">
        <v>134</v>
      </c>
      <c r="BK244" s="128">
        <f>BK245</f>
        <v>0</v>
      </c>
    </row>
    <row r="245" spans="2:65" s="11" customFormat="1" ht="22.9" customHeight="1">
      <c r="B245" s="120"/>
      <c r="D245" s="121" t="s">
        <v>70</v>
      </c>
      <c r="E245" s="129" t="s">
        <v>598</v>
      </c>
      <c r="F245" s="129" t="s">
        <v>599</v>
      </c>
      <c r="J245" s="130">
        <f>BK245</f>
        <v>0</v>
      </c>
      <c r="L245" s="120"/>
      <c r="M245" s="124"/>
      <c r="P245" s="125">
        <f>SUM(P246:P252)</f>
        <v>48.277620000000006</v>
      </c>
      <c r="R245" s="125">
        <f>SUM(R246:R252)</f>
        <v>18.490943999999999</v>
      </c>
      <c r="T245" s="126">
        <f>SUM(T246:T252)</f>
        <v>0</v>
      </c>
      <c r="AR245" s="121" t="s">
        <v>146</v>
      </c>
      <c r="AT245" s="127" t="s">
        <v>70</v>
      </c>
      <c r="AU245" s="127" t="s">
        <v>79</v>
      </c>
      <c r="AY245" s="121" t="s">
        <v>134</v>
      </c>
      <c r="BK245" s="128">
        <f>SUM(BK246:BK252)</f>
        <v>0</v>
      </c>
    </row>
    <row r="246" spans="2:65" s="1" customFormat="1" ht="33" customHeight="1">
      <c r="B246" s="131"/>
      <c r="C246" s="132" t="s">
        <v>884</v>
      </c>
      <c r="D246" s="132" t="s">
        <v>136</v>
      </c>
      <c r="E246" s="133" t="s">
        <v>2120</v>
      </c>
      <c r="F246" s="134" t="s">
        <v>2121</v>
      </c>
      <c r="G246" s="135" t="s">
        <v>139</v>
      </c>
      <c r="H246" s="136">
        <v>35.06</v>
      </c>
      <c r="I246" s="137">
        <v>0</v>
      </c>
      <c r="J246" s="137">
        <f t="shared" ref="J246:J252" si="80">ROUND(I246*H246,2)</f>
        <v>0</v>
      </c>
      <c r="K246" s="138"/>
      <c r="L246" s="25"/>
      <c r="M246" s="139" t="s">
        <v>1</v>
      </c>
      <c r="N246" s="140" t="s">
        <v>37</v>
      </c>
      <c r="O246" s="141">
        <v>1.377</v>
      </c>
      <c r="P246" s="141">
        <f t="shared" ref="P246:P252" si="81">O246*H246</f>
        <v>48.277620000000006</v>
      </c>
      <c r="Q246" s="141">
        <v>0</v>
      </c>
      <c r="R246" s="141">
        <f t="shared" ref="R246:R252" si="82">Q246*H246</f>
        <v>0</v>
      </c>
      <c r="S246" s="141">
        <v>0</v>
      </c>
      <c r="T246" s="142">
        <f t="shared" ref="T246:T252" si="83">S246*H246</f>
        <v>0</v>
      </c>
      <c r="AR246" s="143" t="s">
        <v>529</v>
      </c>
      <c r="AT246" s="143" t="s">
        <v>136</v>
      </c>
      <c r="AU246" s="143" t="s">
        <v>141</v>
      </c>
      <c r="AY246" s="13" t="s">
        <v>134</v>
      </c>
      <c r="BE246" s="144">
        <f t="shared" ref="BE246:BE252" si="84">IF(N246="základná",J246,0)</f>
        <v>0</v>
      </c>
      <c r="BF246" s="144">
        <f t="shared" ref="BF246:BF252" si="85">IF(N246="znížená",J246,0)</f>
        <v>0</v>
      </c>
      <c r="BG246" s="144">
        <f t="shared" ref="BG246:BG252" si="86">IF(N246="zákl. prenesená",J246,0)</f>
        <v>0</v>
      </c>
      <c r="BH246" s="144">
        <f t="shared" ref="BH246:BH252" si="87">IF(N246="zníž. prenesená",J246,0)</f>
        <v>0</v>
      </c>
      <c r="BI246" s="144">
        <f t="shared" ref="BI246:BI252" si="88">IF(N246="nulová",J246,0)</f>
        <v>0</v>
      </c>
      <c r="BJ246" s="13" t="s">
        <v>141</v>
      </c>
      <c r="BK246" s="144">
        <f t="shared" ref="BK246:BK252" si="89">ROUND(I246*H246,2)</f>
        <v>0</v>
      </c>
      <c r="BL246" s="13" t="s">
        <v>529</v>
      </c>
      <c r="BM246" s="143" t="s">
        <v>2122</v>
      </c>
    </row>
    <row r="247" spans="2:65" s="1" customFormat="1" ht="16.5" customHeight="1">
      <c r="B247" s="131"/>
      <c r="C247" s="149" t="s">
        <v>888</v>
      </c>
      <c r="D247" s="149" t="s">
        <v>313</v>
      </c>
      <c r="E247" s="150" t="s">
        <v>1165</v>
      </c>
      <c r="F247" s="151" t="s">
        <v>1166</v>
      </c>
      <c r="G247" s="152" t="s">
        <v>139</v>
      </c>
      <c r="H247" s="153">
        <v>35.06</v>
      </c>
      <c r="I247" s="154">
        <v>0</v>
      </c>
      <c r="J247" s="154">
        <f t="shared" si="80"/>
        <v>0</v>
      </c>
      <c r="K247" s="155"/>
      <c r="L247" s="156"/>
      <c r="M247" s="157" t="s">
        <v>1</v>
      </c>
      <c r="N247" s="158" t="s">
        <v>37</v>
      </c>
      <c r="O247" s="141">
        <v>0</v>
      </c>
      <c r="P247" s="141">
        <f t="shared" si="81"/>
        <v>0</v>
      </c>
      <c r="Q247" s="141">
        <v>3.2399999999999998E-2</v>
      </c>
      <c r="R247" s="141">
        <f t="shared" si="82"/>
        <v>1.1359440000000001</v>
      </c>
      <c r="S247" s="141">
        <v>0</v>
      </c>
      <c r="T247" s="142">
        <f t="shared" si="83"/>
        <v>0</v>
      </c>
      <c r="AR247" s="143" t="s">
        <v>607</v>
      </c>
      <c r="AT247" s="143" t="s">
        <v>313</v>
      </c>
      <c r="AU247" s="143" t="s">
        <v>141</v>
      </c>
      <c r="AY247" s="13" t="s">
        <v>134</v>
      </c>
      <c r="BE247" s="144">
        <f t="shared" si="84"/>
        <v>0</v>
      </c>
      <c r="BF247" s="144">
        <f t="shared" si="85"/>
        <v>0</v>
      </c>
      <c r="BG247" s="144">
        <f t="shared" si="86"/>
        <v>0</v>
      </c>
      <c r="BH247" s="144">
        <f t="shared" si="87"/>
        <v>0</v>
      </c>
      <c r="BI247" s="144">
        <f t="shared" si="88"/>
        <v>0</v>
      </c>
      <c r="BJ247" s="13" t="s">
        <v>141</v>
      </c>
      <c r="BK247" s="144">
        <f t="shared" si="89"/>
        <v>0</v>
      </c>
      <c r="BL247" s="13" t="s">
        <v>529</v>
      </c>
      <c r="BM247" s="143" t="s">
        <v>2123</v>
      </c>
    </row>
    <row r="248" spans="2:65" s="1" customFormat="1" ht="16.5" customHeight="1">
      <c r="B248" s="131"/>
      <c r="C248" s="149" t="s">
        <v>890</v>
      </c>
      <c r="D248" s="149" t="s">
        <v>313</v>
      </c>
      <c r="E248" s="150" t="s">
        <v>1169</v>
      </c>
      <c r="F248" s="151" t="s">
        <v>1170</v>
      </c>
      <c r="G248" s="152" t="s">
        <v>234</v>
      </c>
      <c r="H248" s="153">
        <v>17.355</v>
      </c>
      <c r="I248" s="154">
        <v>0</v>
      </c>
      <c r="J248" s="154">
        <f t="shared" si="80"/>
        <v>0</v>
      </c>
      <c r="K248" s="155"/>
      <c r="L248" s="156"/>
      <c r="M248" s="157" t="s">
        <v>1</v>
      </c>
      <c r="N248" s="158" t="s">
        <v>37</v>
      </c>
      <c r="O248" s="141">
        <v>0</v>
      </c>
      <c r="P248" s="141">
        <f t="shared" si="81"/>
        <v>0</v>
      </c>
      <c r="Q248" s="141">
        <v>1</v>
      </c>
      <c r="R248" s="141">
        <f t="shared" si="82"/>
        <v>17.355</v>
      </c>
      <c r="S248" s="141">
        <v>0</v>
      </c>
      <c r="T248" s="142">
        <f t="shared" si="83"/>
        <v>0</v>
      </c>
      <c r="AR248" s="143" t="s">
        <v>607</v>
      </c>
      <c r="AT248" s="143" t="s">
        <v>313</v>
      </c>
      <c r="AU248" s="143" t="s">
        <v>141</v>
      </c>
      <c r="AY248" s="13" t="s">
        <v>134</v>
      </c>
      <c r="BE248" s="144">
        <f t="shared" si="84"/>
        <v>0</v>
      </c>
      <c r="BF248" s="144">
        <f t="shared" si="85"/>
        <v>0</v>
      </c>
      <c r="BG248" s="144">
        <f t="shared" si="86"/>
        <v>0</v>
      </c>
      <c r="BH248" s="144">
        <f t="shared" si="87"/>
        <v>0</v>
      </c>
      <c r="BI248" s="144">
        <f t="shared" si="88"/>
        <v>0</v>
      </c>
      <c r="BJ248" s="13" t="s">
        <v>141</v>
      </c>
      <c r="BK248" s="144">
        <f t="shared" si="89"/>
        <v>0</v>
      </c>
      <c r="BL248" s="13" t="s">
        <v>529</v>
      </c>
      <c r="BM248" s="143" t="s">
        <v>2124</v>
      </c>
    </row>
    <row r="249" spans="2:65" s="1" customFormat="1" ht="16.5" customHeight="1">
      <c r="B249" s="131"/>
      <c r="C249" s="132" t="s">
        <v>894</v>
      </c>
      <c r="D249" s="132" t="s">
        <v>136</v>
      </c>
      <c r="E249" s="133" t="s">
        <v>610</v>
      </c>
      <c r="F249" s="134" t="s">
        <v>611</v>
      </c>
      <c r="G249" s="135" t="s">
        <v>453</v>
      </c>
      <c r="H249" s="136">
        <v>53.743000000000002</v>
      </c>
      <c r="I249" s="137">
        <v>0</v>
      </c>
      <c r="J249" s="137">
        <f t="shared" si="80"/>
        <v>0</v>
      </c>
      <c r="K249" s="138"/>
      <c r="L249" s="25"/>
      <c r="M249" s="139" t="s">
        <v>1</v>
      </c>
      <c r="N249" s="140" t="s">
        <v>37</v>
      </c>
      <c r="O249" s="141">
        <v>0</v>
      </c>
      <c r="P249" s="141">
        <f t="shared" si="81"/>
        <v>0</v>
      </c>
      <c r="Q249" s="141">
        <v>0</v>
      </c>
      <c r="R249" s="141">
        <f t="shared" si="82"/>
        <v>0</v>
      </c>
      <c r="S249" s="141">
        <v>0</v>
      </c>
      <c r="T249" s="142">
        <f t="shared" si="83"/>
        <v>0</v>
      </c>
      <c r="AR249" s="143" t="s">
        <v>529</v>
      </c>
      <c r="AT249" s="143" t="s">
        <v>136</v>
      </c>
      <c r="AU249" s="143" t="s">
        <v>141</v>
      </c>
      <c r="AY249" s="13" t="s">
        <v>134</v>
      </c>
      <c r="BE249" s="144">
        <f t="shared" si="84"/>
        <v>0</v>
      </c>
      <c r="BF249" s="144">
        <f t="shared" si="85"/>
        <v>0</v>
      </c>
      <c r="BG249" s="144">
        <f t="shared" si="86"/>
        <v>0</v>
      </c>
      <c r="BH249" s="144">
        <f t="shared" si="87"/>
        <v>0</v>
      </c>
      <c r="BI249" s="144">
        <f t="shared" si="88"/>
        <v>0</v>
      </c>
      <c r="BJ249" s="13" t="s">
        <v>141</v>
      </c>
      <c r="BK249" s="144">
        <f t="shared" si="89"/>
        <v>0</v>
      </c>
      <c r="BL249" s="13" t="s">
        <v>529</v>
      </c>
      <c r="BM249" s="143" t="s">
        <v>2125</v>
      </c>
    </row>
    <row r="250" spans="2:65" s="1" customFormat="1" ht="16.5" customHeight="1">
      <c r="B250" s="131"/>
      <c r="C250" s="132" t="s">
        <v>898</v>
      </c>
      <c r="D250" s="132" t="s">
        <v>136</v>
      </c>
      <c r="E250" s="133" t="s">
        <v>614</v>
      </c>
      <c r="F250" s="134" t="s">
        <v>615</v>
      </c>
      <c r="G250" s="135" t="s">
        <v>453</v>
      </c>
      <c r="H250" s="136">
        <v>15.257999999999999</v>
      </c>
      <c r="I250" s="137">
        <v>0</v>
      </c>
      <c r="J250" s="137">
        <f t="shared" si="80"/>
        <v>0</v>
      </c>
      <c r="K250" s="138"/>
      <c r="L250" s="25"/>
      <c r="M250" s="139" t="s">
        <v>1</v>
      </c>
      <c r="N250" s="140" t="s">
        <v>37</v>
      </c>
      <c r="O250" s="141">
        <v>0</v>
      </c>
      <c r="P250" s="141">
        <f t="shared" si="81"/>
        <v>0</v>
      </c>
      <c r="Q250" s="141">
        <v>0</v>
      </c>
      <c r="R250" s="141">
        <f t="shared" si="82"/>
        <v>0</v>
      </c>
      <c r="S250" s="141">
        <v>0</v>
      </c>
      <c r="T250" s="142">
        <f t="shared" si="83"/>
        <v>0</v>
      </c>
      <c r="AR250" s="143" t="s">
        <v>529</v>
      </c>
      <c r="AT250" s="143" t="s">
        <v>136</v>
      </c>
      <c r="AU250" s="143" t="s">
        <v>141</v>
      </c>
      <c r="AY250" s="13" t="s">
        <v>134</v>
      </c>
      <c r="BE250" s="144">
        <f t="shared" si="84"/>
        <v>0</v>
      </c>
      <c r="BF250" s="144">
        <f t="shared" si="85"/>
        <v>0</v>
      </c>
      <c r="BG250" s="144">
        <f t="shared" si="86"/>
        <v>0</v>
      </c>
      <c r="BH250" s="144">
        <f t="shared" si="87"/>
        <v>0</v>
      </c>
      <c r="BI250" s="144">
        <f t="shared" si="88"/>
        <v>0</v>
      </c>
      <c r="BJ250" s="13" t="s">
        <v>141</v>
      </c>
      <c r="BK250" s="144">
        <f t="shared" si="89"/>
        <v>0</v>
      </c>
      <c r="BL250" s="13" t="s">
        <v>529</v>
      </c>
      <c r="BM250" s="143" t="s">
        <v>2126</v>
      </c>
    </row>
    <row r="251" spans="2:65" s="1" customFormat="1" ht="16.5" customHeight="1">
      <c r="B251" s="131"/>
      <c r="C251" s="132" t="s">
        <v>902</v>
      </c>
      <c r="D251" s="132" t="s">
        <v>136</v>
      </c>
      <c r="E251" s="133" t="s">
        <v>618</v>
      </c>
      <c r="F251" s="134" t="s">
        <v>619</v>
      </c>
      <c r="G251" s="135" t="s">
        <v>453</v>
      </c>
      <c r="H251" s="136">
        <v>53.743000000000002</v>
      </c>
      <c r="I251" s="137">
        <v>0</v>
      </c>
      <c r="J251" s="137">
        <f t="shared" si="80"/>
        <v>0</v>
      </c>
      <c r="K251" s="138"/>
      <c r="L251" s="25"/>
      <c r="M251" s="139" t="s">
        <v>1</v>
      </c>
      <c r="N251" s="140" t="s">
        <v>37</v>
      </c>
      <c r="O251" s="141">
        <v>0</v>
      </c>
      <c r="P251" s="141">
        <f t="shared" si="81"/>
        <v>0</v>
      </c>
      <c r="Q251" s="141">
        <v>0</v>
      </c>
      <c r="R251" s="141">
        <f t="shared" si="82"/>
        <v>0</v>
      </c>
      <c r="S251" s="141">
        <v>0</v>
      </c>
      <c r="T251" s="142">
        <f t="shared" si="83"/>
        <v>0</v>
      </c>
      <c r="AR251" s="143" t="s">
        <v>529</v>
      </c>
      <c r="AT251" s="143" t="s">
        <v>136</v>
      </c>
      <c r="AU251" s="143" t="s">
        <v>141</v>
      </c>
      <c r="AY251" s="13" t="s">
        <v>134</v>
      </c>
      <c r="BE251" s="144">
        <f t="shared" si="84"/>
        <v>0</v>
      </c>
      <c r="BF251" s="144">
        <f t="shared" si="85"/>
        <v>0</v>
      </c>
      <c r="BG251" s="144">
        <f t="shared" si="86"/>
        <v>0</v>
      </c>
      <c r="BH251" s="144">
        <f t="shared" si="87"/>
        <v>0</v>
      </c>
      <c r="BI251" s="144">
        <f t="shared" si="88"/>
        <v>0</v>
      </c>
      <c r="BJ251" s="13" t="s">
        <v>141</v>
      </c>
      <c r="BK251" s="144">
        <f t="shared" si="89"/>
        <v>0</v>
      </c>
      <c r="BL251" s="13" t="s">
        <v>529</v>
      </c>
      <c r="BM251" s="143" t="s">
        <v>2127</v>
      </c>
    </row>
    <row r="252" spans="2:65" s="1" customFormat="1" ht="16.5" customHeight="1">
      <c r="B252" s="131"/>
      <c r="C252" s="132" t="s">
        <v>264</v>
      </c>
      <c r="D252" s="132" t="s">
        <v>136</v>
      </c>
      <c r="E252" s="133" t="s">
        <v>622</v>
      </c>
      <c r="F252" s="134" t="s">
        <v>623</v>
      </c>
      <c r="G252" s="135" t="s">
        <v>453</v>
      </c>
      <c r="H252" s="136">
        <v>69.001000000000005</v>
      </c>
      <c r="I252" s="137">
        <v>0</v>
      </c>
      <c r="J252" s="137">
        <f t="shared" si="80"/>
        <v>0</v>
      </c>
      <c r="K252" s="138"/>
      <c r="L252" s="25"/>
      <c r="M252" s="139" t="s">
        <v>1</v>
      </c>
      <c r="N252" s="140" t="s">
        <v>37</v>
      </c>
      <c r="O252" s="141">
        <v>0</v>
      </c>
      <c r="P252" s="141">
        <f t="shared" si="81"/>
        <v>0</v>
      </c>
      <c r="Q252" s="141">
        <v>0</v>
      </c>
      <c r="R252" s="141">
        <f t="shared" si="82"/>
        <v>0</v>
      </c>
      <c r="S252" s="141">
        <v>0</v>
      </c>
      <c r="T252" s="142">
        <f t="shared" si="83"/>
        <v>0</v>
      </c>
      <c r="AR252" s="143" t="s">
        <v>529</v>
      </c>
      <c r="AT252" s="143" t="s">
        <v>136</v>
      </c>
      <c r="AU252" s="143" t="s">
        <v>141</v>
      </c>
      <c r="AY252" s="13" t="s">
        <v>134</v>
      </c>
      <c r="BE252" s="144">
        <f t="shared" si="84"/>
        <v>0</v>
      </c>
      <c r="BF252" s="144">
        <f t="shared" si="85"/>
        <v>0</v>
      </c>
      <c r="BG252" s="144">
        <f t="shared" si="86"/>
        <v>0</v>
      </c>
      <c r="BH252" s="144">
        <f t="shared" si="87"/>
        <v>0</v>
      </c>
      <c r="BI252" s="144">
        <f t="shared" si="88"/>
        <v>0</v>
      </c>
      <c r="BJ252" s="13" t="s">
        <v>141</v>
      </c>
      <c r="BK252" s="144">
        <f t="shared" si="89"/>
        <v>0</v>
      </c>
      <c r="BL252" s="13" t="s">
        <v>529</v>
      </c>
      <c r="BM252" s="143" t="s">
        <v>2128</v>
      </c>
    </row>
    <row r="253" spans="2:65" s="11" customFormat="1" ht="25.9" customHeight="1">
      <c r="B253" s="120"/>
      <c r="D253" s="121" t="s">
        <v>70</v>
      </c>
      <c r="E253" s="122" t="s">
        <v>625</v>
      </c>
      <c r="F253" s="122" t="s">
        <v>626</v>
      </c>
      <c r="J253" s="123">
        <f>BK253</f>
        <v>0</v>
      </c>
      <c r="L253" s="120"/>
      <c r="M253" s="124"/>
      <c r="P253" s="125">
        <f>SUM(P254:P257)</f>
        <v>0</v>
      </c>
      <c r="R253" s="125">
        <f>SUM(R254:R257)</f>
        <v>0</v>
      </c>
      <c r="T253" s="126">
        <f>SUM(T254:T257)</f>
        <v>0</v>
      </c>
      <c r="AR253" s="121" t="s">
        <v>153</v>
      </c>
      <c r="AT253" s="127" t="s">
        <v>70</v>
      </c>
      <c r="AU253" s="127" t="s">
        <v>71</v>
      </c>
      <c r="AY253" s="121" t="s">
        <v>134</v>
      </c>
      <c r="BK253" s="128">
        <f>SUM(BK254:BK257)</f>
        <v>0</v>
      </c>
    </row>
    <row r="254" spans="2:65" s="1" customFormat="1" ht="16.5" customHeight="1">
      <c r="B254" s="131"/>
      <c r="C254" s="132" t="s">
        <v>909</v>
      </c>
      <c r="D254" s="132" t="s">
        <v>136</v>
      </c>
      <c r="E254" s="133" t="s">
        <v>628</v>
      </c>
      <c r="F254" s="134" t="s">
        <v>629</v>
      </c>
      <c r="G254" s="135" t="s">
        <v>630</v>
      </c>
      <c r="H254" s="136">
        <v>1</v>
      </c>
      <c r="I254" s="137">
        <v>0</v>
      </c>
      <c r="J254" s="137">
        <f>ROUND(I254*H254,2)</f>
        <v>0</v>
      </c>
      <c r="K254" s="138"/>
      <c r="L254" s="25"/>
      <c r="M254" s="139" t="s">
        <v>1</v>
      </c>
      <c r="N254" s="140" t="s">
        <v>37</v>
      </c>
      <c r="O254" s="141">
        <v>0</v>
      </c>
      <c r="P254" s="141">
        <f>O254*H254</f>
        <v>0</v>
      </c>
      <c r="Q254" s="141">
        <v>0</v>
      </c>
      <c r="R254" s="141">
        <f>Q254*H254</f>
        <v>0</v>
      </c>
      <c r="S254" s="141">
        <v>0</v>
      </c>
      <c r="T254" s="142">
        <f>S254*H254</f>
        <v>0</v>
      </c>
      <c r="AR254" s="143" t="s">
        <v>631</v>
      </c>
      <c r="AT254" s="143" t="s">
        <v>136</v>
      </c>
      <c r="AU254" s="143" t="s">
        <v>79</v>
      </c>
      <c r="AY254" s="13" t="s">
        <v>134</v>
      </c>
      <c r="BE254" s="144">
        <f>IF(N254="základná",J254,0)</f>
        <v>0</v>
      </c>
      <c r="BF254" s="144">
        <f>IF(N254="znížená",J254,0)</f>
        <v>0</v>
      </c>
      <c r="BG254" s="144">
        <f>IF(N254="zákl. prenesená",J254,0)</f>
        <v>0</v>
      </c>
      <c r="BH254" s="144">
        <f>IF(N254="zníž. prenesená",J254,0)</f>
        <v>0</v>
      </c>
      <c r="BI254" s="144">
        <f>IF(N254="nulová",J254,0)</f>
        <v>0</v>
      </c>
      <c r="BJ254" s="13" t="s">
        <v>141</v>
      </c>
      <c r="BK254" s="144">
        <f>ROUND(I254*H254,2)</f>
        <v>0</v>
      </c>
      <c r="BL254" s="13" t="s">
        <v>631</v>
      </c>
      <c r="BM254" s="143" t="s">
        <v>2129</v>
      </c>
    </row>
    <row r="255" spans="2:65" s="1" customFormat="1" ht="21.75" customHeight="1">
      <c r="B255" s="131"/>
      <c r="C255" s="132" t="s">
        <v>913</v>
      </c>
      <c r="D255" s="132" t="s">
        <v>136</v>
      </c>
      <c r="E255" s="133" t="s">
        <v>634</v>
      </c>
      <c r="F255" s="134" t="s">
        <v>635</v>
      </c>
      <c r="G255" s="135" t="s">
        <v>630</v>
      </c>
      <c r="H255" s="136">
        <v>1</v>
      </c>
      <c r="I255" s="137">
        <v>0</v>
      </c>
      <c r="J255" s="137">
        <f>ROUND(I255*H255,2)</f>
        <v>0</v>
      </c>
      <c r="K255" s="138"/>
      <c r="L255" s="25"/>
      <c r="M255" s="139" t="s">
        <v>1</v>
      </c>
      <c r="N255" s="140" t="s">
        <v>37</v>
      </c>
      <c r="O255" s="141">
        <v>0</v>
      </c>
      <c r="P255" s="141">
        <f>O255*H255</f>
        <v>0</v>
      </c>
      <c r="Q255" s="141">
        <v>0</v>
      </c>
      <c r="R255" s="141">
        <f>Q255*H255</f>
        <v>0</v>
      </c>
      <c r="S255" s="141">
        <v>0</v>
      </c>
      <c r="T255" s="142">
        <f>S255*H255</f>
        <v>0</v>
      </c>
      <c r="AR255" s="143" t="s">
        <v>631</v>
      </c>
      <c r="AT255" s="143" t="s">
        <v>136</v>
      </c>
      <c r="AU255" s="143" t="s">
        <v>79</v>
      </c>
      <c r="AY255" s="13" t="s">
        <v>134</v>
      </c>
      <c r="BE255" s="144">
        <f>IF(N255="základná",J255,0)</f>
        <v>0</v>
      </c>
      <c r="BF255" s="144">
        <f>IF(N255="znížená",J255,0)</f>
        <v>0</v>
      </c>
      <c r="BG255" s="144">
        <f>IF(N255="zákl. prenesená",J255,0)</f>
        <v>0</v>
      </c>
      <c r="BH255" s="144">
        <f>IF(N255="zníž. prenesená",J255,0)</f>
        <v>0</v>
      </c>
      <c r="BI255" s="144">
        <f>IF(N255="nulová",J255,0)</f>
        <v>0</v>
      </c>
      <c r="BJ255" s="13" t="s">
        <v>141</v>
      </c>
      <c r="BK255" s="144">
        <f>ROUND(I255*H255,2)</f>
        <v>0</v>
      </c>
      <c r="BL255" s="13" t="s">
        <v>631</v>
      </c>
      <c r="BM255" s="143" t="s">
        <v>2130</v>
      </c>
    </row>
    <row r="256" spans="2:65" s="1" customFormat="1" ht="24.2" customHeight="1">
      <c r="B256" s="131"/>
      <c r="C256" s="132" t="s">
        <v>917</v>
      </c>
      <c r="D256" s="132" t="s">
        <v>136</v>
      </c>
      <c r="E256" s="133" t="s">
        <v>638</v>
      </c>
      <c r="F256" s="134" t="s">
        <v>639</v>
      </c>
      <c r="G256" s="135" t="s">
        <v>630</v>
      </c>
      <c r="H256" s="136">
        <v>1</v>
      </c>
      <c r="I256" s="137">
        <v>0</v>
      </c>
      <c r="J256" s="137">
        <f>ROUND(I256*H256,2)</f>
        <v>0</v>
      </c>
      <c r="K256" s="138"/>
      <c r="L256" s="25"/>
      <c r="M256" s="139" t="s">
        <v>1</v>
      </c>
      <c r="N256" s="140" t="s">
        <v>37</v>
      </c>
      <c r="O256" s="141">
        <v>0</v>
      </c>
      <c r="P256" s="141">
        <f>O256*H256</f>
        <v>0</v>
      </c>
      <c r="Q256" s="141">
        <v>0</v>
      </c>
      <c r="R256" s="141">
        <f>Q256*H256</f>
        <v>0</v>
      </c>
      <c r="S256" s="141">
        <v>0</v>
      </c>
      <c r="T256" s="142">
        <f>S256*H256</f>
        <v>0</v>
      </c>
      <c r="AR256" s="143" t="s">
        <v>631</v>
      </c>
      <c r="AT256" s="143" t="s">
        <v>136</v>
      </c>
      <c r="AU256" s="143" t="s">
        <v>79</v>
      </c>
      <c r="AY256" s="13" t="s">
        <v>134</v>
      </c>
      <c r="BE256" s="144">
        <f>IF(N256="základná",J256,0)</f>
        <v>0</v>
      </c>
      <c r="BF256" s="144">
        <f>IF(N256="znížená",J256,0)</f>
        <v>0</v>
      </c>
      <c r="BG256" s="144">
        <f>IF(N256="zákl. prenesená",J256,0)</f>
        <v>0</v>
      </c>
      <c r="BH256" s="144">
        <f>IF(N256="zníž. prenesená",J256,0)</f>
        <v>0</v>
      </c>
      <c r="BI256" s="144">
        <f>IF(N256="nulová",J256,0)</f>
        <v>0</v>
      </c>
      <c r="BJ256" s="13" t="s">
        <v>141</v>
      </c>
      <c r="BK256" s="144">
        <f>ROUND(I256*H256,2)</f>
        <v>0</v>
      </c>
      <c r="BL256" s="13" t="s">
        <v>631</v>
      </c>
      <c r="BM256" s="143" t="s">
        <v>2131</v>
      </c>
    </row>
    <row r="257" spans="2:65" s="1" customFormat="1" ht="24.2" customHeight="1">
      <c r="B257" s="131"/>
      <c r="C257" s="132" t="s">
        <v>921</v>
      </c>
      <c r="D257" s="132" t="s">
        <v>136</v>
      </c>
      <c r="E257" s="133" t="s">
        <v>642</v>
      </c>
      <c r="F257" s="134" t="s">
        <v>643</v>
      </c>
      <c r="G257" s="135" t="s">
        <v>630</v>
      </c>
      <c r="H257" s="136">
        <v>1</v>
      </c>
      <c r="I257" s="137">
        <v>0</v>
      </c>
      <c r="J257" s="137">
        <f>ROUND(I257*H257,2)</f>
        <v>0</v>
      </c>
      <c r="K257" s="138"/>
      <c r="L257" s="25"/>
      <c r="M257" s="145" t="s">
        <v>1</v>
      </c>
      <c r="N257" s="146" t="s">
        <v>37</v>
      </c>
      <c r="O257" s="147">
        <v>0</v>
      </c>
      <c r="P257" s="147">
        <f>O257*H257</f>
        <v>0</v>
      </c>
      <c r="Q257" s="147">
        <v>0</v>
      </c>
      <c r="R257" s="147">
        <f>Q257*H257</f>
        <v>0</v>
      </c>
      <c r="S257" s="147">
        <v>0</v>
      </c>
      <c r="T257" s="148">
        <f>S257*H257</f>
        <v>0</v>
      </c>
      <c r="AR257" s="143" t="s">
        <v>631</v>
      </c>
      <c r="AT257" s="143" t="s">
        <v>136</v>
      </c>
      <c r="AU257" s="143" t="s">
        <v>79</v>
      </c>
      <c r="AY257" s="13" t="s">
        <v>134</v>
      </c>
      <c r="BE257" s="144">
        <f>IF(N257="základná",J257,0)</f>
        <v>0</v>
      </c>
      <c r="BF257" s="144">
        <f>IF(N257="znížená",J257,0)</f>
        <v>0</v>
      </c>
      <c r="BG257" s="144">
        <f>IF(N257="zákl. prenesená",J257,0)</f>
        <v>0</v>
      </c>
      <c r="BH257" s="144">
        <f>IF(N257="zníž. prenesená",J257,0)</f>
        <v>0</v>
      </c>
      <c r="BI257" s="144">
        <f>IF(N257="nulová",J257,0)</f>
        <v>0</v>
      </c>
      <c r="BJ257" s="13" t="s">
        <v>141</v>
      </c>
      <c r="BK257" s="144">
        <f>ROUND(I257*H257,2)</f>
        <v>0</v>
      </c>
      <c r="BL257" s="13" t="s">
        <v>631</v>
      </c>
      <c r="BM257" s="143" t="s">
        <v>2132</v>
      </c>
    </row>
    <row r="258" spans="2:65" s="1" customFormat="1" ht="6.95" customHeight="1">
      <c r="B258" s="40"/>
      <c r="C258" s="41"/>
      <c r="D258" s="41"/>
      <c r="E258" s="41"/>
      <c r="F258" s="41"/>
      <c r="G258" s="41"/>
      <c r="H258" s="41"/>
      <c r="I258" s="41"/>
      <c r="J258" s="41"/>
      <c r="K258" s="41"/>
      <c r="L258" s="25"/>
    </row>
  </sheetData>
  <autoFilter ref="C133:K257" xr:uid="{00000000-0009-0000-0000-000009000000}"/>
  <mergeCells count="9">
    <mergeCell ref="E87:H87"/>
    <mergeCell ref="E124:H124"/>
    <mergeCell ref="E126:H12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6"/>
  <sheetViews>
    <sheetView showGridLines="0" topLeftCell="A103" workbookViewId="0">
      <selection activeCell="W146" sqref="W14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2" max="42" width="16.83203125" customWidth="1"/>
    <col min="44" max="65" width="9.33203125" customWidth="1"/>
  </cols>
  <sheetData>
    <row r="2" spans="2:46" ht="36.950000000000003" customHeight="1">
      <c r="L2" s="159" t="s">
        <v>5</v>
      </c>
      <c r="M2" s="160"/>
      <c r="N2" s="160"/>
      <c r="O2" s="160"/>
      <c r="P2" s="160"/>
      <c r="Q2" s="160"/>
      <c r="R2" s="160"/>
      <c r="S2" s="160"/>
      <c r="T2" s="160"/>
      <c r="U2" s="160"/>
      <c r="V2" s="160"/>
      <c r="AT2" s="13" t="s">
        <v>80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105</v>
      </c>
      <c r="L4" s="16"/>
      <c r="M4" s="83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197" t="str">
        <f>'Rekapitulácia stavby'!K6</f>
        <v>Nový zdroj tepla a elektrickej energie  - plynové motory a transformator  T10</v>
      </c>
      <c r="F7" s="198"/>
      <c r="G7" s="198"/>
      <c r="H7" s="198"/>
      <c r="L7" s="16"/>
    </row>
    <row r="8" spans="2:46" s="1" customFormat="1" ht="12" customHeight="1">
      <c r="B8" s="25"/>
      <c r="D8" s="22" t="s">
        <v>106</v>
      </c>
      <c r="L8" s="25"/>
    </row>
    <row r="9" spans="2:46" s="1" customFormat="1" ht="16.5" customHeight="1">
      <c r="B9" s="25"/>
      <c r="E9" s="187" t="s">
        <v>107</v>
      </c>
      <c r="F9" s="196"/>
      <c r="G9" s="196"/>
      <c r="H9" s="196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2:46" s="1" customFormat="1" ht="12" customHeight="1">
      <c r="B12" s="25"/>
      <c r="D12" s="22" t="s">
        <v>17</v>
      </c>
      <c r="F12" s="20" t="s">
        <v>18</v>
      </c>
      <c r="I12" s="22" t="s">
        <v>19</v>
      </c>
      <c r="J12" s="48" t="str">
        <f>'Rekapitulácia stavby'!AN8</f>
        <v>4. 5. 2022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21</v>
      </c>
      <c r="I14" s="22" t="s">
        <v>22</v>
      </c>
      <c r="J14" s="20" t="s">
        <v>1</v>
      </c>
      <c r="L14" s="25"/>
    </row>
    <row r="15" spans="2:46" s="1" customFormat="1" ht="18" customHeight="1">
      <c r="B15" s="25"/>
      <c r="E15" s="20" t="s">
        <v>23</v>
      </c>
      <c r="I15" s="22" t="s">
        <v>24</v>
      </c>
      <c r="J15" s="20" t="s">
        <v>1</v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25</v>
      </c>
      <c r="I17" s="22" t="s">
        <v>22</v>
      </c>
      <c r="J17" s="20" t="str">
        <f>'Rekapitulácia stavby'!AN13</f>
        <v/>
      </c>
      <c r="L17" s="25"/>
    </row>
    <row r="18" spans="2:12" s="1" customFormat="1" ht="18" customHeight="1">
      <c r="B18" s="25"/>
      <c r="E18" s="171" t="str">
        <f>'Rekapitulácia stavby'!E14</f>
        <v xml:space="preserve"> </v>
      </c>
      <c r="F18" s="171"/>
      <c r="G18" s="171"/>
      <c r="H18" s="171"/>
      <c r="I18" s="22" t="s">
        <v>24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27</v>
      </c>
      <c r="I20" s="22" t="s">
        <v>22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24</v>
      </c>
      <c r="J21" s="20" t="str">
        <f>IF('Rekapitulácia stavby'!AN17="","",'Rekapitulácia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29</v>
      </c>
      <c r="I23" s="22" t="s">
        <v>22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24</v>
      </c>
      <c r="J24" s="20" t="str">
        <f>IF('Rekapitulácia stavby'!AN20="","",'Rekapitulácia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30</v>
      </c>
      <c r="L26" s="25"/>
    </row>
    <row r="27" spans="2:12" s="7" customFormat="1" ht="16.5" customHeight="1">
      <c r="B27" s="84"/>
      <c r="E27" s="173" t="s">
        <v>1</v>
      </c>
      <c r="F27" s="173"/>
      <c r="G27" s="173"/>
      <c r="H27" s="173"/>
      <c r="L27" s="84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5" t="s">
        <v>31</v>
      </c>
      <c r="J30" s="61">
        <f>ROUND(J123, 2)</f>
        <v>0</v>
      </c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33</v>
      </c>
      <c r="I32" s="28" t="s">
        <v>32</v>
      </c>
      <c r="J32" s="28" t="s">
        <v>34</v>
      </c>
      <c r="L32" s="25"/>
    </row>
    <row r="33" spans="2:12" s="1" customFormat="1" ht="14.45" customHeight="1">
      <c r="B33" s="25"/>
      <c r="D33" s="86" t="s">
        <v>35</v>
      </c>
      <c r="E33" s="30" t="s">
        <v>36</v>
      </c>
      <c r="F33" s="87">
        <f>ROUND((SUM(BE123:BE165)),  2)</f>
        <v>0</v>
      </c>
      <c r="G33" s="88"/>
      <c r="H33" s="88"/>
      <c r="I33" s="89">
        <v>0.2</v>
      </c>
      <c r="J33" s="87">
        <f>ROUND(((SUM(BE123:BE165))*I33),  2)</f>
        <v>0</v>
      </c>
      <c r="L33" s="25"/>
    </row>
    <row r="34" spans="2:12" s="1" customFormat="1" ht="14.45" customHeight="1">
      <c r="B34" s="25"/>
      <c r="E34" s="30" t="s">
        <v>37</v>
      </c>
      <c r="F34" s="90">
        <f>ROUND((SUM(BF123:BF165)),  2)</f>
        <v>0</v>
      </c>
      <c r="I34" s="91">
        <v>0.2</v>
      </c>
      <c r="J34" s="90">
        <f>ROUND(((SUM(BF123:BF165))*I34),  2)</f>
        <v>0</v>
      </c>
      <c r="L34" s="25"/>
    </row>
    <row r="35" spans="2:12" s="1" customFormat="1" ht="14.45" hidden="1" customHeight="1">
      <c r="B35" s="25"/>
      <c r="E35" s="22" t="s">
        <v>38</v>
      </c>
      <c r="F35" s="90">
        <f>ROUND((SUM(BG123:BG165)),  2)</f>
        <v>0</v>
      </c>
      <c r="I35" s="91">
        <v>0.2</v>
      </c>
      <c r="J35" s="90">
        <f>0</f>
        <v>0</v>
      </c>
      <c r="L35" s="25"/>
    </row>
    <row r="36" spans="2:12" s="1" customFormat="1" ht="14.45" hidden="1" customHeight="1">
      <c r="B36" s="25"/>
      <c r="E36" s="22" t="s">
        <v>39</v>
      </c>
      <c r="F36" s="90">
        <f>ROUND((SUM(BH123:BH165)),  2)</f>
        <v>0</v>
      </c>
      <c r="I36" s="91">
        <v>0.2</v>
      </c>
      <c r="J36" s="90">
        <f>0</f>
        <v>0</v>
      </c>
      <c r="L36" s="25"/>
    </row>
    <row r="37" spans="2:12" s="1" customFormat="1" ht="14.45" hidden="1" customHeight="1">
      <c r="B37" s="25"/>
      <c r="E37" s="30" t="s">
        <v>40</v>
      </c>
      <c r="F37" s="87">
        <f>ROUND((SUM(BI123:BI165)),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92"/>
      <c r="D39" s="93" t="s">
        <v>41</v>
      </c>
      <c r="E39" s="52"/>
      <c r="F39" s="52"/>
      <c r="G39" s="94" t="s">
        <v>42</v>
      </c>
      <c r="H39" s="95" t="s">
        <v>43</v>
      </c>
      <c r="I39" s="52"/>
      <c r="J39" s="96">
        <f>SUM(J30:J37)</f>
        <v>0</v>
      </c>
      <c r="K39" s="97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46</v>
      </c>
      <c r="E61" s="27"/>
      <c r="F61" s="98" t="s">
        <v>47</v>
      </c>
      <c r="G61" s="39" t="s">
        <v>46</v>
      </c>
      <c r="H61" s="27"/>
      <c r="I61" s="27"/>
      <c r="J61" s="99" t="s">
        <v>47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46</v>
      </c>
      <c r="E76" s="27"/>
      <c r="F76" s="98" t="s">
        <v>47</v>
      </c>
      <c r="G76" s="39" t="s">
        <v>46</v>
      </c>
      <c r="H76" s="27"/>
      <c r="I76" s="27"/>
      <c r="J76" s="99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108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13</v>
      </c>
      <c r="L84" s="25"/>
    </row>
    <row r="85" spans="2:47" s="1" customFormat="1" ht="26.25" customHeight="1">
      <c r="B85" s="25"/>
      <c r="E85" s="197" t="str">
        <f>E7</f>
        <v>Nový zdroj tepla a elektrickej energie  - plynové motory a transformator  T10</v>
      </c>
      <c r="F85" s="198"/>
      <c r="G85" s="198"/>
      <c r="H85" s="198"/>
      <c r="L85" s="25"/>
    </row>
    <row r="86" spans="2:47" s="1" customFormat="1" ht="12" customHeight="1">
      <c r="B86" s="25"/>
      <c r="C86" s="22" t="s">
        <v>106</v>
      </c>
      <c r="L86" s="25"/>
    </row>
    <row r="87" spans="2:47" s="1" customFormat="1" ht="16.5" customHeight="1">
      <c r="B87" s="25"/>
      <c r="E87" s="187" t="str">
        <f>E9</f>
        <v xml:space="preserve">01 - SO 01 Búracie práce </v>
      </c>
      <c r="F87" s="196"/>
      <c r="G87" s="196"/>
      <c r="H87" s="196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17</v>
      </c>
      <c r="F89" s="20" t="str">
        <f>F12</f>
        <v xml:space="preserve">Žilina </v>
      </c>
      <c r="I89" s="22" t="s">
        <v>19</v>
      </c>
      <c r="J89" s="48" t="str">
        <f>IF(J12="","",J12)</f>
        <v>4. 5. 2022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21</v>
      </c>
      <c r="F91" s="20" t="str">
        <f>E15</f>
        <v xml:space="preserve">Žilinska teplárenská spoločnosť a.s. Žilina </v>
      </c>
      <c r="I91" s="22" t="s">
        <v>27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25</v>
      </c>
      <c r="F92" s="20" t="str">
        <f>IF(E18="","",E18)</f>
        <v xml:space="preserve"> </v>
      </c>
      <c r="I92" s="22" t="s">
        <v>29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100" t="s">
        <v>109</v>
      </c>
      <c r="D94" s="92"/>
      <c r="E94" s="92"/>
      <c r="F94" s="92"/>
      <c r="G94" s="92"/>
      <c r="H94" s="92"/>
      <c r="I94" s="92"/>
      <c r="J94" s="101" t="s">
        <v>110</v>
      </c>
      <c r="K94" s="92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102" t="s">
        <v>111</v>
      </c>
      <c r="J96" s="61">
        <f>J123</f>
        <v>0</v>
      </c>
      <c r="L96" s="25"/>
      <c r="AU96" s="13" t="s">
        <v>112</v>
      </c>
    </row>
    <row r="97" spans="2:12" s="8" customFormat="1" ht="24.95" customHeight="1">
      <c r="B97" s="103"/>
      <c r="D97" s="104" t="s">
        <v>113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2:12" s="9" customFormat="1" ht="19.899999999999999" customHeight="1">
      <c r="B98" s="107"/>
      <c r="D98" s="108" t="s">
        <v>114</v>
      </c>
      <c r="E98" s="109"/>
      <c r="F98" s="109"/>
      <c r="G98" s="109"/>
      <c r="H98" s="109"/>
      <c r="I98" s="109"/>
      <c r="J98" s="110">
        <f>J125</f>
        <v>0</v>
      </c>
      <c r="L98" s="107"/>
    </row>
    <row r="99" spans="2:12" s="9" customFormat="1" ht="19.899999999999999" customHeight="1">
      <c r="B99" s="107"/>
      <c r="D99" s="108" t="s">
        <v>115</v>
      </c>
      <c r="E99" s="109"/>
      <c r="F99" s="109"/>
      <c r="G99" s="109"/>
      <c r="H99" s="109"/>
      <c r="I99" s="109"/>
      <c r="J99" s="110">
        <f>J132</f>
        <v>0</v>
      </c>
      <c r="L99" s="107"/>
    </row>
    <row r="100" spans="2:12" s="9" customFormat="1" ht="19.899999999999999" customHeight="1">
      <c r="B100" s="107"/>
      <c r="D100" s="108" t="s">
        <v>116</v>
      </c>
      <c r="E100" s="109"/>
      <c r="F100" s="109"/>
      <c r="G100" s="109"/>
      <c r="H100" s="109"/>
      <c r="I100" s="109"/>
      <c r="J100" s="110">
        <f>J158</f>
        <v>0</v>
      </c>
      <c r="L100" s="107"/>
    </row>
    <row r="101" spans="2:12" s="8" customFormat="1" ht="24.95" customHeight="1">
      <c r="B101" s="103"/>
      <c r="D101" s="104" t="s">
        <v>117</v>
      </c>
      <c r="E101" s="105"/>
      <c r="F101" s="105"/>
      <c r="G101" s="105"/>
      <c r="H101" s="105"/>
      <c r="I101" s="105"/>
      <c r="J101" s="106">
        <f>J160</f>
        <v>0</v>
      </c>
      <c r="L101" s="103"/>
    </row>
    <row r="102" spans="2:12" s="9" customFormat="1" ht="19.899999999999999" customHeight="1">
      <c r="B102" s="107"/>
      <c r="D102" s="108" t="s">
        <v>118</v>
      </c>
      <c r="E102" s="109"/>
      <c r="F102" s="109"/>
      <c r="G102" s="109"/>
      <c r="H102" s="109"/>
      <c r="I102" s="109"/>
      <c r="J102" s="110">
        <f>J161</f>
        <v>0</v>
      </c>
      <c r="L102" s="107"/>
    </row>
    <row r="103" spans="2:12" s="9" customFormat="1" ht="19.899999999999999" customHeight="1">
      <c r="B103" s="107"/>
      <c r="D103" s="108" t="s">
        <v>119</v>
      </c>
      <c r="E103" s="109"/>
      <c r="F103" s="109"/>
      <c r="G103" s="109"/>
      <c r="H103" s="109"/>
      <c r="I103" s="109"/>
      <c r="J103" s="110">
        <f>J163</f>
        <v>0</v>
      </c>
      <c r="L103" s="107"/>
    </row>
    <row r="104" spans="2:12" s="1" customFormat="1" ht="21.75" customHeight="1">
      <c r="B104" s="25"/>
      <c r="L104" s="25"/>
    </row>
    <row r="105" spans="2:12" s="1" customFormat="1" ht="6.95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5"/>
    </row>
    <row r="109" spans="2:12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5"/>
    </row>
    <row r="110" spans="2:12" s="1" customFormat="1" ht="24.95" customHeight="1">
      <c r="B110" s="25"/>
      <c r="C110" s="17" t="s">
        <v>120</v>
      </c>
      <c r="L110" s="25"/>
    </row>
    <row r="111" spans="2:12" s="1" customFormat="1" ht="6.95" customHeight="1">
      <c r="B111" s="25"/>
      <c r="L111" s="25"/>
    </row>
    <row r="112" spans="2:12" s="1" customFormat="1" ht="12" customHeight="1">
      <c r="B112" s="25"/>
      <c r="C112" s="22" t="s">
        <v>13</v>
      </c>
      <c r="L112" s="25"/>
    </row>
    <row r="113" spans="2:65" s="1" customFormat="1" ht="26.25" customHeight="1">
      <c r="B113" s="25"/>
      <c r="E113" s="197" t="str">
        <f>E7</f>
        <v>Nový zdroj tepla a elektrickej energie  - plynové motory a transformator  T10</v>
      </c>
      <c r="F113" s="198"/>
      <c r="G113" s="198"/>
      <c r="H113" s="198"/>
      <c r="L113" s="25"/>
    </row>
    <row r="114" spans="2:65" s="1" customFormat="1" ht="12" customHeight="1">
      <c r="B114" s="25"/>
      <c r="C114" s="22" t="s">
        <v>106</v>
      </c>
      <c r="L114" s="25"/>
    </row>
    <row r="115" spans="2:65" s="1" customFormat="1" ht="16.5" customHeight="1">
      <c r="B115" s="25"/>
      <c r="E115" s="187" t="str">
        <f>E9</f>
        <v xml:space="preserve">01 - SO 01 Búracie práce </v>
      </c>
      <c r="F115" s="196"/>
      <c r="G115" s="196"/>
      <c r="H115" s="196"/>
      <c r="L115" s="25"/>
    </row>
    <row r="116" spans="2:65" s="1" customFormat="1" ht="6.95" customHeight="1">
      <c r="B116" s="25"/>
      <c r="L116" s="25"/>
    </row>
    <row r="117" spans="2:65" s="1" customFormat="1" ht="12" customHeight="1">
      <c r="B117" s="25"/>
      <c r="C117" s="22" t="s">
        <v>17</v>
      </c>
      <c r="F117" s="20" t="str">
        <f>F12</f>
        <v xml:space="preserve">Žilina </v>
      </c>
      <c r="I117" s="22" t="s">
        <v>19</v>
      </c>
      <c r="J117" s="48" t="str">
        <f>IF(J12="","",J12)</f>
        <v>4. 5. 2022</v>
      </c>
      <c r="L117" s="25"/>
    </row>
    <row r="118" spans="2:65" s="1" customFormat="1" ht="6.95" customHeight="1">
      <c r="B118" s="25"/>
      <c r="L118" s="25"/>
    </row>
    <row r="119" spans="2:65" s="1" customFormat="1" ht="15.2" customHeight="1">
      <c r="B119" s="25"/>
      <c r="C119" s="22" t="s">
        <v>21</v>
      </c>
      <c r="F119" s="20" t="str">
        <f>E15</f>
        <v xml:space="preserve">Žilinska teplárenská spoločnosť a.s. Žilina </v>
      </c>
      <c r="I119" s="22" t="s">
        <v>27</v>
      </c>
      <c r="J119" s="23" t="str">
        <f>E21</f>
        <v xml:space="preserve"> </v>
      </c>
      <c r="L119" s="25"/>
    </row>
    <row r="120" spans="2:65" s="1" customFormat="1" ht="15.2" customHeight="1">
      <c r="B120" s="25"/>
      <c r="C120" s="22" t="s">
        <v>25</v>
      </c>
      <c r="F120" s="20" t="str">
        <f>IF(E18="","",E18)</f>
        <v xml:space="preserve"> </v>
      </c>
      <c r="I120" s="22" t="s">
        <v>29</v>
      </c>
      <c r="J120" s="23" t="str">
        <f>E24</f>
        <v xml:space="preserve"> </v>
      </c>
      <c r="L120" s="25"/>
    </row>
    <row r="121" spans="2:65" s="1" customFormat="1" ht="10.35" customHeight="1">
      <c r="B121" s="25"/>
      <c r="L121" s="25"/>
    </row>
    <row r="122" spans="2:65" s="10" customFormat="1" ht="29.25" customHeight="1">
      <c r="B122" s="111"/>
      <c r="C122" s="112" t="s">
        <v>121</v>
      </c>
      <c r="D122" s="113" t="s">
        <v>56</v>
      </c>
      <c r="E122" s="113" t="s">
        <v>52</v>
      </c>
      <c r="F122" s="113" t="s">
        <v>53</v>
      </c>
      <c r="G122" s="113" t="s">
        <v>122</v>
      </c>
      <c r="H122" s="113" t="s">
        <v>123</v>
      </c>
      <c r="I122" s="113" t="s">
        <v>124</v>
      </c>
      <c r="J122" s="114" t="s">
        <v>110</v>
      </c>
      <c r="K122" s="115" t="s">
        <v>125</v>
      </c>
      <c r="L122" s="111"/>
      <c r="M122" s="54" t="s">
        <v>1</v>
      </c>
      <c r="N122" s="55" t="s">
        <v>35</v>
      </c>
      <c r="O122" s="55" t="s">
        <v>126</v>
      </c>
      <c r="P122" s="55" t="s">
        <v>127</v>
      </c>
      <c r="Q122" s="55" t="s">
        <v>128</v>
      </c>
      <c r="R122" s="55" t="s">
        <v>129</v>
      </c>
      <c r="S122" s="55" t="s">
        <v>130</v>
      </c>
      <c r="T122" s="56" t="s">
        <v>131</v>
      </c>
    </row>
    <row r="123" spans="2:65" s="1" customFormat="1" ht="22.9" customHeight="1">
      <c r="B123" s="25"/>
      <c r="C123" s="59" t="s">
        <v>111</v>
      </c>
      <c r="J123" s="116">
        <f>BK123</f>
        <v>0</v>
      </c>
      <c r="L123" s="25"/>
      <c r="M123" s="57"/>
      <c r="N123" s="49"/>
      <c r="O123" s="49"/>
      <c r="P123" s="117">
        <f>P124+P160</f>
        <v>11672.087393000002</v>
      </c>
      <c r="Q123" s="49"/>
      <c r="R123" s="117">
        <f>R124+R160</f>
        <v>120.72831373</v>
      </c>
      <c r="S123" s="49"/>
      <c r="T123" s="118">
        <f>T124+T160</f>
        <v>1416.4597429999999</v>
      </c>
      <c r="AT123" s="13" t="s">
        <v>70</v>
      </c>
      <c r="AU123" s="13" t="s">
        <v>112</v>
      </c>
      <c r="BK123" s="119">
        <f>BK124+BK160</f>
        <v>0</v>
      </c>
    </row>
    <row r="124" spans="2:65" s="11" customFormat="1" ht="25.9" customHeight="1">
      <c r="B124" s="120"/>
      <c r="D124" s="121" t="s">
        <v>70</v>
      </c>
      <c r="E124" s="122" t="s">
        <v>132</v>
      </c>
      <c r="F124" s="122" t="s">
        <v>133</v>
      </c>
      <c r="J124" s="123">
        <f>BK124</f>
        <v>0</v>
      </c>
      <c r="L124" s="120"/>
      <c r="M124" s="124"/>
      <c r="P124" s="125">
        <f>P125+P132+P158</f>
        <v>11251.760934500002</v>
      </c>
      <c r="R124" s="125">
        <f>R125+R132+R158</f>
        <v>120.31963198</v>
      </c>
      <c r="T124" s="126">
        <f>T125+T132+T158</f>
        <v>1407.6621719999998</v>
      </c>
      <c r="AR124" s="121" t="s">
        <v>79</v>
      </c>
      <c r="AT124" s="127" t="s">
        <v>70</v>
      </c>
      <c r="AU124" s="127" t="s">
        <v>71</v>
      </c>
      <c r="AY124" s="121" t="s">
        <v>134</v>
      </c>
      <c r="BK124" s="128">
        <f>BK125+BK132+BK158</f>
        <v>0</v>
      </c>
    </row>
    <row r="125" spans="2:65" s="11" customFormat="1" ht="22.9" customHeight="1">
      <c r="B125" s="120"/>
      <c r="D125" s="121" t="s">
        <v>70</v>
      </c>
      <c r="E125" s="129" t="s">
        <v>79</v>
      </c>
      <c r="F125" s="129" t="s">
        <v>135</v>
      </c>
      <c r="J125" s="130">
        <f>BK125</f>
        <v>0</v>
      </c>
      <c r="L125" s="120"/>
      <c r="M125" s="124"/>
      <c r="P125" s="125">
        <f>SUM(P126:P131)</f>
        <v>421.21</v>
      </c>
      <c r="R125" s="125">
        <f>SUM(R126:R131)</f>
        <v>0</v>
      </c>
      <c r="T125" s="126">
        <f>SUM(T126:T131)</f>
        <v>817.30000000000007</v>
      </c>
      <c r="AR125" s="121" t="s">
        <v>79</v>
      </c>
      <c r="AT125" s="127" t="s">
        <v>70</v>
      </c>
      <c r="AU125" s="127" t="s">
        <v>79</v>
      </c>
      <c r="AY125" s="121" t="s">
        <v>134</v>
      </c>
      <c r="BK125" s="128">
        <f>SUM(BK126:BK131)</f>
        <v>0</v>
      </c>
    </row>
    <row r="126" spans="2:65" s="1" customFormat="1" ht="33" customHeight="1">
      <c r="B126" s="131"/>
      <c r="C126" s="132" t="s">
        <v>79</v>
      </c>
      <c r="D126" s="132" t="s">
        <v>136</v>
      </c>
      <c r="E126" s="133" t="s">
        <v>137</v>
      </c>
      <c r="F126" s="134" t="s">
        <v>138</v>
      </c>
      <c r="G126" s="135" t="s">
        <v>139</v>
      </c>
      <c r="H126" s="136">
        <v>300</v>
      </c>
      <c r="I126" s="137">
        <v>0</v>
      </c>
      <c r="J126" s="137">
        <f t="shared" ref="J126:J131" si="0">ROUND(I126*H126,2)</f>
        <v>0</v>
      </c>
      <c r="K126" s="138"/>
      <c r="L126" s="25"/>
      <c r="M126" s="139" t="s">
        <v>1</v>
      </c>
      <c r="N126" s="140" t="s">
        <v>37</v>
      </c>
      <c r="O126" s="141">
        <v>0.31900000000000001</v>
      </c>
      <c r="P126" s="141">
        <f t="shared" ref="P126:P131" si="1">O126*H126</f>
        <v>95.7</v>
      </c>
      <c r="Q126" s="141">
        <v>0</v>
      </c>
      <c r="R126" s="141">
        <f t="shared" ref="R126:R131" si="2">Q126*H126</f>
        <v>0</v>
      </c>
      <c r="S126" s="141">
        <v>0.5</v>
      </c>
      <c r="T126" s="142">
        <f t="shared" ref="T126:T131" si="3">S126*H126</f>
        <v>150</v>
      </c>
      <c r="AR126" s="143" t="s">
        <v>140</v>
      </c>
      <c r="AT126" s="143" t="s">
        <v>136</v>
      </c>
      <c r="AU126" s="143" t="s">
        <v>141</v>
      </c>
      <c r="AY126" s="13" t="s">
        <v>134</v>
      </c>
      <c r="BE126" s="144">
        <f t="shared" ref="BE126:BE131" si="4">IF(N126="základná",J126,0)</f>
        <v>0</v>
      </c>
      <c r="BF126" s="144">
        <f t="shared" ref="BF126:BF131" si="5">IF(N126="znížená",J126,0)</f>
        <v>0</v>
      </c>
      <c r="BG126" s="144">
        <f t="shared" ref="BG126:BG131" si="6">IF(N126="zákl. prenesená",J126,0)</f>
        <v>0</v>
      </c>
      <c r="BH126" s="144">
        <f t="shared" ref="BH126:BH131" si="7">IF(N126="zníž. prenesená",J126,0)</f>
        <v>0</v>
      </c>
      <c r="BI126" s="144">
        <f t="shared" ref="BI126:BI131" si="8">IF(N126="nulová",J126,0)</f>
        <v>0</v>
      </c>
      <c r="BJ126" s="13" t="s">
        <v>141</v>
      </c>
      <c r="BK126" s="144">
        <f t="shared" ref="BK126:BK131" si="9">ROUND(I126*H126,2)</f>
        <v>0</v>
      </c>
      <c r="BL126" s="13" t="s">
        <v>140</v>
      </c>
      <c r="BM126" s="143" t="s">
        <v>142</v>
      </c>
    </row>
    <row r="127" spans="2:65" s="1" customFormat="1" ht="37.9" customHeight="1">
      <c r="B127" s="131"/>
      <c r="C127" s="132" t="s">
        <v>141</v>
      </c>
      <c r="D127" s="132" t="s">
        <v>136</v>
      </c>
      <c r="E127" s="133" t="s">
        <v>143</v>
      </c>
      <c r="F127" s="134" t="s">
        <v>144</v>
      </c>
      <c r="G127" s="135" t="s">
        <v>139</v>
      </c>
      <c r="H127" s="136">
        <v>700</v>
      </c>
      <c r="I127" s="137">
        <v>0</v>
      </c>
      <c r="J127" s="137">
        <f t="shared" si="0"/>
        <v>0</v>
      </c>
      <c r="K127" s="138"/>
      <c r="L127" s="25"/>
      <c r="M127" s="139" t="s">
        <v>1</v>
      </c>
      <c r="N127" s="140" t="s">
        <v>37</v>
      </c>
      <c r="O127" s="141">
        <v>6.9000000000000006E-2</v>
      </c>
      <c r="P127" s="141">
        <f t="shared" si="1"/>
        <v>48.300000000000004</v>
      </c>
      <c r="Q127" s="141">
        <v>0</v>
      </c>
      <c r="R127" s="141">
        <f t="shared" si="2"/>
        <v>0</v>
      </c>
      <c r="S127" s="141">
        <v>0.23499999999999999</v>
      </c>
      <c r="T127" s="142">
        <f t="shared" si="3"/>
        <v>164.5</v>
      </c>
      <c r="AR127" s="143" t="s">
        <v>140</v>
      </c>
      <c r="AT127" s="143" t="s">
        <v>136</v>
      </c>
      <c r="AU127" s="143" t="s">
        <v>141</v>
      </c>
      <c r="AY127" s="13" t="s">
        <v>134</v>
      </c>
      <c r="BE127" s="144">
        <f t="shared" si="4"/>
        <v>0</v>
      </c>
      <c r="BF127" s="144">
        <f t="shared" si="5"/>
        <v>0</v>
      </c>
      <c r="BG127" s="144">
        <f t="shared" si="6"/>
        <v>0</v>
      </c>
      <c r="BH127" s="144">
        <f t="shared" si="7"/>
        <v>0</v>
      </c>
      <c r="BI127" s="144">
        <f t="shared" si="8"/>
        <v>0</v>
      </c>
      <c r="BJ127" s="13" t="s">
        <v>141</v>
      </c>
      <c r="BK127" s="144">
        <f t="shared" si="9"/>
        <v>0</v>
      </c>
      <c r="BL127" s="13" t="s">
        <v>140</v>
      </c>
      <c r="BM127" s="143" t="s">
        <v>145</v>
      </c>
    </row>
    <row r="128" spans="2:65" s="1" customFormat="1" ht="33" customHeight="1">
      <c r="B128" s="131"/>
      <c r="C128" s="132" t="s">
        <v>146</v>
      </c>
      <c r="D128" s="132" t="s">
        <v>136</v>
      </c>
      <c r="E128" s="133" t="s">
        <v>147</v>
      </c>
      <c r="F128" s="134" t="s">
        <v>148</v>
      </c>
      <c r="G128" s="135" t="s">
        <v>139</v>
      </c>
      <c r="H128" s="136">
        <v>700</v>
      </c>
      <c r="I128" s="137">
        <v>0</v>
      </c>
      <c r="J128" s="137">
        <f t="shared" si="0"/>
        <v>0</v>
      </c>
      <c r="K128" s="138"/>
      <c r="L128" s="25"/>
      <c r="M128" s="139" t="s">
        <v>1</v>
      </c>
      <c r="N128" s="140" t="s">
        <v>37</v>
      </c>
      <c r="O128" s="141">
        <v>0.187</v>
      </c>
      <c r="P128" s="141">
        <f t="shared" si="1"/>
        <v>130.9</v>
      </c>
      <c r="Q128" s="141">
        <v>0</v>
      </c>
      <c r="R128" s="141">
        <f t="shared" si="2"/>
        <v>0</v>
      </c>
      <c r="S128" s="141">
        <v>0.22500000000000001</v>
      </c>
      <c r="T128" s="142">
        <f t="shared" si="3"/>
        <v>157.5</v>
      </c>
      <c r="AR128" s="143" t="s">
        <v>140</v>
      </c>
      <c r="AT128" s="143" t="s">
        <v>136</v>
      </c>
      <c r="AU128" s="143" t="s">
        <v>141</v>
      </c>
      <c r="AY128" s="13" t="s">
        <v>134</v>
      </c>
      <c r="BE128" s="144">
        <f t="shared" si="4"/>
        <v>0</v>
      </c>
      <c r="BF128" s="144">
        <f t="shared" si="5"/>
        <v>0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13" t="s">
        <v>141</v>
      </c>
      <c r="BK128" s="144">
        <f t="shared" si="9"/>
        <v>0</v>
      </c>
      <c r="BL128" s="13" t="s">
        <v>140</v>
      </c>
      <c r="BM128" s="143" t="s">
        <v>149</v>
      </c>
    </row>
    <row r="129" spans="2:65" s="1" customFormat="1" ht="33" customHeight="1">
      <c r="B129" s="131"/>
      <c r="C129" s="132" t="s">
        <v>140</v>
      </c>
      <c r="D129" s="132" t="s">
        <v>136</v>
      </c>
      <c r="E129" s="133" t="s">
        <v>150</v>
      </c>
      <c r="F129" s="134" t="s">
        <v>151</v>
      </c>
      <c r="G129" s="135" t="s">
        <v>139</v>
      </c>
      <c r="H129" s="136">
        <v>300</v>
      </c>
      <c r="I129" s="137">
        <v>0</v>
      </c>
      <c r="J129" s="137">
        <f t="shared" si="0"/>
        <v>0</v>
      </c>
      <c r="K129" s="138"/>
      <c r="L129" s="25"/>
      <c r="M129" s="139" t="s">
        <v>1</v>
      </c>
      <c r="N129" s="140" t="s">
        <v>37</v>
      </c>
      <c r="O129" s="141">
        <v>0.1867</v>
      </c>
      <c r="P129" s="141">
        <f t="shared" si="1"/>
        <v>56.01</v>
      </c>
      <c r="Q129" s="141">
        <v>0</v>
      </c>
      <c r="R129" s="141">
        <f t="shared" si="2"/>
        <v>0</v>
      </c>
      <c r="S129" s="141">
        <v>0.5</v>
      </c>
      <c r="T129" s="142">
        <f t="shared" si="3"/>
        <v>150</v>
      </c>
      <c r="AR129" s="143" t="s">
        <v>140</v>
      </c>
      <c r="AT129" s="143" t="s">
        <v>136</v>
      </c>
      <c r="AU129" s="143" t="s">
        <v>141</v>
      </c>
      <c r="AY129" s="13" t="s">
        <v>134</v>
      </c>
      <c r="BE129" s="144">
        <f t="shared" si="4"/>
        <v>0</v>
      </c>
      <c r="BF129" s="144">
        <f t="shared" si="5"/>
        <v>0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13" t="s">
        <v>141</v>
      </c>
      <c r="BK129" s="144">
        <f t="shared" si="9"/>
        <v>0</v>
      </c>
      <c r="BL129" s="13" t="s">
        <v>140</v>
      </c>
      <c r="BM129" s="143" t="s">
        <v>152</v>
      </c>
    </row>
    <row r="130" spans="2:65" s="1" customFormat="1" ht="24.2" customHeight="1">
      <c r="B130" s="131"/>
      <c r="C130" s="132" t="s">
        <v>153</v>
      </c>
      <c r="D130" s="132" t="s">
        <v>136</v>
      </c>
      <c r="E130" s="133" t="s">
        <v>154</v>
      </c>
      <c r="F130" s="134" t="s">
        <v>155</v>
      </c>
      <c r="G130" s="135" t="s">
        <v>139</v>
      </c>
      <c r="H130" s="136">
        <v>700</v>
      </c>
      <c r="I130" s="137">
        <v>0</v>
      </c>
      <c r="J130" s="137">
        <f t="shared" si="0"/>
        <v>0</v>
      </c>
      <c r="K130" s="138"/>
      <c r="L130" s="25"/>
      <c r="M130" s="139" t="s">
        <v>1</v>
      </c>
      <c r="N130" s="140" t="s">
        <v>37</v>
      </c>
      <c r="O130" s="141">
        <v>5.5E-2</v>
      </c>
      <c r="P130" s="141">
        <f t="shared" si="1"/>
        <v>38.5</v>
      </c>
      <c r="Q130" s="141">
        <v>0</v>
      </c>
      <c r="R130" s="141">
        <f t="shared" si="2"/>
        <v>0</v>
      </c>
      <c r="S130" s="141">
        <v>9.8000000000000004E-2</v>
      </c>
      <c r="T130" s="142">
        <f t="shared" si="3"/>
        <v>68.600000000000009</v>
      </c>
      <c r="AR130" s="143" t="s">
        <v>140</v>
      </c>
      <c r="AT130" s="143" t="s">
        <v>136</v>
      </c>
      <c r="AU130" s="143" t="s">
        <v>141</v>
      </c>
      <c r="AY130" s="13" t="s">
        <v>134</v>
      </c>
      <c r="BE130" s="144">
        <f t="shared" si="4"/>
        <v>0</v>
      </c>
      <c r="BF130" s="144">
        <f t="shared" si="5"/>
        <v>0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13" t="s">
        <v>141</v>
      </c>
      <c r="BK130" s="144">
        <f t="shared" si="9"/>
        <v>0</v>
      </c>
      <c r="BL130" s="13" t="s">
        <v>140</v>
      </c>
      <c r="BM130" s="143" t="s">
        <v>156</v>
      </c>
    </row>
    <row r="131" spans="2:65" s="1" customFormat="1" ht="24.2" customHeight="1">
      <c r="B131" s="131"/>
      <c r="C131" s="132" t="s">
        <v>157</v>
      </c>
      <c r="D131" s="132" t="s">
        <v>136</v>
      </c>
      <c r="E131" s="133" t="s">
        <v>158</v>
      </c>
      <c r="F131" s="134" t="s">
        <v>159</v>
      </c>
      <c r="G131" s="135" t="s">
        <v>139</v>
      </c>
      <c r="H131" s="136">
        <v>700</v>
      </c>
      <c r="I131" s="137">
        <v>0</v>
      </c>
      <c r="J131" s="137">
        <f t="shared" si="0"/>
        <v>0</v>
      </c>
      <c r="K131" s="138"/>
      <c r="L131" s="25"/>
      <c r="M131" s="139" t="s">
        <v>1</v>
      </c>
      <c r="N131" s="140" t="s">
        <v>37</v>
      </c>
      <c r="O131" s="141">
        <v>7.3999999999999996E-2</v>
      </c>
      <c r="P131" s="141">
        <f t="shared" si="1"/>
        <v>51.8</v>
      </c>
      <c r="Q131" s="141">
        <v>0</v>
      </c>
      <c r="R131" s="141">
        <f t="shared" si="2"/>
        <v>0</v>
      </c>
      <c r="S131" s="141">
        <v>0.18099999999999999</v>
      </c>
      <c r="T131" s="142">
        <f t="shared" si="3"/>
        <v>126.7</v>
      </c>
      <c r="AR131" s="143" t="s">
        <v>140</v>
      </c>
      <c r="AT131" s="143" t="s">
        <v>136</v>
      </c>
      <c r="AU131" s="143" t="s">
        <v>141</v>
      </c>
      <c r="AY131" s="13" t="s">
        <v>134</v>
      </c>
      <c r="BE131" s="144">
        <f t="shared" si="4"/>
        <v>0</v>
      </c>
      <c r="BF131" s="144">
        <f t="shared" si="5"/>
        <v>0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13" t="s">
        <v>141</v>
      </c>
      <c r="BK131" s="144">
        <f t="shared" si="9"/>
        <v>0</v>
      </c>
      <c r="BL131" s="13" t="s">
        <v>140</v>
      </c>
      <c r="BM131" s="143" t="s">
        <v>160</v>
      </c>
    </row>
    <row r="132" spans="2:65" s="11" customFormat="1" ht="22.9" customHeight="1">
      <c r="B132" s="120"/>
      <c r="D132" s="121" t="s">
        <v>70</v>
      </c>
      <c r="E132" s="129" t="s">
        <v>161</v>
      </c>
      <c r="F132" s="129" t="s">
        <v>162</v>
      </c>
      <c r="J132" s="130">
        <f>BK132</f>
        <v>0</v>
      </c>
      <c r="L132" s="120"/>
      <c r="M132" s="124"/>
      <c r="P132" s="125">
        <f>SUM(P133:P157)</f>
        <v>9973.3912545000021</v>
      </c>
      <c r="R132" s="125">
        <f>SUM(R133:R157)</f>
        <v>120.31963198</v>
      </c>
      <c r="T132" s="126">
        <f>SUM(T133:T157)</f>
        <v>590.36217199999987</v>
      </c>
      <c r="AR132" s="121" t="s">
        <v>79</v>
      </c>
      <c r="AT132" s="127" t="s">
        <v>70</v>
      </c>
      <c r="AU132" s="127" t="s">
        <v>79</v>
      </c>
      <c r="AY132" s="121" t="s">
        <v>134</v>
      </c>
      <c r="BK132" s="128">
        <f>SUM(BK133:BK157)</f>
        <v>0</v>
      </c>
    </row>
    <row r="133" spans="2:65" s="1" customFormat="1" ht="37.9" customHeight="1">
      <c r="B133" s="131"/>
      <c r="C133" s="132" t="s">
        <v>163</v>
      </c>
      <c r="D133" s="132" t="s">
        <v>136</v>
      </c>
      <c r="E133" s="133" t="s">
        <v>164</v>
      </c>
      <c r="F133" s="134" t="s">
        <v>165</v>
      </c>
      <c r="G133" s="135" t="s">
        <v>139</v>
      </c>
      <c r="H133" s="136">
        <v>1469.5060000000001</v>
      </c>
      <c r="I133" s="137">
        <v>0</v>
      </c>
      <c r="J133" s="137">
        <f t="shared" ref="J133:J157" si="10">ROUND(I133*H133,2)</f>
        <v>0</v>
      </c>
      <c r="K133" s="138"/>
      <c r="L133" s="25"/>
      <c r="M133" s="139" t="s">
        <v>1</v>
      </c>
      <c r="N133" s="140" t="s">
        <v>37</v>
      </c>
      <c r="O133" s="141">
        <v>0.28199999999999997</v>
      </c>
      <c r="P133" s="141">
        <f t="shared" ref="P133:P157" si="11">O133*H133</f>
        <v>414.40069199999999</v>
      </c>
      <c r="Q133" s="141">
        <v>4.0800000000000003E-2</v>
      </c>
      <c r="R133" s="141">
        <f t="shared" ref="R133:R157" si="12">Q133*H133</f>
        <v>59.955844800000008</v>
      </c>
      <c r="S133" s="141">
        <v>0</v>
      </c>
      <c r="T133" s="142">
        <f t="shared" ref="T133:T157" si="13">S133*H133</f>
        <v>0</v>
      </c>
      <c r="AR133" s="143" t="s">
        <v>140</v>
      </c>
      <c r="AT133" s="143" t="s">
        <v>136</v>
      </c>
      <c r="AU133" s="143" t="s">
        <v>141</v>
      </c>
      <c r="AY133" s="13" t="s">
        <v>134</v>
      </c>
      <c r="BE133" s="144">
        <f t="shared" ref="BE133:BE157" si="14">IF(N133="základná",J133,0)</f>
        <v>0</v>
      </c>
      <c r="BF133" s="144">
        <f t="shared" ref="BF133:BF157" si="15">IF(N133="znížená",J133,0)</f>
        <v>0</v>
      </c>
      <c r="BG133" s="144">
        <f t="shared" ref="BG133:BG157" si="16">IF(N133="zákl. prenesená",J133,0)</f>
        <v>0</v>
      </c>
      <c r="BH133" s="144">
        <f t="shared" ref="BH133:BH157" si="17">IF(N133="zníž. prenesená",J133,0)</f>
        <v>0</v>
      </c>
      <c r="BI133" s="144">
        <f t="shared" ref="BI133:BI157" si="18">IF(N133="nulová",J133,0)</f>
        <v>0</v>
      </c>
      <c r="BJ133" s="13" t="s">
        <v>141</v>
      </c>
      <c r="BK133" s="144">
        <f t="shared" ref="BK133:BK157" si="19">ROUND(I133*H133,2)</f>
        <v>0</v>
      </c>
      <c r="BL133" s="13" t="s">
        <v>140</v>
      </c>
      <c r="BM133" s="143" t="s">
        <v>166</v>
      </c>
    </row>
    <row r="134" spans="2:65" s="1" customFormat="1" ht="44.25" customHeight="1">
      <c r="B134" s="131"/>
      <c r="C134" s="132" t="s">
        <v>167</v>
      </c>
      <c r="D134" s="132" t="s">
        <v>136</v>
      </c>
      <c r="E134" s="133" t="s">
        <v>168</v>
      </c>
      <c r="F134" s="134" t="s">
        <v>169</v>
      </c>
      <c r="G134" s="135" t="s">
        <v>139</v>
      </c>
      <c r="H134" s="136">
        <v>2939.0120000000002</v>
      </c>
      <c r="I134" s="137">
        <v>0</v>
      </c>
      <c r="J134" s="137">
        <f t="shared" si="10"/>
        <v>0</v>
      </c>
      <c r="K134" s="138"/>
      <c r="L134" s="25"/>
      <c r="M134" s="139" t="s">
        <v>1</v>
      </c>
      <c r="N134" s="140" t="s">
        <v>37</v>
      </c>
      <c r="O134" s="141">
        <v>1.2E-2</v>
      </c>
      <c r="P134" s="141">
        <f t="shared" si="11"/>
        <v>35.268143999999999</v>
      </c>
      <c r="Q134" s="141">
        <v>0</v>
      </c>
      <c r="R134" s="141">
        <f t="shared" si="12"/>
        <v>0</v>
      </c>
      <c r="S134" s="141">
        <v>0</v>
      </c>
      <c r="T134" s="142">
        <f t="shared" si="13"/>
        <v>0</v>
      </c>
      <c r="AR134" s="143" t="s">
        <v>140</v>
      </c>
      <c r="AT134" s="143" t="s">
        <v>136</v>
      </c>
      <c r="AU134" s="143" t="s">
        <v>141</v>
      </c>
      <c r="AY134" s="13" t="s">
        <v>134</v>
      </c>
      <c r="BE134" s="144">
        <f t="shared" si="14"/>
        <v>0</v>
      </c>
      <c r="BF134" s="144">
        <f t="shared" si="15"/>
        <v>0</v>
      </c>
      <c r="BG134" s="144">
        <f t="shared" si="16"/>
        <v>0</v>
      </c>
      <c r="BH134" s="144">
        <f t="shared" si="17"/>
        <v>0</v>
      </c>
      <c r="BI134" s="144">
        <f t="shared" si="18"/>
        <v>0</v>
      </c>
      <c r="BJ134" s="13" t="s">
        <v>141</v>
      </c>
      <c r="BK134" s="144">
        <f t="shared" si="19"/>
        <v>0</v>
      </c>
      <c r="BL134" s="13" t="s">
        <v>140</v>
      </c>
      <c r="BM134" s="143" t="s">
        <v>170</v>
      </c>
    </row>
    <row r="135" spans="2:65" s="1" customFormat="1" ht="37.9" customHeight="1">
      <c r="B135" s="131"/>
      <c r="C135" s="132" t="s">
        <v>161</v>
      </c>
      <c r="D135" s="132" t="s">
        <v>136</v>
      </c>
      <c r="E135" s="133" t="s">
        <v>171</v>
      </c>
      <c r="F135" s="134" t="s">
        <v>172</v>
      </c>
      <c r="G135" s="135" t="s">
        <v>139</v>
      </c>
      <c r="H135" s="136">
        <v>1469.5060000000001</v>
      </c>
      <c r="I135" s="137">
        <v>0</v>
      </c>
      <c r="J135" s="137">
        <f t="shared" si="10"/>
        <v>0</v>
      </c>
      <c r="K135" s="138"/>
      <c r="L135" s="25"/>
      <c r="M135" s="139" t="s">
        <v>1</v>
      </c>
      <c r="N135" s="140" t="s">
        <v>37</v>
      </c>
      <c r="O135" s="141">
        <v>0.2</v>
      </c>
      <c r="P135" s="141">
        <f t="shared" si="11"/>
        <v>293.90120000000002</v>
      </c>
      <c r="Q135" s="141">
        <v>4.0779999999999997E-2</v>
      </c>
      <c r="R135" s="141">
        <f t="shared" si="12"/>
        <v>59.926454679999999</v>
      </c>
      <c r="S135" s="141">
        <v>0</v>
      </c>
      <c r="T135" s="142">
        <f t="shared" si="13"/>
        <v>0</v>
      </c>
      <c r="AR135" s="143" t="s">
        <v>140</v>
      </c>
      <c r="AT135" s="143" t="s">
        <v>136</v>
      </c>
      <c r="AU135" s="143" t="s">
        <v>141</v>
      </c>
      <c r="AY135" s="13" t="s">
        <v>134</v>
      </c>
      <c r="BE135" s="144">
        <f t="shared" si="14"/>
        <v>0</v>
      </c>
      <c r="BF135" s="144">
        <f t="shared" si="15"/>
        <v>0</v>
      </c>
      <c r="BG135" s="144">
        <f t="shared" si="16"/>
        <v>0</v>
      </c>
      <c r="BH135" s="144">
        <f t="shared" si="17"/>
        <v>0</v>
      </c>
      <c r="BI135" s="144">
        <f t="shared" si="18"/>
        <v>0</v>
      </c>
      <c r="BJ135" s="13" t="s">
        <v>141</v>
      </c>
      <c r="BK135" s="144">
        <f t="shared" si="19"/>
        <v>0</v>
      </c>
      <c r="BL135" s="13" t="s">
        <v>140</v>
      </c>
      <c r="BM135" s="143" t="s">
        <v>173</v>
      </c>
    </row>
    <row r="136" spans="2:65" s="1" customFormat="1" ht="24.2" customHeight="1">
      <c r="B136" s="131"/>
      <c r="C136" s="132" t="s">
        <v>174</v>
      </c>
      <c r="D136" s="132" t="s">
        <v>136</v>
      </c>
      <c r="E136" s="133" t="s">
        <v>175</v>
      </c>
      <c r="F136" s="134" t="s">
        <v>176</v>
      </c>
      <c r="G136" s="135" t="s">
        <v>177</v>
      </c>
      <c r="H136" s="136">
        <v>88.35</v>
      </c>
      <c r="I136" s="137">
        <v>0</v>
      </c>
      <c r="J136" s="137">
        <f t="shared" si="10"/>
        <v>0</v>
      </c>
      <c r="K136" s="138"/>
      <c r="L136" s="25"/>
      <c r="M136" s="139" t="s">
        <v>1</v>
      </c>
      <c r="N136" s="140" t="s">
        <v>37</v>
      </c>
      <c r="O136" s="141">
        <v>0.80100000000000005</v>
      </c>
      <c r="P136" s="141">
        <f t="shared" si="11"/>
        <v>70.768349999999998</v>
      </c>
      <c r="Q136" s="141">
        <v>4.9500000000000004E-3</v>
      </c>
      <c r="R136" s="141">
        <f t="shared" si="12"/>
        <v>0.43733250000000001</v>
      </c>
      <c r="S136" s="141">
        <v>0</v>
      </c>
      <c r="T136" s="142">
        <f t="shared" si="13"/>
        <v>0</v>
      </c>
      <c r="AR136" s="143" t="s">
        <v>140</v>
      </c>
      <c r="AT136" s="143" t="s">
        <v>136</v>
      </c>
      <c r="AU136" s="143" t="s">
        <v>141</v>
      </c>
      <c r="AY136" s="13" t="s">
        <v>134</v>
      </c>
      <c r="BE136" s="144">
        <f t="shared" si="14"/>
        <v>0</v>
      </c>
      <c r="BF136" s="144">
        <f t="shared" si="15"/>
        <v>0</v>
      </c>
      <c r="BG136" s="144">
        <f t="shared" si="16"/>
        <v>0</v>
      </c>
      <c r="BH136" s="144">
        <f t="shared" si="17"/>
        <v>0</v>
      </c>
      <c r="BI136" s="144">
        <f t="shared" si="18"/>
        <v>0</v>
      </c>
      <c r="BJ136" s="13" t="s">
        <v>141</v>
      </c>
      <c r="BK136" s="144">
        <f t="shared" si="19"/>
        <v>0</v>
      </c>
      <c r="BL136" s="13" t="s">
        <v>140</v>
      </c>
      <c r="BM136" s="143" t="s">
        <v>178</v>
      </c>
    </row>
    <row r="137" spans="2:65" s="1" customFormat="1" ht="33" customHeight="1">
      <c r="B137" s="131"/>
      <c r="C137" s="132" t="s">
        <v>179</v>
      </c>
      <c r="D137" s="132" t="s">
        <v>136</v>
      </c>
      <c r="E137" s="133" t="s">
        <v>180</v>
      </c>
      <c r="F137" s="134" t="s">
        <v>181</v>
      </c>
      <c r="G137" s="135" t="s">
        <v>182</v>
      </c>
      <c r="H137" s="136">
        <v>46.86</v>
      </c>
      <c r="I137" s="137">
        <v>0</v>
      </c>
      <c r="J137" s="137">
        <f t="shared" si="10"/>
        <v>0</v>
      </c>
      <c r="K137" s="138"/>
      <c r="L137" s="25"/>
      <c r="M137" s="139" t="s">
        <v>1</v>
      </c>
      <c r="N137" s="140" t="s">
        <v>37</v>
      </c>
      <c r="O137" s="141">
        <v>1.5780000000000001</v>
      </c>
      <c r="P137" s="141">
        <f t="shared" si="11"/>
        <v>73.945080000000004</v>
      </c>
      <c r="Q137" s="141">
        <v>0</v>
      </c>
      <c r="R137" s="141">
        <f t="shared" si="12"/>
        <v>0</v>
      </c>
      <c r="S137" s="141">
        <v>1.8</v>
      </c>
      <c r="T137" s="142">
        <f t="shared" si="13"/>
        <v>84.347999999999999</v>
      </c>
      <c r="AR137" s="143" t="s">
        <v>140</v>
      </c>
      <c r="AT137" s="143" t="s">
        <v>136</v>
      </c>
      <c r="AU137" s="143" t="s">
        <v>141</v>
      </c>
      <c r="AY137" s="13" t="s">
        <v>134</v>
      </c>
      <c r="BE137" s="144">
        <f t="shared" si="14"/>
        <v>0</v>
      </c>
      <c r="BF137" s="144">
        <f t="shared" si="15"/>
        <v>0</v>
      </c>
      <c r="BG137" s="144">
        <f t="shared" si="16"/>
        <v>0</v>
      </c>
      <c r="BH137" s="144">
        <f t="shared" si="17"/>
        <v>0</v>
      </c>
      <c r="BI137" s="144">
        <f t="shared" si="18"/>
        <v>0</v>
      </c>
      <c r="BJ137" s="13" t="s">
        <v>141</v>
      </c>
      <c r="BK137" s="144">
        <f t="shared" si="19"/>
        <v>0</v>
      </c>
      <c r="BL137" s="13" t="s">
        <v>140</v>
      </c>
      <c r="BM137" s="143" t="s">
        <v>183</v>
      </c>
    </row>
    <row r="138" spans="2:65" s="1" customFormat="1" ht="37.9" customHeight="1">
      <c r="B138" s="131"/>
      <c r="C138" s="132" t="s">
        <v>184</v>
      </c>
      <c r="D138" s="132" t="s">
        <v>136</v>
      </c>
      <c r="E138" s="133" t="s">
        <v>185</v>
      </c>
      <c r="F138" s="134" t="s">
        <v>186</v>
      </c>
      <c r="G138" s="135" t="s">
        <v>182</v>
      </c>
      <c r="H138" s="136">
        <v>9.6850000000000005</v>
      </c>
      <c r="I138" s="137">
        <v>0</v>
      </c>
      <c r="J138" s="137">
        <f t="shared" si="10"/>
        <v>0</v>
      </c>
      <c r="K138" s="138"/>
      <c r="L138" s="25"/>
      <c r="M138" s="139" t="s">
        <v>1</v>
      </c>
      <c r="N138" s="140" t="s">
        <v>37</v>
      </c>
      <c r="O138" s="141">
        <v>6.4480000000000004</v>
      </c>
      <c r="P138" s="141">
        <f t="shared" si="11"/>
        <v>62.44888000000001</v>
      </c>
      <c r="Q138" s="141">
        <v>0</v>
      </c>
      <c r="R138" s="141">
        <f t="shared" si="12"/>
        <v>0</v>
      </c>
      <c r="S138" s="141">
        <v>2.1</v>
      </c>
      <c r="T138" s="142">
        <f t="shared" si="13"/>
        <v>20.338500000000003</v>
      </c>
      <c r="AR138" s="143" t="s">
        <v>140</v>
      </c>
      <c r="AT138" s="143" t="s">
        <v>136</v>
      </c>
      <c r="AU138" s="143" t="s">
        <v>141</v>
      </c>
      <c r="AY138" s="13" t="s">
        <v>134</v>
      </c>
      <c r="BE138" s="144">
        <f t="shared" si="14"/>
        <v>0</v>
      </c>
      <c r="BF138" s="144">
        <f t="shared" si="15"/>
        <v>0</v>
      </c>
      <c r="BG138" s="144">
        <f t="shared" si="16"/>
        <v>0</v>
      </c>
      <c r="BH138" s="144">
        <f t="shared" si="17"/>
        <v>0</v>
      </c>
      <c r="BI138" s="144">
        <f t="shared" si="18"/>
        <v>0</v>
      </c>
      <c r="BJ138" s="13" t="s">
        <v>141</v>
      </c>
      <c r="BK138" s="144">
        <f t="shared" si="19"/>
        <v>0</v>
      </c>
      <c r="BL138" s="13" t="s">
        <v>140</v>
      </c>
      <c r="BM138" s="143" t="s">
        <v>187</v>
      </c>
    </row>
    <row r="139" spans="2:65" s="1" customFormat="1" ht="37.9" customHeight="1">
      <c r="B139" s="131"/>
      <c r="C139" s="132" t="s">
        <v>188</v>
      </c>
      <c r="D139" s="132" t="s">
        <v>136</v>
      </c>
      <c r="E139" s="133" t="s">
        <v>189</v>
      </c>
      <c r="F139" s="134" t="s">
        <v>190</v>
      </c>
      <c r="G139" s="135" t="s">
        <v>182</v>
      </c>
      <c r="H139" s="136">
        <v>10.95</v>
      </c>
      <c r="I139" s="137">
        <v>0</v>
      </c>
      <c r="J139" s="137">
        <f t="shared" si="10"/>
        <v>0</v>
      </c>
      <c r="K139" s="138"/>
      <c r="L139" s="25"/>
      <c r="M139" s="139" t="s">
        <v>1</v>
      </c>
      <c r="N139" s="140" t="s">
        <v>37</v>
      </c>
      <c r="O139" s="141">
        <v>9.9213299999999993</v>
      </c>
      <c r="P139" s="141">
        <f t="shared" si="11"/>
        <v>108.63856349999999</v>
      </c>
      <c r="Q139" s="141">
        <v>0</v>
      </c>
      <c r="R139" s="141">
        <f t="shared" si="12"/>
        <v>0</v>
      </c>
      <c r="S139" s="141">
        <v>2.2000000000000002</v>
      </c>
      <c r="T139" s="142">
        <f t="shared" si="13"/>
        <v>24.09</v>
      </c>
      <c r="AR139" s="143" t="s">
        <v>140</v>
      </c>
      <c r="AT139" s="143" t="s">
        <v>136</v>
      </c>
      <c r="AU139" s="143" t="s">
        <v>141</v>
      </c>
      <c r="AY139" s="13" t="s">
        <v>134</v>
      </c>
      <c r="BE139" s="144">
        <f t="shared" si="14"/>
        <v>0</v>
      </c>
      <c r="BF139" s="144">
        <f t="shared" si="15"/>
        <v>0</v>
      </c>
      <c r="BG139" s="144">
        <f t="shared" si="16"/>
        <v>0</v>
      </c>
      <c r="BH139" s="144">
        <f t="shared" si="17"/>
        <v>0</v>
      </c>
      <c r="BI139" s="144">
        <f t="shared" si="18"/>
        <v>0</v>
      </c>
      <c r="BJ139" s="13" t="s">
        <v>141</v>
      </c>
      <c r="BK139" s="144">
        <f t="shared" si="19"/>
        <v>0</v>
      </c>
      <c r="BL139" s="13" t="s">
        <v>140</v>
      </c>
      <c r="BM139" s="143" t="s">
        <v>191</v>
      </c>
    </row>
    <row r="140" spans="2:65" s="1" customFormat="1" ht="37.9" customHeight="1">
      <c r="B140" s="131"/>
      <c r="C140" s="132" t="s">
        <v>192</v>
      </c>
      <c r="D140" s="132" t="s">
        <v>136</v>
      </c>
      <c r="E140" s="133" t="s">
        <v>193</v>
      </c>
      <c r="F140" s="134" t="s">
        <v>194</v>
      </c>
      <c r="G140" s="135" t="s">
        <v>182</v>
      </c>
      <c r="H140" s="136">
        <v>145.5</v>
      </c>
      <c r="I140" s="137">
        <v>0</v>
      </c>
      <c r="J140" s="137">
        <f t="shared" si="10"/>
        <v>0</v>
      </c>
      <c r="K140" s="138"/>
      <c r="L140" s="25"/>
      <c r="M140" s="139" t="s">
        <v>1</v>
      </c>
      <c r="N140" s="140" t="s">
        <v>37</v>
      </c>
      <c r="O140" s="141">
        <v>5.8433900000000003</v>
      </c>
      <c r="P140" s="141">
        <f t="shared" si="11"/>
        <v>850.21324500000003</v>
      </c>
      <c r="Q140" s="141">
        <v>0</v>
      </c>
      <c r="R140" s="141">
        <f t="shared" si="12"/>
        <v>0</v>
      </c>
      <c r="S140" s="141">
        <v>2.2000000000000002</v>
      </c>
      <c r="T140" s="142">
        <f t="shared" si="13"/>
        <v>320.10000000000002</v>
      </c>
      <c r="AR140" s="143" t="s">
        <v>140</v>
      </c>
      <c r="AT140" s="143" t="s">
        <v>136</v>
      </c>
      <c r="AU140" s="143" t="s">
        <v>141</v>
      </c>
      <c r="AY140" s="13" t="s">
        <v>134</v>
      </c>
      <c r="BE140" s="144">
        <f t="shared" si="14"/>
        <v>0</v>
      </c>
      <c r="BF140" s="144">
        <f t="shared" si="15"/>
        <v>0</v>
      </c>
      <c r="BG140" s="144">
        <f t="shared" si="16"/>
        <v>0</v>
      </c>
      <c r="BH140" s="144">
        <f t="shared" si="17"/>
        <v>0</v>
      </c>
      <c r="BI140" s="144">
        <f t="shared" si="18"/>
        <v>0</v>
      </c>
      <c r="BJ140" s="13" t="s">
        <v>141</v>
      </c>
      <c r="BK140" s="144">
        <f t="shared" si="19"/>
        <v>0</v>
      </c>
      <c r="BL140" s="13" t="s">
        <v>140</v>
      </c>
      <c r="BM140" s="143" t="s">
        <v>195</v>
      </c>
    </row>
    <row r="141" spans="2:65" s="1" customFormat="1" ht="21.75" customHeight="1">
      <c r="B141" s="131"/>
      <c r="C141" s="132" t="s">
        <v>196</v>
      </c>
      <c r="D141" s="132" t="s">
        <v>136</v>
      </c>
      <c r="E141" s="133" t="s">
        <v>197</v>
      </c>
      <c r="F141" s="134" t="s">
        <v>198</v>
      </c>
      <c r="G141" s="135" t="s">
        <v>139</v>
      </c>
      <c r="H141" s="136">
        <v>558</v>
      </c>
      <c r="I141" s="137">
        <v>0</v>
      </c>
      <c r="J141" s="137">
        <f t="shared" si="10"/>
        <v>0</v>
      </c>
      <c r="K141" s="138"/>
      <c r="L141" s="25"/>
      <c r="M141" s="139" t="s">
        <v>1</v>
      </c>
      <c r="N141" s="140" t="s">
        <v>37</v>
      </c>
      <c r="O141" s="141">
        <v>0.86</v>
      </c>
      <c r="P141" s="141">
        <f t="shared" si="11"/>
        <v>479.88</v>
      </c>
      <c r="Q141" s="141">
        <v>0</v>
      </c>
      <c r="R141" s="141">
        <f t="shared" si="12"/>
        <v>0</v>
      </c>
      <c r="S141" s="141">
        <v>0.09</v>
      </c>
      <c r="T141" s="142">
        <f t="shared" si="13"/>
        <v>50.22</v>
      </c>
      <c r="AR141" s="143" t="s">
        <v>140</v>
      </c>
      <c r="AT141" s="143" t="s">
        <v>136</v>
      </c>
      <c r="AU141" s="143" t="s">
        <v>141</v>
      </c>
      <c r="AY141" s="13" t="s">
        <v>134</v>
      </c>
      <c r="BE141" s="144">
        <f t="shared" si="14"/>
        <v>0</v>
      </c>
      <c r="BF141" s="144">
        <f t="shared" si="15"/>
        <v>0</v>
      </c>
      <c r="BG141" s="144">
        <f t="shared" si="16"/>
        <v>0</v>
      </c>
      <c r="BH141" s="144">
        <f t="shared" si="17"/>
        <v>0</v>
      </c>
      <c r="BI141" s="144">
        <f t="shared" si="18"/>
        <v>0</v>
      </c>
      <c r="BJ141" s="13" t="s">
        <v>141</v>
      </c>
      <c r="BK141" s="144">
        <f t="shared" si="19"/>
        <v>0</v>
      </c>
      <c r="BL141" s="13" t="s">
        <v>140</v>
      </c>
      <c r="BM141" s="143" t="s">
        <v>199</v>
      </c>
    </row>
    <row r="142" spans="2:65" s="1" customFormat="1" ht="37.9" customHeight="1">
      <c r="B142" s="131"/>
      <c r="C142" s="132" t="s">
        <v>200</v>
      </c>
      <c r="D142" s="132" t="s">
        <v>136</v>
      </c>
      <c r="E142" s="133" t="s">
        <v>201</v>
      </c>
      <c r="F142" s="134" t="s">
        <v>202</v>
      </c>
      <c r="G142" s="135" t="s">
        <v>139</v>
      </c>
      <c r="H142" s="136">
        <v>73</v>
      </c>
      <c r="I142" s="137">
        <v>0</v>
      </c>
      <c r="J142" s="137">
        <f t="shared" si="10"/>
        <v>0</v>
      </c>
      <c r="K142" s="138"/>
      <c r="L142" s="25"/>
      <c r="M142" s="139" t="s">
        <v>1</v>
      </c>
      <c r="N142" s="140" t="s">
        <v>37</v>
      </c>
      <c r="O142" s="141">
        <v>0.29099999999999998</v>
      </c>
      <c r="P142" s="141">
        <f t="shared" si="11"/>
        <v>21.242999999999999</v>
      </c>
      <c r="Q142" s="141">
        <v>0</v>
      </c>
      <c r="R142" s="141">
        <f t="shared" si="12"/>
        <v>0</v>
      </c>
      <c r="S142" s="141">
        <v>6.5000000000000002E-2</v>
      </c>
      <c r="T142" s="142">
        <f t="shared" si="13"/>
        <v>4.7450000000000001</v>
      </c>
      <c r="AR142" s="143" t="s">
        <v>140</v>
      </c>
      <c r="AT142" s="143" t="s">
        <v>136</v>
      </c>
      <c r="AU142" s="143" t="s">
        <v>141</v>
      </c>
      <c r="AY142" s="13" t="s">
        <v>134</v>
      </c>
      <c r="BE142" s="144">
        <f t="shared" si="14"/>
        <v>0</v>
      </c>
      <c r="BF142" s="144">
        <f t="shared" si="15"/>
        <v>0</v>
      </c>
      <c r="BG142" s="144">
        <f t="shared" si="16"/>
        <v>0</v>
      </c>
      <c r="BH142" s="144">
        <f t="shared" si="17"/>
        <v>0</v>
      </c>
      <c r="BI142" s="144">
        <f t="shared" si="18"/>
        <v>0</v>
      </c>
      <c r="BJ142" s="13" t="s">
        <v>141</v>
      </c>
      <c r="BK142" s="144">
        <f t="shared" si="19"/>
        <v>0</v>
      </c>
      <c r="BL142" s="13" t="s">
        <v>140</v>
      </c>
      <c r="BM142" s="143" t="s">
        <v>203</v>
      </c>
    </row>
    <row r="143" spans="2:65" s="1" customFormat="1" ht="24.2" customHeight="1">
      <c r="B143" s="131"/>
      <c r="C143" s="132" t="s">
        <v>204</v>
      </c>
      <c r="D143" s="132" t="s">
        <v>136</v>
      </c>
      <c r="E143" s="133" t="s">
        <v>205</v>
      </c>
      <c r="F143" s="134" t="s">
        <v>206</v>
      </c>
      <c r="G143" s="135" t="s">
        <v>139</v>
      </c>
      <c r="H143" s="136">
        <v>16.638000000000002</v>
      </c>
      <c r="I143" s="137">
        <v>0</v>
      </c>
      <c r="J143" s="137">
        <f t="shared" si="10"/>
        <v>0</v>
      </c>
      <c r="K143" s="138"/>
      <c r="L143" s="25"/>
      <c r="M143" s="139" t="s">
        <v>1</v>
      </c>
      <c r="N143" s="140" t="s">
        <v>37</v>
      </c>
      <c r="O143" s="141">
        <v>1.18</v>
      </c>
      <c r="P143" s="141">
        <f t="shared" si="11"/>
        <v>19.632840000000002</v>
      </c>
      <c r="Q143" s="141">
        <v>0</v>
      </c>
      <c r="R143" s="141">
        <f t="shared" si="12"/>
        <v>0</v>
      </c>
      <c r="S143" s="141">
        <v>8.8999999999999996E-2</v>
      </c>
      <c r="T143" s="142">
        <f t="shared" si="13"/>
        <v>1.480782</v>
      </c>
      <c r="AR143" s="143" t="s">
        <v>140</v>
      </c>
      <c r="AT143" s="143" t="s">
        <v>136</v>
      </c>
      <c r="AU143" s="143" t="s">
        <v>141</v>
      </c>
      <c r="AY143" s="13" t="s">
        <v>134</v>
      </c>
      <c r="BE143" s="144">
        <f t="shared" si="14"/>
        <v>0</v>
      </c>
      <c r="BF143" s="144">
        <f t="shared" si="15"/>
        <v>0</v>
      </c>
      <c r="BG143" s="144">
        <f t="shared" si="16"/>
        <v>0</v>
      </c>
      <c r="BH143" s="144">
        <f t="shared" si="17"/>
        <v>0</v>
      </c>
      <c r="BI143" s="144">
        <f t="shared" si="18"/>
        <v>0</v>
      </c>
      <c r="BJ143" s="13" t="s">
        <v>141</v>
      </c>
      <c r="BK143" s="144">
        <f t="shared" si="19"/>
        <v>0</v>
      </c>
      <c r="BL143" s="13" t="s">
        <v>140</v>
      </c>
      <c r="BM143" s="143" t="s">
        <v>207</v>
      </c>
    </row>
    <row r="144" spans="2:65" s="1" customFormat="1" ht="21.75" customHeight="1">
      <c r="B144" s="131"/>
      <c r="C144" s="132" t="s">
        <v>208</v>
      </c>
      <c r="D144" s="132" t="s">
        <v>136</v>
      </c>
      <c r="E144" s="133" t="s">
        <v>209</v>
      </c>
      <c r="F144" s="134" t="s">
        <v>210</v>
      </c>
      <c r="G144" s="135" t="s">
        <v>139</v>
      </c>
      <c r="H144" s="136">
        <v>3.75</v>
      </c>
      <c r="I144" s="137">
        <v>0</v>
      </c>
      <c r="J144" s="137">
        <f t="shared" si="10"/>
        <v>0</v>
      </c>
      <c r="K144" s="138"/>
      <c r="L144" s="25"/>
      <c r="M144" s="139" t="s">
        <v>1</v>
      </c>
      <c r="N144" s="140" t="s">
        <v>37</v>
      </c>
      <c r="O144" s="141">
        <v>0.46</v>
      </c>
      <c r="P144" s="141">
        <f t="shared" si="11"/>
        <v>1.7250000000000001</v>
      </c>
      <c r="Q144" s="141">
        <v>0</v>
      </c>
      <c r="R144" s="141">
        <f t="shared" si="12"/>
        <v>0</v>
      </c>
      <c r="S144" s="141">
        <v>0.06</v>
      </c>
      <c r="T144" s="142">
        <f t="shared" si="13"/>
        <v>0.22499999999999998</v>
      </c>
      <c r="AR144" s="143" t="s">
        <v>140</v>
      </c>
      <c r="AT144" s="143" t="s">
        <v>136</v>
      </c>
      <c r="AU144" s="143" t="s">
        <v>141</v>
      </c>
      <c r="AY144" s="13" t="s">
        <v>134</v>
      </c>
      <c r="BE144" s="144">
        <f t="shared" si="14"/>
        <v>0</v>
      </c>
      <c r="BF144" s="144">
        <f t="shared" si="15"/>
        <v>0</v>
      </c>
      <c r="BG144" s="144">
        <f t="shared" si="16"/>
        <v>0</v>
      </c>
      <c r="BH144" s="144">
        <f t="shared" si="17"/>
        <v>0</v>
      </c>
      <c r="BI144" s="144">
        <f t="shared" si="18"/>
        <v>0</v>
      </c>
      <c r="BJ144" s="13" t="s">
        <v>141</v>
      </c>
      <c r="BK144" s="144">
        <f t="shared" si="19"/>
        <v>0</v>
      </c>
      <c r="BL144" s="13" t="s">
        <v>140</v>
      </c>
      <c r="BM144" s="143" t="s">
        <v>211</v>
      </c>
    </row>
    <row r="145" spans="2:65" s="1" customFormat="1" ht="21.75" customHeight="1">
      <c r="B145" s="131"/>
      <c r="C145" s="132" t="s">
        <v>212</v>
      </c>
      <c r="D145" s="132" t="s">
        <v>136</v>
      </c>
      <c r="E145" s="133" t="s">
        <v>213</v>
      </c>
      <c r="F145" s="134" t="s">
        <v>214</v>
      </c>
      <c r="G145" s="135" t="s">
        <v>139</v>
      </c>
      <c r="H145" s="136">
        <v>16</v>
      </c>
      <c r="I145" s="137">
        <v>0</v>
      </c>
      <c r="J145" s="137">
        <f t="shared" si="10"/>
        <v>0</v>
      </c>
      <c r="K145" s="138"/>
      <c r="L145" s="25"/>
      <c r="M145" s="139" t="s">
        <v>1</v>
      </c>
      <c r="N145" s="140" t="s">
        <v>37</v>
      </c>
      <c r="O145" s="141">
        <v>0.28999999999999998</v>
      </c>
      <c r="P145" s="141">
        <f t="shared" si="11"/>
        <v>4.6399999999999997</v>
      </c>
      <c r="Q145" s="141">
        <v>0</v>
      </c>
      <c r="R145" s="141">
        <f t="shared" si="12"/>
        <v>0</v>
      </c>
      <c r="S145" s="141">
        <v>6.6000000000000003E-2</v>
      </c>
      <c r="T145" s="142">
        <f t="shared" si="13"/>
        <v>1.056</v>
      </c>
      <c r="AR145" s="143" t="s">
        <v>140</v>
      </c>
      <c r="AT145" s="143" t="s">
        <v>136</v>
      </c>
      <c r="AU145" s="143" t="s">
        <v>141</v>
      </c>
      <c r="AY145" s="13" t="s">
        <v>134</v>
      </c>
      <c r="BE145" s="144">
        <f t="shared" si="14"/>
        <v>0</v>
      </c>
      <c r="BF145" s="144">
        <f t="shared" si="15"/>
        <v>0</v>
      </c>
      <c r="BG145" s="144">
        <f t="shared" si="16"/>
        <v>0</v>
      </c>
      <c r="BH145" s="144">
        <f t="shared" si="17"/>
        <v>0</v>
      </c>
      <c r="BI145" s="144">
        <f t="shared" si="18"/>
        <v>0</v>
      </c>
      <c r="BJ145" s="13" t="s">
        <v>141</v>
      </c>
      <c r="BK145" s="144">
        <f t="shared" si="19"/>
        <v>0</v>
      </c>
      <c r="BL145" s="13" t="s">
        <v>140</v>
      </c>
      <c r="BM145" s="143" t="s">
        <v>215</v>
      </c>
    </row>
    <row r="146" spans="2:65" s="1" customFormat="1" ht="24.2" customHeight="1">
      <c r="B146" s="131"/>
      <c r="C146" s="132" t="s">
        <v>7</v>
      </c>
      <c r="D146" s="132" t="s">
        <v>136</v>
      </c>
      <c r="E146" s="133" t="s">
        <v>216</v>
      </c>
      <c r="F146" s="134" t="s">
        <v>217</v>
      </c>
      <c r="G146" s="135" t="s">
        <v>182</v>
      </c>
      <c r="H146" s="136">
        <v>0.6</v>
      </c>
      <c r="I146" s="137">
        <v>0</v>
      </c>
      <c r="J146" s="137">
        <f t="shared" si="10"/>
        <v>0</v>
      </c>
      <c r="K146" s="138"/>
      <c r="L146" s="25"/>
      <c r="M146" s="139" t="s">
        <v>1</v>
      </c>
      <c r="N146" s="140" t="s">
        <v>37</v>
      </c>
      <c r="O146" s="141">
        <v>3.6269999999999998</v>
      </c>
      <c r="P146" s="141">
        <f t="shared" si="11"/>
        <v>2.1761999999999997</v>
      </c>
      <c r="Q146" s="141">
        <v>0</v>
      </c>
      <c r="R146" s="141">
        <f t="shared" si="12"/>
        <v>0</v>
      </c>
      <c r="S146" s="141">
        <v>1.875</v>
      </c>
      <c r="T146" s="142">
        <f t="shared" si="13"/>
        <v>1.125</v>
      </c>
      <c r="AR146" s="143" t="s">
        <v>140</v>
      </c>
      <c r="AT146" s="143" t="s">
        <v>136</v>
      </c>
      <c r="AU146" s="143" t="s">
        <v>141</v>
      </c>
      <c r="AY146" s="13" t="s">
        <v>134</v>
      </c>
      <c r="BE146" s="144">
        <f t="shared" si="14"/>
        <v>0</v>
      </c>
      <c r="BF146" s="144">
        <f t="shared" si="15"/>
        <v>0</v>
      </c>
      <c r="BG146" s="144">
        <f t="shared" si="16"/>
        <v>0</v>
      </c>
      <c r="BH146" s="144">
        <f t="shared" si="17"/>
        <v>0</v>
      </c>
      <c r="BI146" s="144">
        <f t="shared" si="18"/>
        <v>0</v>
      </c>
      <c r="BJ146" s="13" t="s">
        <v>141</v>
      </c>
      <c r="BK146" s="144">
        <f t="shared" si="19"/>
        <v>0</v>
      </c>
      <c r="BL146" s="13" t="s">
        <v>140</v>
      </c>
      <c r="BM146" s="143" t="s">
        <v>218</v>
      </c>
    </row>
    <row r="147" spans="2:65" s="1" customFormat="1" ht="16.5" customHeight="1">
      <c r="B147" s="131"/>
      <c r="C147" s="132" t="s">
        <v>219</v>
      </c>
      <c r="D147" s="132" t="s">
        <v>136</v>
      </c>
      <c r="E147" s="133" t="s">
        <v>220</v>
      </c>
      <c r="F147" s="134" t="s">
        <v>221</v>
      </c>
      <c r="G147" s="135" t="s">
        <v>177</v>
      </c>
      <c r="H147" s="136">
        <v>39.97</v>
      </c>
      <c r="I147" s="137">
        <v>0</v>
      </c>
      <c r="J147" s="137">
        <f t="shared" si="10"/>
        <v>0</v>
      </c>
      <c r="K147" s="138"/>
      <c r="L147" s="25"/>
      <c r="M147" s="139" t="s">
        <v>1</v>
      </c>
      <c r="N147" s="140" t="s">
        <v>37</v>
      </c>
      <c r="O147" s="141">
        <v>0.52</v>
      </c>
      <c r="P147" s="141">
        <f t="shared" si="11"/>
        <v>20.784400000000002</v>
      </c>
      <c r="Q147" s="141">
        <v>0</v>
      </c>
      <c r="R147" s="141">
        <f t="shared" si="12"/>
        <v>0</v>
      </c>
      <c r="S147" s="141">
        <v>3.6999999999999998E-2</v>
      </c>
      <c r="T147" s="142">
        <f t="shared" si="13"/>
        <v>1.4788899999999998</v>
      </c>
      <c r="AR147" s="143" t="s">
        <v>140</v>
      </c>
      <c r="AT147" s="143" t="s">
        <v>136</v>
      </c>
      <c r="AU147" s="143" t="s">
        <v>141</v>
      </c>
      <c r="AY147" s="13" t="s">
        <v>134</v>
      </c>
      <c r="BE147" s="144">
        <f t="shared" si="14"/>
        <v>0</v>
      </c>
      <c r="BF147" s="144">
        <f t="shared" si="15"/>
        <v>0</v>
      </c>
      <c r="BG147" s="144">
        <f t="shared" si="16"/>
        <v>0</v>
      </c>
      <c r="BH147" s="144">
        <f t="shared" si="17"/>
        <v>0</v>
      </c>
      <c r="BI147" s="144">
        <f t="shared" si="18"/>
        <v>0</v>
      </c>
      <c r="BJ147" s="13" t="s">
        <v>141</v>
      </c>
      <c r="BK147" s="144">
        <f t="shared" si="19"/>
        <v>0</v>
      </c>
      <c r="BL147" s="13" t="s">
        <v>140</v>
      </c>
      <c r="BM147" s="143" t="s">
        <v>222</v>
      </c>
    </row>
    <row r="148" spans="2:65" s="1" customFormat="1" ht="24.2" customHeight="1">
      <c r="B148" s="131"/>
      <c r="C148" s="132" t="s">
        <v>223</v>
      </c>
      <c r="D148" s="132" t="s">
        <v>136</v>
      </c>
      <c r="E148" s="133" t="s">
        <v>224</v>
      </c>
      <c r="F148" s="134" t="s">
        <v>225</v>
      </c>
      <c r="G148" s="135" t="s">
        <v>139</v>
      </c>
      <c r="H148" s="136">
        <v>750</v>
      </c>
      <c r="I148" s="137">
        <v>0</v>
      </c>
      <c r="J148" s="137">
        <f t="shared" si="10"/>
        <v>0</v>
      </c>
      <c r="K148" s="138"/>
      <c r="L148" s="25"/>
      <c r="M148" s="139" t="s">
        <v>1</v>
      </c>
      <c r="N148" s="140" t="s">
        <v>37</v>
      </c>
      <c r="O148" s="141">
        <v>0.65400000000000003</v>
      </c>
      <c r="P148" s="141">
        <f t="shared" si="11"/>
        <v>490.5</v>
      </c>
      <c r="Q148" s="141">
        <v>0</v>
      </c>
      <c r="R148" s="141">
        <f t="shared" si="12"/>
        <v>0</v>
      </c>
      <c r="S148" s="141">
        <v>6.0999999999999999E-2</v>
      </c>
      <c r="T148" s="142">
        <f t="shared" si="13"/>
        <v>45.75</v>
      </c>
      <c r="AR148" s="143" t="s">
        <v>140</v>
      </c>
      <c r="AT148" s="143" t="s">
        <v>136</v>
      </c>
      <c r="AU148" s="143" t="s">
        <v>141</v>
      </c>
      <c r="AY148" s="13" t="s">
        <v>134</v>
      </c>
      <c r="BE148" s="144">
        <f t="shared" si="14"/>
        <v>0</v>
      </c>
      <c r="BF148" s="144">
        <f t="shared" si="15"/>
        <v>0</v>
      </c>
      <c r="BG148" s="144">
        <f t="shared" si="16"/>
        <v>0</v>
      </c>
      <c r="BH148" s="144">
        <f t="shared" si="17"/>
        <v>0</v>
      </c>
      <c r="BI148" s="144">
        <f t="shared" si="18"/>
        <v>0</v>
      </c>
      <c r="BJ148" s="13" t="s">
        <v>141</v>
      </c>
      <c r="BK148" s="144">
        <f t="shared" si="19"/>
        <v>0</v>
      </c>
      <c r="BL148" s="13" t="s">
        <v>140</v>
      </c>
      <c r="BM148" s="143" t="s">
        <v>226</v>
      </c>
    </row>
    <row r="149" spans="2:65" s="1" customFormat="1" ht="24.2" customHeight="1">
      <c r="B149" s="131"/>
      <c r="C149" s="132" t="s">
        <v>227</v>
      </c>
      <c r="D149" s="132" t="s">
        <v>136</v>
      </c>
      <c r="E149" s="133" t="s">
        <v>228</v>
      </c>
      <c r="F149" s="134" t="s">
        <v>229</v>
      </c>
      <c r="G149" s="135" t="s">
        <v>139</v>
      </c>
      <c r="H149" s="136">
        <v>485</v>
      </c>
      <c r="I149" s="137">
        <v>0</v>
      </c>
      <c r="J149" s="137">
        <f t="shared" si="10"/>
        <v>0</v>
      </c>
      <c r="K149" s="138"/>
      <c r="L149" s="25"/>
      <c r="M149" s="139" t="s">
        <v>1</v>
      </c>
      <c r="N149" s="140" t="s">
        <v>37</v>
      </c>
      <c r="O149" s="141">
        <v>0.54700000000000004</v>
      </c>
      <c r="P149" s="141">
        <f t="shared" si="11"/>
        <v>265.29500000000002</v>
      </c>
      <c r="Q149" s="141">
        <v>0</v>
      </c>
      <c r="R149" s="141">
        <f t="shared" si="12"/>
        <v>0</v>
      </c>
      <c r="S149" s="141">
        <v>7.2999999999999995E-2</v>
      </c>
      <c r="T149" s="142">
        <f t="shared" si="13"/>
        <v>35.405000000000001</v>
      </c>
      <c r="AR149" s="143" t="s">
        <v>140</v>
      </c>
      <c r="AT149" s="143" t="s">
        <v>136</v>
      </c>
      <c r="AU149" s="143" t="s">
        <v>141</v>
      </c>
      <c r="AY149" s="13" t="s">
        <v>134</v>
      </c>
      <c r="BE149" s="144">
        <f t="shared" si="14"/>
        <v>0</v>
      </c>
      <c r="BF149" s="144">
        <f t="shared" si="15"/>
        <v>0</v>
      </c>
      <c r="BG149" s="144">
        <f t="shared" si="16"/>
        <v>0</v>
      </c>
      <c r="BH149" s="144">
        <f t="shared" si="17"/>
        <v>0</v>
      </c>
      <c r="BI149" s="144">
        <f t="shared" si="18"/>
        <v>0</v>
      </c>
      <c r="BJ149" s="13" t="s">
        <v>141</v>
      </c>
      <c r="BK149" s="144">
        <f t="shared" si="19"/>
        <v>0</v>
      </c>
      <c r="BL149" s="13" t="s">
        <v>140</v>
      </c>
      <c r="BM149" s="143" t="s">
        <v>230</v>
      </c>
    </row>
    <row r="150" spans="2:65" s="1" customFormat="1" ht="24.2" customHeight="1">
      <c r="B150" s="131"/>
      <c r="C150" s="132" t="s">
        <v>231</v>
      </c>
      <c r="D150" s="132" t="s">
        <v>136</v>
      </c>
      <c r="E150" s="133" t="s">
        <v>232</v>
      </c>
      <c r="F150" s="134" t="s">
        <v>233</v>
      </c>
      <c r="G150" s="135" t="s">
        <v>234</v>
      </c>
      <c r="H150" s="136">
        <v>1416.46</v>
      </c>
      <c r="I150" s="137">
        <v>0</v>
      </c>
      <c r="J150" s="137">
        <f t="shared" si="10"/>
        <v>0</v>
      </c>
      <c r="K150" s="138"/>
      <c r="L150" s="25"/>
      <c r="M150" s="139" t="s">
        <v>1</v>
      </c>
      <c r="N150" s="140" t="s">
        <v>37</v>
      </c>
      <c r="O150" s="141">
        <v>0.88200000000000001</v>
      </c>
      <c r="P150" s="141">
        <f t="shared" si="11"/>
        <v>1249.31772</v>
      </c>
      <c r="Q150" s="141">
        <v>0</v>
      </c>
      <c r="R150" s="141">
        <f t="shared" si="12"/>
        <v>0</v>
      </c>
      <c r="S150" s="141">
        <v>0</v>
      </c>
      <c r="T150" s="142">
        <f t="shared" si="13"/>
        <v>0</v>
      </c>
      <c r="AR150" s="143" t="s">
        <v>140</v>
      </c>
      <c r="AT150" s="143" t="s">
        <v>136</v>
      </c>
      <c r="AU150" s="143" t="s">
        <v>141</v>
      </c>
      <c r="AY150" s="13" t="s">
        <v>134</v>
      </c>
      <c r="BE150" s="144">
        <f t="shared" si="14"/>
        <v>0</v>
      </c>
      <c r="BF150" s="144">
        <f t="shared" si="15"/>
        <v>0</v>
      </c>
      <c r="BG150" s="144">
        <f t="shared" si="16"/>
        <v>0</v>
      </c>
      <c r="BH150" s="144">
        <f t="shared" si="17"/>
        <v>0</v>
      </c>
      <c r="BI150" s="144">
        <f t="shared" si="18"/>
        <v>0</v>
      </c>
      <c r="BJ150" s="13" t="s">
        <v>141</v>
      </c>
      <c r="BK150" s="144">
        <f t="shared" si="19"/>
        <v>0</v>
      </c>
      <c r="BL150" s="13" t="s">
        <v>140</v>
      </c>
      <c r="BM150" s="143" t="s">
        <v>235</v>
      </c>
    </row>
    <row r="151" spans="2:65" s="1" customFormat="1" ht="24.2" customHeight="1">
      <c r="B151" s="131"/>
      <c r="C151" s="132" t="s">
        <v>236</v>
      </c>
      <c r="D151" s="132" t="s">
        <v>136</v>
      </c>
      <c r="E151" s="133" t="s">
        <v>237</v>
      </c>
      <c r="F151" s="134" t="s">
        <v>238</v>
      </c>
      <c r="G151" s="135" t="s">
        <v>234</v>
      </c>
      <c r="H151" s="136">
        <v>5665.84</v>
      </c>
      <c r="I151" s="137">
        <v>0</v>
      </c>
      <c r="J151" s="137">
        <f t="shared" si="10"/>
        <v>0</v>
      </c>
      <c r="K151" s="138"/>
      <c r="L151" s="25"/>
      <c r="M151" s="139" t="s">
        <v>1</v>
      </c>
      <c r="N151" s="140" t="s">
        <v>37</v>
      </c>
      <c r="O151" s="141">
        <v>0.61799999999999999</v>
      </c>
      <c r="P151" s="141">
        <f t="shared" si="11"/>
        <v>3501.4891200000002</v>
      </c>
      <c r="Q151" s="141">
        <v>0</v>
      </c>
      <c r="R151" s="141">
        <f t="shared" si="12"/>
        <v>0</v>
      </c>
      <c r="S151" s="141">
        <v>0</v>
      </c>
      <c r="T151" s="142">
        <f t="shared" si="13"/>
        <v>0</v>
      </c>
      <c r="AR151" s="143" t="s">
        <v>140</v>
      </c>
      <c r="AT151" s="143" t="s">
        <v>136</v>
      </c>
      <c r="AU151" s="143" t="s">
        <v>141</v>
      </c>
      <c r="AY151" s="13" t="s">
        <v>134</v>
      </c>
      <c r="BE151" s="144">
        <f t="shared" si="14"/>
        <v>0</v>
      </c>
      <c r="BF151" s="144">
        <f t="shared" si="15"/>
        <v>0</v>
      </c>
      <c r="BG151" s="144">
        <f t="shared" si="16"/>
        <v>0</v>
      </c>
      <c r="BH151" s="144">
        <f t="shared" si="17"/>
        <v>0</v>
      </c>
      <c r="BI151" s="144">
        <f t="shared" si="18"/>
        <v>0</v>
      </c>
      <c r="BJ151" s="13" t="s">
        <v>141</v>
      </c>
      <c r="BK151" s="144">
        <f t="shared" si="19"/>
        <v>0</v>
      </c>
      <c r="BL151" s="13" t="s">
        <v>140</v>
      </c>
      <c r="BM151" s="143" t="s">
        <v>239</v>
      </c>
    </row>
    <row r="152" spans="2:65" s="1" customFormat="1" ht="21.75" customHeight="1">
      <c r="B152" s="131"/>
      <c r="C152" s="132" t="s">
        <v>240</v>
      </c>
      <c r="D152" s="132" t="s">
        <v>136</v>
      </c>
      <c r="E152" s="133" t="s">
        <v>241</v>
      </c>
      <c r="F152" s="134" t="s">
        <v>242</v>
      </c>
      <c r="G152" s="135" t="s">
        <v>234</v>
      </c>
      <c r="H152" s="136">
        <v>1416.46</v>
      </c>
      <c r="I152" s="137">
        <v>0</v>
      </c>
      <c r="J152" s="137">
        <f t="shared" si="10"/>
        <v>0</v>
      </c>
      <c r="K152" s="138"/>
      <c r="L152" s="25"/>
      <c r="M152" s="139" t="s">
        <v>1</v>
      </c>
      <c r="N152" s="140" t="s">
        <v>37</v>
      </c>
      <c r="O152" s="141">
        <v>0.59799999999999998</v>
      </c>
      <c r="P152" s="141">
        <f t="shared" si="11"/>
        <v>847.04308000000003</v>
      </c>
      <c r="Q152" s="141">
        <v>0</v>
      </c>
      <c r="R152" s="141">
        <f t="shared" si="12"/>
        <v>0</v>
      </c>
      <c r="S152" s="141">
        <v>0</v>
      </c>
      <c r="T152" s="142">
        <f t="shared" si="13"/>
        <v>0</v>
      </c>
      <c r="AR152" s="143" t="s">
        <v>140</v>
      </c>
      <c r="AT152" s="143" t="s">
        <v>136</v>
      </c>
      <c r="AU152" s="143" t="s">
        <v>141</v>
      </c>
      <c r="AY152" s="13" t="s">
        <v>134</v>
      </c>
      <c r="BE152" s="144">
        <f t="shared" si="14"/>
        <v>0</v>
      </c>
      <c r="BF152" s="144">
        <f t="shared" si="15"/>
        <v>0</v>
      </c>
      <c r="BG152" s="144">
        <f t="shared" si="16"/>
        <v>0</v>
      </c>
      <c r="BH152" s="144">
        <f t="shared" si="17"/>
        <v>0</v>
      </c>
      <c r="BI152" s="144">
        <f t="shared" si="18"/>
        <v>0</v>
      </c>
      <c r="BJ152" s="13" t="s">
        <v>141</v>
      </c>
      <c r="BK152" s="144">
        <f t="shared" si="19"/>
        <v>0</v>
      </c>
      <c r="BL152" s="13" t="s">
        <v>140</v>
      </c>
      <c r="BM152" s="143" t="s">
        <v>243</v>
      </c>
    </row>
    <row r="153" spans="2:65" s="1" customFormat="1" ht="24.2" customHeight="1">
      <c r="B153" s="131"/>
      <c r="C153" s="132" t="s">
        <v>244</v>
      </c>
      <c r="D153" s="132" t="s">
        <v>136</v>
      </c>
      <c r="E153" s="133" t="s">
        <v>245</v>
      </c>
      <c r="F153" s="134" t="s">
        <v>246</v>
      </c>
      <c r="G153" s="135" t="s">
        <v>234</v>
      </c>
      <c r="H153" s="136">
        <v>14164.6</v>
      </c>
      <c r="I153" s="137">
        <v>0</v>
      </c>
      <c r="J153" s="137">
        <f t="shared" si="10"/>
        <v>0</v>
      </c>
      <c r="K153" s="138"/>
      <c r="L153" s="25"/>
      <c r="M153" s="139" t="s">
        <v>1</v>
      </c>
      <c r="N153" s="140" t="s">
        <v>37</v>
      </c>
      <c r="O153" s="141">
        <v>7.0000000000000001E-3</v>
      </c>
      <c r="P153" s="141">
        <f t="shared" si="11"/>
        <v>99.152200000000008</v>
      </c>
      <c r="Q153" s="141">
        <v>0</v>
      </c>
      <c r="R153" s="141">
        <f t="shared" si="12"/>
        <v>0</v>
      </c>
      <c r="S153" s="141">
        <v>0</v>
      </c>
      <c r="T153" s="142">
        <f t="shared" si="13"/>
        <v>0</v>
      </c>
      <c r="AR153" s="143" t="s">
        <v>140</v>
      </c>
      <c r="AT153" s="143" t="s">
        <v>136</v>
      </c>
      <c r="AU153" s="143" t="s">
        <v>141</v>
      </c>
      <c r="AY153" s="13" t="s">
        <v>134</v>
      </c>
      <c r="BE153" s="144">
        <f t="shared" si="14"/>
        <v>0</v>
      </c>
      <c r="BF153" s="144">
        <f t="shared" si="15"/>
        <v>0</v>
      </c>
      <c r="BG153" s="144">
        <f t="shared" si="16"/>
        <v>0</v>
      </c>
      <c r="BH153" s="144">
        <f t="shared" si="17"/>
        <v>0</v>
      </c>
      <c r="BI153" s="144">
        <f t="shared" si="18"/>
        <v>0</v>
      </c>
      <c r="BJ153" s="13" t="s">
        <v>141</v>
      </c>
      <c r="BK153" s="144">
        <f t="shared" si="19"/>
        <v>0</v>
      </c>
      <c r="BL153" s="13" t="s">
        <v>140</v>
      </c>
      <c r="BM153" s="143" t="s">
        <v>247</v>
      </c>
    </row>
    <row r="154" spans="2:65" s="1" customFormat="1" ht="24.2" customHeight="1">
      <c r="B154" s="131"/>
      <c r="C154" s="132" t="s">
        <v>248</v>
      </c>
      <c r="D154" s="132" t="s">
        <v>136</v>
      </c>
      <c r="E154" s="133" t="s">
        <v>249</v>
      </c>
      <c r="F154" s="134" t="s">
        <v>250</v>
      </c>
      <c r="G154" s="135" t="s">
        <v>234</v>
      </c>
      <c r="H154" s="136">
        <v>1416.46</v>
      </c>
      <c r="I154" s="137">
        <v>0</v>
      </c>
      <c r="J154" s="137">
        <f t="shared" si="10"/>
        <v>0</v>
      </c>
      <c r="K154" s="138"/>
      <c r="L154" s="25"/>
      <c r="M154" s="139" t="s">
        <v>1</v>
      </c>
      <c r="N154" s="140" t="s">
        <v>37</v>
      </c>
      <c r="O154" s="141">
        <v>0.749</v>
      </c>
      <c r="P154" s="141">
        <f t="shared" si="11"/>
        <v>1060.9285400000001</v>
      </c>
      <c r="Q154" s="141">
        <v>0</v>
      </c>
      <c r="R154" s="141">
        <f t="shared" si="12"/>
        <v>0</v>
      </c>
      <c r="S154" s="141">
        <v>0</v>
      </c>
      <c r="T154" s="142">
        <f t="shared" si="13"/>
        <v>0</v>
      </c>
      <c r="AR154" s="143" t="s">
        <v>140</v>
      </c>
      <c r="AT154" s="143" t="s">
        <v>136</v>
      </c>
      <c r="AU154" s="143" t="s">
        <v>141</v>
      </c>
      <c r="AY154" s="13" t="s">
        <v>134</v>
      </c>
      <c r="BE154" s="144">
        <f t="shared" si="14"/>
        <v>0</v>
      </c>
      <c r="BF154" s="144">
        <f t="shared" si="15"/>
        <v>0</v>
      </c>
      <c r="BG154" s="144">
        <f t="shared" si="16"/>
        <v>0</v>
      </c>
      <c r="BH154" s="144">
        <f t="shared" si="17"/>
        <v>0</v>
      </c>
      <c r="BI154" s="144">
        <f t="shared" si="18"/>
        <v>0</v>
      </c>
      <c r="BJ154" s="13" t="s">
        <v>141</v>
      </c>
      <c r="BK154" s="144">
        <f t="shared" si="19"/>
        <v>0</v>
      </c>
      <c r="BL154" s="13" t="s">
        <v>140</v>
      </c>
      <c r="BM154" s="143" t="s">
        <v>251</v>
      </c>
    </row>
    <row r="155" spans="2:65" s="1" customFormat="1" ht="24.2" customHeight="1">
      <c r="B155" s="131"/>
      <c r="C155" s="132" t="s">
        <v>252</v>
      </c>
      <c r="D155" s="132" t="s">
        <v>136</v>
      </c>
      <c r="E155" s="133" t="s">
        <v>253</v>
      </c>
      <c r="F155" s="134" t="s">
        <v>254</v>
      </c>
      <c r="G155" s="135" t="s">
        <v>234</v>
      </c>
      <c r="H155" s="136">
        <v>1351.9179999999999</v>
      </c>
      <c r="I155" s="137">
        <v>0</v>
      </c>
      <c r="J155" s="137">
        <f t="shared" si="10"/>
        <v>0</v>
      </c>
      <c r="K155" s="138"/>
      <c r="L155" s="25"/>
      <c r="M155" s="139" t="s">
        <v>1</v>
      </c>
      <c r="N155" s="140" t="s">
        <v>37</v>
      </c>
      <c r="O155" s="141">
        <v>0</v>
      </c>
      <c r="P155" s="141">
        <f t="shared" si="11"/>
        <v>0</v>
      </c>
      <c r="Q155" s="141">
        <v>0</v>
      </c>
      <c r="R155" s="141">
        <f t="shared" si="12"/>
        <v>0</v>
      </c>
      <c r="S155" s="141">
        <v>0</v>
      </c>
      <c r="T155" s="142">
        <f t="shared" si="13"/>
        <v>0</v>
      </c>
      <c r="AR155" s="143" t="s">
        <v>140</v>
      </c>
      <c r="AT155" s="143" t="s">
        <v>136</v>
      </c>
      <c r="AU155" s="143" t="s">
        <v>141</v>
      </c>
      <c r="AY155" s="13" t="s">
        <v>134</v>
      </c>
      <c r="BE155" s="144">
        <f t="shared" si="14"/>
        <v>0</v>
      </c>
      <c r="BF155" s="144">
        <f t="shared" si="15"/>
        <v>0</v>
      </c>
      <c r="BG155" s="144">
        <f t="shared" si="16"/>
        <v>0</v>
      </c>
      <c r="BH155" s="144">
        <f t="shared" si="17"/>
        <v>0</v>
      </c>
      <c r="BI155" s="144">
        <f t="shared" si="18"/>
        <v>0</v>
      </c>
      <c r="BJ155" s="13" t="s">
        <v>141</v>
      </c>
      <c r="BK155" s="144">
        <f t="shared" si="19"/>
        <v>0</v>
      </c>
      <c r="BL155" s="13" t="s">
        <v>140</v>
      </c>
      <c r="BM155" s="143" t="s">
        <v>255</v>
      </c>
    </row>
    <row r="156" spans="2:65" s="1" customFormat="1" ht="24.2" customHeight="1">
      <c r="B156" s="131"/>
      <c r="C156" s="132" t="s">
        <v>256</v>
      </c>
      <c r="D156" s="132" t="s">
        <v>136</v>
      </c>
      <c r="E156" s="133" t="s">
        <v>257</v>
      </c>
      <c r="F156" s="134" t="s">
        <v>258</v>
      </c>
      <c r="G156" s="135" t="s">
        <v>234</v>
      </c>
      <c r="H156" s="136">
        <v>8.798</v>
      </c>
      <c r="I156" s="137">
        <v>0</v>
      </c>
      <c r="J156" s="137">
        <f t="shared" si="10"/>
        <v>0</v>
      </c>
      <c r="K156" s="138"/>
      <c r="L156" s="25"/>
      <c r="M156" s="139" t="s">
        <v>1</v>
      </c>
      <c r="N156" s="140" t="s">
        <v>37</v>
      </c>
      <c r="O156" s="141">
        <v>0</v>
      </c>
      <c r="P156" s="141">
        <f t="shared" si="11"/>
        <v>0</v>
      </c>
      <c r="Q156" s="141">
        <v>0</v>
      </c>
      <c r="R156" s="141">
        <f t="shared" si="12"/>
        <v>0</v>
      </c>
      <c r="S156" s="141">
        <v>0</v>
      </c>
      <c r="T156" s="142">
        <f t="shared" si="13"/>
        <v>0</v>
      </c>
      <c r="AR156" s="143" t="s">
        <v>140</v>
      </c>
      <c r="AT156" s="143" t="s">
        <v>136</v>
      </c>
      <c r="AU156" s="143" t="s">
        <v>141</v>
      </c>
      <c r="AY156" s="13" t="s">
        <v>134</v>
      </c>
      <c r="BE156" s="144">
        <f t="shared" si="14"/>
        <v>0</v>
      </c>
      <c r="BF156" s="144">
        <f t="shared" si="15"/>
        <v>0</v>
      </c>
      <c r="BG156" s="144">
        <f t="shared" si="16"/>
        <v>0</v>
      </c>
      <c r="BH156" s="144">
        <f t="shared" si="17"/>
        <v>0</v>
      </c>
      <c r="BI156" s="144">
        <f t="shared" si="18"/>
        <v>0</v>
      </c>
      <c r="BJ156" s="13" t="s">
        <v>141</v>
      </c>
      <c r="BK156" s="144">
        <f t="shared" si="19"/>
        <v>0</v>
      </c>
      <c r="BL156" s="13" t="s">
        <v>140</v>
      </c>
      <c r="BM156" s="143" t="s">
        <v>259</v>
      </c>
    </row>
    <row r="157" spans="2:65" s="1" customFormat="1" ht="24.2" customHeight="1">
      <c r="B157" s="131"/>
      <c r="C157" s="132" t="s">
        <v>260</v>
      </c>
      <c r="D157" s="132" t="s">
        <v>136</v>
      </c>
      <c r="E157" s="133" t="s">
        <v>261</v>
      </c>
      <c r="F157" s="134" t="s">
        <v>262</v>
      </c>
      <c r="G157" s="135" t="s">
        <v>234</v>
      </c>
      <c r="H157" s="136">
        <v>35.405000000000001</v>
      </c>
      <c r="I157" s="137">
        <v>0</v>
      </c>
      <c r="J157" s="137">
        <f t="shared" si="10"/>
        <v>0</v>
      </c>
      <c r="K157" s="138"/>
      <c r="L157" s="25"/>
      <c r="M157" s="139" t="s">
        <v>1</v>
      </c>
      <c r="N157" s="140" t="s">
        <v>37</v>
      </c>
      <c r="O157" s="141">
        <v>0</v>
      </c>
      <c r="P157" s="141">
        <f t="shared" si="11"/>
        <v>0</v>
      </c>
      <c r="Q157" s="141">
        <v>0</v>
      </c>
      <c r="R157" s="141">
        <f t="shared" si="12"/>
        <v>0</v>
      </c>
      <c r="S157" s="141">
        <v>0</v>
      </c>
      <c r="T157" s="142">
        <f t="shared" si="13"/>
        <v>0</v>
      </c>
      <c r="AR157" s="143" t="s">
        <v>140</v>
      </c>
      <c r="AT157" s="143" t="s">
        <v>136</v>
      </c>
      <c r="AU157" s="143" t="s">
        <v>141</v>
      </c>
      <c r="AY157" s="13" t="s">
        <v>134</v>
      </c>
      <c r="BE157" s="144">
        <f t="shared" si="14"/>
        <v>0</v>
      </c>
      <c r="BF157" s="144">
        <f t="shared" si="15"/>
        <v>0</v>
      </c>
      <c r="BG157" s="144">
        <f t="shared" si="16"/>
        <v>0</v>
      </c>
      <c r="BH157" s="144">
        <f t="shared" si="17"/>
        <v>0</v>
      </c>
      <c r="BI157" s="144">
        <f t="shared" si="18"/>
        <v>0</v>
      </c>
      <c r="BJ157" s="13" t="s">
        <v>141</v>
      </c>
      <c r="BK157" s="144">
        <f t="shared" si="19"/>
        <v>0</v>
      </c>
      <c r="BL157" s="13" t="s">
        <v>140</v>
      </c>
      <c r="BM157" s="143" t="s">
        <v>263</v>
      </c>
    </row>
    <row r="158" spans="2:65" s="11" customFormat="1" ht="22.9" customHeight="1">
      <c r="B158" s="120"/>
      <c r="D158" s="121" t="s">
        <v>70</v>
      </c>
      <c r="E158" s="129" t="s">
        <v>264</v>
      </c>
      <c r="F158" s="129" t="s">
        <v>265</v>
      </c>
      <c r="J158" s="130">
        <f>BK158</f>
        <v>0</v>
      </c>
      <c r="L158" s="120"/>
      <c r="M158" s="124"/>
      <c r="P158" s="125">
        <f>P159</f>
        <v>857.15967999999987</v>
      </c>
      <c r="R158" s="125">
        <f>R159</f>
        <v>0</v>
      </c>
      <c r="T158" s="126">
        <f>T159</f>
        <v>0</v>
      </c>
      <c r="AR158" s="121" t="s">
        <v>79</v>
      </c>
      <c r="AT158" s="127" t="s">
        <v>70</v>
      </c>
      <c r="AU158" s="127" t="s">
        <v>79</v>
      </c>
      <c r="AY158" s="121" t="s">
        <v>134</v>
      </c>
      <c r="BK158" s="128">
        <f>BK159</f>
        <v>0</v>
      </c>
    </row>
    <row r="159" spans="2:65" s="1" customFormat="1" ht="24.2" customHeight="1">
      <c r="B159" s="131"/>
      <c r="C159" s="132" t="s">
        <v>266</v>
      </c>
      <c r="D159" s="132" t="s">
        <v>136</v>
      </c>
      <c r="E159" s="133" t="s">
        <v>267</v>
      </c>
      <c r="F159" s="134" t="s">
        <v>268</v>
      </c>
      <c r="G159" s="135" t="s">
        <v>234</v>
      </c>
      <c r="H159" s="136">
        <v>120.32</v>
      </c>
      <c r="I159" s="137">
        <v>0</v>
      </c>
      <c r="J159" s="137">
        <f>ROUND(I159*H159,2)</f>
        <v>0</v>
      </c>
      <c r="K159" s="138"/>
      <c r="L159" s="25"/>
      <c r="M159" s="139" t="s">
        <v>1</v>
      </c>
      <c r="N159" s="140" t="s">
        <v>37</v>
      </c>
      <c r="O159" s="141">
        <v>7.1239999999999997</v>
      </c>
      <c r="P159" s="141">
        <f>O159*H159</f>
        <v>857.15967999999987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AR159" s="143" t="s">
        <v>140</v>
      </c>
      <c r="AT159" s="143" t="s">
        <v>136</v>
      </c>
      <c r="AU159" s="143" t="s">
        <v>141</v>
      </c>
      <c r="AY159" s="13" t="s">
        <v>134</v>
      </c>
      <c r="BE159" s="144">
        <f>IF(N159="základná",J159,0)</f>
        <v>0</v>
      </c>
      <c r="BF159" s="144">
        <f>IF(N159="znížená",J159,0)</f>
        <v>0</v>
      </c>
      <c r="BG159" s="144">
        <f>IF(N159="zákl. prenesená",J159,0)</f>
        <v>0</v>
      </c>
      <c r="BH159" s="144">
        <f>IF(N159="zníž. prenesená",J159,0)</f>
        <v>0</v>
      </c>
      <c r="BI159" s="144">
        <f>IF(N159="nulová",J159,0)</f>
        <v>0</v>
      </c>
      <c r="BJ159" s="13" t="s">
        <v>141</v>
      </c>
      <c r="BK159" s="144">
        <f>ROUND(I159*H159,2)</f>
        <v>0</v>
      </c>
      <c r="BL159" s="13" t="s">
        <v>140</v>
      </c>
      <c r="BM159" s="143" t="s">
        <v>269</v>
      </c>
    </row>
    <row r="160" spans="2:65" s="11" customFormat="1" ht="25.9" customHeight="1">
      <c r="B160" s="120"/>
      <c r="D160" s="121" t="s">
        <v>70</v>
      </c>
      <c r="E160" s="122" t="s">
        <v>270</v>
      </c>
      <c r="F160" s="122" t="s">
        <v>271</v>
      </c>
      <c r="J160" s="123">
        <f>BK160</f>
        <v>0</v>
      </c>
      <c r="L160" s="120"/>
      <c r="M160" s="124"/>
      <c r="P160" s="125">
        <f>P161+P163</f>
        <v>420.3264585</v>
      </c>
      <c r="R160" s="125">
        <f>R161+R163</f>
        <v>0.40868175000000001</v>
      </c>
      <c r="T160" s="126">
        <f>T161+T163</f>
        <v>8.7975710000000014</v>
      </c>
      <c r="AR160" s="121" t="s">
        <v>141</v>
      </c>
      <c r="AT160" s="127" t="s">
        <v>70</v>
      </c>
      <c r="AU160" s="127" t="s">
        <v>71</v>
      </c>
      <c r="AY160" s="121" t="s">
        <v>134</v>
      </c>
      <c r="BK160" s="128">
        <f>BK161+BK163</f>
        <v>0</v>
      </c>
    </row>
    <row r="161" spans="2:65" s="11" customFormat="1" ht="22.9" customHeight="1">
      <c r="B161" s="120"/>
      <c r="D161" s="121" t="s">
        <v>70</v>
      </c>
      <c r="E161" s="129" t="s">
        <v>272</v>
      </c>
      <c r="F161" s="129" t="s">
        <v>273</v>
      </c>
      <c r="J161" s="130">
        <f>BK161</f>
        <v>0</v>
      </c>
      <c r="L161" s="120"/>
      <c r="M161" s="124"/>
      <c r="P161" s="125">
        <f>P162</f>
        <v>1.5840000000000001</v>
      </c>
      <c r="R161" s="125">
        <f>R162</f>
        <v>0</v>
      </c>
      <c r="T161" s="126">
        <f>T162</f>
        <v>8.5439999999999988E-2</v>
      </c>
      <c r="AR161" s="121" t="s">
        <v>141</v>
      </c>
      <c r="AT161" s="127" t="s">
        <v>70</v>
      </c>
      <c r="AU161" s="127" t="s">
        <v>79</v>
      </c>
      <c r="AY161" s="121" t="s">
        <v>134</v>
      </c>
      <c r="BK161" s="128">
        <f>BK162</f>
        <v>0</v>
      </c>
    </row>
    <row r="162" spans="2:65" s="1" customFormat="1" ht="24.2" customHeight="1">
      <c r="B162" s="131"/>
      <c r="C162" s="132" t="s">
        <v>274</v>
      </c>
      <c r="D162" s="132" t="s">
        <v>136</v>
      </c>
      <c r="E162" s="133" t="s">
        <v>275</v>
      </c>
      <c r="F162" s="134" t="s">
        <v>276</v>
      </c>
      <c r="G162" s="135" t="s">
        <v>177</v>
      </c>
      <c r="H162" s="136">
        <v>24</v>
      </c>
      <c r="I162" s="137">
        <v>0</v>
      </c>
      <c r="J162" s="137">
        <f>ROUND(I162*H162,2)</f>
        <v>0</v>
      </c>
      <c r="K162" s="138"/>
      <c r="L162" s="25"/>
      <c r="M162" s="139" t="s">
        <v>1</v>
      </c>
      <c r="N162" s="140" t="s">
        <v>37</v>
      </c>
      <c r="O162" s="141">
        <v>6.6000000000000003E-2</v>
      </c>
      <c r="P162" s="141">
        <f>O162*H162</f>
        <v>1.5840000000000001</v>
      </c>
      <c r="Q162" s="141">
        <v>0</v>
      </c>
      <c r="R162" s="141">
        <f>Q162*H162</f>
        <v>0</v>
      </c>
      <c r="S162" s="141">
        <v>3.5599999999999998E-3</v>
      </c>
      <c r="T162" s="142">
        <f>S162*H162</f>
        <v>8.5439999999999988E-2</v>
      </c>
      <c r="AR162" s="143" t="s">
        <v>200</v>
      </c>
      <c r="AT162" s="143" t="s">
        <v>136</v>
      </c>
      <c r="AU162" s="143" t="s">
        <v>141</v>
      </c>
      <c r="AY162" s="13" t="s">
        <v>134</v>
      </c>
      <c r="BE162" s="144">
        <f>IF(N162="základná",J162,0)</f>
        <v>0</v>
      </c>
      <c r="BF162" s="144">
        <f>IF(N162="znížená",J162,0)</f>
        <v>0</v>
      </c>
      <c r="BG162" s="144">
        <f>IF(N162="zákl. prenesená",J162,0)</f>
        <v>0</v>
      </c>
      <c r="BH162" s="144">
        <f>IF(N162="zníž. prenesená",J162,0)</f>
        <v>0</v>
      </c>
      <c r="BI162" s="144">
        <f>IF(N162="nulová",J162,0)</f>
        <v>0</v>
      </c>
      <c r="BJ162" s="13" t="s">
        <v>141</v>
      </c>
      <c r="BK162" s="144">
        <f>ROUND(I162*H162,2)</f>
        <v>0</v>
      </c>
      <c r="BL162" s="13" t="s">
        <v>200</v>
      </c>
      <c r="BM162" s="143" t="s">
        <v>277</v>
      </c>
    </row>
    <row r="163" spans="2:65" s="11" customFormat="1" ht="22.9" customHeight="1">
      <c r="B163" s="120"/>
      <c r="D163" s="121" t="s">
        <v>70</v>
      </c>
      <c r="E163" s="129" t="s">
        <v>278</v>
      </c>
      <c r="F163" s="129" t="s">
        <v>279</v>
      </c>
      <c r="J163" s="130">
        <f>BK163</f>
        <v>0</v>
      </c>
      <c r="L163" s="120"/>
      <c r="M163" s="124"/>
      <c r="P163" s="125">
        <f>SUM(P164:P165)</f>
        <v>418.7424585</v>
      </c>
      <c r="R163" s="125">
        <f>SUM(R164:R165)</f>
        <v>0.40868175000000001</v>
      </c>
      <c r="T163" s="126">
        <f>SUM(T164:T165)</f>
        <v>8.7121310000000012</v>
      </c>
      <c r="AR163" s="121" t="s">
        <v>141</v>
      </c>
      <c r="AT163" s="127" t="s">
        <v>70</v>
      </c>
      <c r="AU163" s="127" t="s">
        <v>79</v>
      </c>
      <c r="AY163" s="121" t="s">
        <v>134</v>
      </c>
      <c r="BK163" s="128">
        <f>SUM(BK164:BK165)</f>
        <v>0</v>
      </c>
    </row>
    <row r="164" spans="2:65" s="1" customFormat="1" ht="37.9" customHeight="1">
      <c r="B164" s="131"/>
      <c r="C164" s="132" t="s">
        <v>280</v>
      </c>
      <c r="D164" s="132" t="s">
        <v>136</v>
      </c>
      <c r="E164" s="133" t="s">
        <v>281</v>
      </c>
      <c r="F164" s="134" t="s">
        <v>282</v>
      </c>
      <c r="G164" s="135" t="s">
        <v>139</v>
      </c>
      <c r="H164" s="136">
        <v>42.07</v>
      </c>
      <c r="I164" s="137">
        <v>0</v>
      </c>
      <c r="J164" s="137">
        <f>ROUND(I164*H164,2)</f>
        <v>0</v>
      </c>
      <c r="K164" s="138"/>
      <c r="L164" s="25"/>
      <c r="M164" s="139" t="s">
        <v>1</v>
      </c>
      <c r="N164" s="140" t="s">
        <v>37</v>
      </c>
      <c r="O164" s="141">
        <v>0.41399999999999998</v>
      </c>
      <c r="P164" s="141">
        <f>O164*H164</f>
        <v>17.416979999999999</v>
      </c>
      <c r="Q164" s="141">
        <v>0</v>
      </c>
      <c r="R164" s="141">
        <f>Q164*H164</f>
        <v>0</v>
      </c>
      <c r="S164" s="141">
        <v>1.2800000000000001E-2</v>
      </c>
      <c r="T164" s="142">
        <f>S164*H164</f>
        <v>0.53849599999999997</v>
      </c>
      <c r="AR164" s="143" t="s">
        <v>200</v>
      </c>
      <c r="AT164" s="143" t="s">
        <v>136</v>
      </c>
      <c r="AU164" s="143" t="s">
        <v>141</v>
      </c>
      <c r="AY164" s="13" t="s">
        <v>134</v>
      </c>
      <c r="BE164" s="144">
        <f>IF(N164="základná",J164,0)</f>
        <v>0</v>
      </c>
      <c r="BF164" s="144">
        <f>IF(N164="znížená",J164,0)</f>
        <v>0</v>
      </c>
      <c r="BG164" s="144">
        <f>IF(N164="zákl. prenesená",J164,0)</f>
        <v>0</v>
      </c>
      <c r="BH164" s="144">
        <f>IF(N164="zníž. prenesená",J164,0)</f>
        <v>0</v>
      </c>
      <c r="BI164" s="144">
        <f>IF(N164="nulová",J164,0)</f>
        <v>0</v>
      </c>
      <c r="BJ164" s="13" t="s">
        <v>141</v>
      </c>
      <c r="BK164" s="144">
        <f>ROUND(I164*H164,2)</f>
        <v>0</v>
      </c>
      <c r="BL164" s="13" t="s">
        <v>200</v>
      </c>
      <c r="BM164" s="143" t="s">
        <v>283</v>
      </c>
    </row>
    <row r="165" spans="2:65" s="1" customFormat="1" ht="33" customHeight="1">
      <c r="B165" s="131"/>
      <c r="C165" s="132" t="s">
        <v>284</v>
      </c>
      <c r="D165" s="132" t="s">
        <v>136</v>
      </c>
      <c r="E165" s="133" t="s">
        <v>285</v>
      </c>
      <c r="F165" s="134" t="s">
        <v>286</v>
      </c>
      <c r="G165" s="135" t="s">
        <v>287</v>
      </c>
      <c r="H165" s="136">
        <v>8173.6350000000002</v>
      </c>
      <c r="I165" s="137">
        <v>0</v>
      </c>
      <c r="J165" s="137">
        <f>ROUND(I165*H165,2)</f>
        <v>0</v>
      </c>
      <c r="K165" s="138"/>
      <c r="L165" s="25"/>
      <c r="M165" s="145" t="s">
        <v>1</v>
      </c>
      <c r="N165" s="146" t="s">
        <v>37</v>
      </c>
      <c r="O165" s="147">
        <v>4.9099999999999998E-2</v>
      </c>
      <c r="P165" s="147">
        <f>O165*H165</f>
        <v>401.32547849999997</v>
      </c>
      <c r="Q165" s="147">
        <v>5.0000000000000002E-5</v>
      </c>
      <c r="R165" s="147">
        <f>Q165*H165</f>
        <v>0.40868175000000001</v>
      </c>
      <c r="S165" s="147">
        <v>1E-3</v>
      </c>
      <c r="T165" s="148">
        <f>S165*H165</f>
        <v>8.1736350000000009</v>
      </c>
      <c r="AR165" s="143" t="s">
        <v>200</v>
      </c>
      <c r="AT165" s="143" t="s">
        <v>136</v>
      </c>
      <c r="AU165" s="143" t="s">
        <v>141</v>
      </c>
      <c r="AY165" s="13" t="s">
        <v>134</v>
      </c>
      <c r="BE165" s="144">
        <f>IF(N165="základná",J165,0)</f>
        <v>0</v>
      </c>
      <c r="BF165" s="144">
        <f>IF(N165="znížená",J165,0)</f>
        <v>0</v>
      </c>
      <c r="BG165" s="144">
        <f>IF(N165="zákl. prenesená",J165,0)</f>
        <v>0</v>
      </c>
      <c r="BH165" s="144">
        <f>IF(N165="zníž. prenesená",J165,0)</f>
        <v>0</v>
      </c>
      <c r="BI165" s="144">
        <f>IF(N165="nulová",J165,0)</f>
        <v>0</v>
      </c>
      <c r="BJ165" s="13" t="s">
        <v>141</v>
      </c>
      <c r="BK165" s="144">
        <f>ROUND(I165*H165,2)</f>
        <v>0</v>
      </c>
      <c r="BL165" s="13" t="s">
        <v>200</v>
      </c>
      <c r="BM165" s="143" t="s">
        <v>288</v>
      </c>
    </row>
    <row r="166" spans="2:65" s="1" customFormat="1" ht="6.95" customHeight="1">
      <c r="B166" s="40"/>
      <c r="C166" s="41"/>
      <c r="D166" s="41"/>
      <c r="E166" s="41"/>
      <c r="F166" s="41"/>
      <c r="G166" s="41"/>
      <c r="H166" s="41"/>
      <c r="I166" s="41"/>
      <c r="J166" s="41"/>
      <c r="K166" s="41"/>
      <c r="L166" s="25"/>
    </row>
  </sheetData>
  <autoFilter ref="C122:K165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42"/>
  <sheetViews>
    <sheetView showGridLines="0" topLeftCell="A121" workbookViewId="0">
      <selection activeCell="J143" sqref="J14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9" t="s">
        <v>5</v>
      </c>
      <c r="M2" s="160"/>
      <c r="N2" s="160"/>
      <c r="O2" s="160"/>
      <c r="P2" s="160"/>
      <c r="Q2" s="160"/>
      <c r="R2" s="160"/>
      <c r="S2" s="160"/>
      <c r="T2" s="160"/>
      <c r="U2" s="160"/>
      <c r="V2" s="160"/>
      <c r="AT2" s="13" t="s">
        <v>83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105</v>
      </c>
      <c r="L4" s="16"/>
      <c r="M4" s="83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197" t="str">
        <f>'Rekapitulácia stavby'!K6</f>
        <v>Nový zdroj tepla a elektrickej energie  - plynové motory a transformator  T10</v>
      </c>
      <c r="F7" s="198"/>
      <c r="G7" s="198"/>
      <c r="H7" s="198"/>
      <c r="L7" s="16"/>
    </row>
    <row r="8" spans="2:46" s="1" customFormat="1" ht="12" customHeight="1">
      <c r="B8" s="25"/>
      <c r="D8" s="22" t="s">
        <v>106</v>
      </c>
      <c r="L8" s="25"/>
    </row>
    <row r="9" spans="2:46" s="1" customFormat="1" ht="16.5" customHeight="1">
      <c r="B9" s="25"/>
      <c r="E9" s="187" t="s">
        <v>289</v>
      </c>
      <c r="F9" s="196"/>
      <c r="G9" s="196"/>
      <c r="H9" s="196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2:46" s="1" customFormat="1" ht="12" customHeight="1">
      <c r="B12" s="25"/>
      <c r="D12" s="22" t="s">
        <v>17</v>
      </c>
      <c r="F12" s="20" t="s">
        <v>18</v>
      </c>
      <c r="I12" s="22" t="s">
        <v>19</v>
      </c>
      <c r="J12" s="48" t="str">
        <f>'Rekapitulácia stavby'!AN8</f>
        <v>4. 5. 2022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21</v>
      </c>
      <c r="I14" s="22" t="s">
        <v>22</v>
      </c>
      <c r="J14" s="20" t="s">
        <v>1</v>
      </c>
      <c r="L14" s="25"/>
    </row>
    <row r="15" spans="2:46" s="1" customFormat="1" ht="18" customHeight="1">
      <c r="B15" s="25"/>
      <c r="E15" s="20" t="s">
        <v>23</v>
      </c>
      <c r="I15" s="22" t="s">
        <v>24</v>
      </c>
      <c r="J15" s="20" t="s">
        <v>1</v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25</v>
      </c>
      <c r="I17" s="22" t="s">
        <v>22</v>
      </c>
      <c r="J17" s="20" t="str">
        <f>'Rekapitulácia stavby'!AN13</f>
        <v/>
      </c>
      <c r="L17" s="25"/>
    </row>
    <row r="18" spans="2:12" s="1" customFormat="1" ht="18" customHeight="1">
      <c r="B18" s="25"/>
      <c r="E18" s="171" t="str">
        <f>'Rekapitulácia stavby'!E14</f>
        <v xml:space="preserve"> </v>
      </c>
      <c r="F18" s="171"/>
      <c r="G18" s="171"/>
      <c r="H18" s="171"/>
      <c r="I18" s="22" t="s">
        <v>24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27</v>
      </c>
      <c r="I20" s="22" t="s">
        <v>22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24</v>
      </c>
      <c r="J21" s="20" t="str">
        <f>IF('Rekapitulácia stavby'!AN17="","",'Rekapitulácia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29</v>
      </c>
      <c r="I23" s="22" t="s">
        <v>22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24</v>
      </c>
      <c r="J24" s="20" t="str">
        <f>IF('Rekapitulácia stavby'!AN20="","",'Rekapitulácia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30</v>
      </c>
      <c r="L26" s="25"/>
    </row>
    <row r="27" spans="2:12" s="7" customFormat="1" ht="16.5" customHeight="1">
      <c r="B27" s="84"/>
      <c r="E27" s="173" t="s">
        <v>1</v>
      </c>
      <c r="F27" s="173"/>
      <c r="G27" s="173"/>
      <c r="H27" s="173"/>
      <c r="L27" s="84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5" t="s">
        <v>31</v>
      </c>
      <c r="J30" s="61">
        <f>ROUND(J134, 2)</f>
        <v>0</v>
      </c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33</v>
      </c>
      <c r="I32" s="28" t="s">
        <v>32</v>
      </c>
      <c r="J32" s="28" t="s">
        <v>34</v>
      </c>
      <c r="L32" s="25"/>
    </row>
    <row r="33" spans="2:12" s="1" customFormat="1" ht="14.45" customHeight="1">
      <c r="B33" s="25"/>
      <c r="D33" s="86" t="s">
        <v>35</v>
      </c>
      <c r="E33" s="30" t="s">
        <v>36</v>
      </c>
      <c r="F33" s="87">
        <f>ROUND((SUM(BE134:BE241)),  2)</f>
        <v>0</v>
      </c>
      <c r="G33" s="88"/>
      <c r="H33" s="88"/>
      <c r="I33" s="89">
        <v>0.2</v>
      </c>
      <c r="J33" s="87">
        <f>ROUND(((SUM(BE134:BE241))*I33),  2)</f>
        <v>0</v>
      </c>
      <c r="L33" s="25"/>
    </row>
    <row r="34" spans="2:12" s="1" customFormat="1" ht="14.45" customHeight="1">
      <c r="B34" s="25"/>
      <c r="E34" s="30" t="s">
        <v>37</v>
      </c>
      <c r="F34" s="90">
        <f>ROUND((SUM(BF134:BF241)),  2)</f>
        <v>0</v>
      </c>
      <c r="I34" s="91">
        <v>0.2</v>
      </c>
      <c r="J34" s="90">
        <f>ROUND(((SUM(BF134:BF241))*I34),  2)</f>
        <v>0</v>
      </c>
      <c r="L34" s="25"/>
    </row>
    <row r="35" spans="2:12" s="1" customFormat="1" ht="14.45" hidden="1" customHeight="1">
      <c r="B35" s="25"/>
      <c r="E35" s="22" t="s">
        <v>38</v>
      </c>
      <c r="F35" s="90">
        <f>ROUND((SUM(BG134:BG241)),  2)</f>
        <v>0</v>
      </c>
      <c r="I35" s="91">
        <v>0.2</v>
      </c>
      <c r="J35" s="90">
        <f>0</f>
        <v>0</v>
      </c>
      <c r="L35" s="25"/>
    </row>
    <row r="36" spans="2:12" s="1" customFormat="1" ht="14.45" hidden="1" customHeight="1">
      <c r="B36" s="25"/>
      <c r="E36" s="22" t="s">
        <v>39</v>
      </c>
      <c r="F36" s="90">
        <f>ROUND((SUM(BH134:BH241)),  2)</f>
        <v>0</v>
      </c>
      <c r="I36" s="91">
        <v>0.2</v>
      </c>
      <c r="J36" s="90">
        <f>0</f>
        <v>0</v>
      </c>
      <c r="L36" s="25"/>
    </row>
    <row r="37" spans="2:12" s="1" customFormat="1" ht="14.45" hidden="1" customHeight="1">
      <c r="B37" s="25"/>
      <c r="E37" s="30" t="s">
        <v>40</v>
      </c>
      <c r="F37" s="87">
        <f>ROUND((SUM(BI134:BI241)),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92"/>
      <c r="D39" s="93" t="s">
        <v>41</v>
      </c>
      <c r="E39" s="52"/>
      <c r="F39" s="52"/>
      <c r="G39" s="94" t="s">
        <v>42</v>
      </c>
      <c r="H39" s="95" t="s">
        <v>43</v>
      </c>
      <c r="I39" s="52"/>
      <c r="J39" s="96">
        <f>SUM(J30:J37)</f>
        <v>0</v>
      </c>
      <c r="K39" s="97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46</v>
      </c>
      <c r="E61" s="27"/>
      <c r="F61" s="98" t="s">
        <v>47</v>
      </c>
      <c r="G61" s="39" t="s">
        <v>46</v>
      </c>
      <c r="H61" s="27"/>
      <c r="I61" s="27"/>
      <c r="J61" s="99" t="s">
        <v>47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46</v>
      </c>
      <c r="E76" s="27"/>
      <c r="F76" s="98" t="s">
        <v>47</v>
      </c>
      <c r="G76" s="39" t="s">
        <v>46</v>
      </c>
      <c r="H76" s="27"/>
      <c r="I76" s="27"/>
      <c r="J76" s="99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108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13</v>
      </c>
      <c r="L84" s="25"/>
    </row>
    <row r="85" spans="2:47" s="1" customFormat="1" ht="26.25" customHeight="1">
      <c r="B85" s="25"/>
      <c r="E85" s="197" t="str">
        <f>E7</f>
        <v>Nový zdroj tepla a elektrickej energie  - plynové motory a transformator  T10</v>
      </c>
      <c r="F85" s="198"/>
      <c r="G85" s="198"/>
      <c r="H85" s="198"/>
      <c r="L85" s="25"/>
    </row>
    <row r="86" spans="2:47" s="1" customFormat="1" ht="12" customHeight="1">
      <c r="B86" s="25"/>
      <c r="C86" s="22" t="s">
        <v>106</v>
      </c>
      <c r="L86" s="25"/>
    </row>
    <row r="87" spans="2:47" s="1" customFormat="1" ht="16.5" customHeight="1">
      <c r="B87" s="25"/>
      <c r="E87" s="187" t="str">
        <f>E9</f>
        <v xml:space="preserve">02 - SO 02 Existujúca kotolňa - stavebné úpravy </v>
      </c>
      <c r="F87" s="196"/>
      <c r="G87" s="196"/>
      <c r="H87" s="196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17</v>
      </c>
      <c r="F89" s="20" t="str">
        <f>F12</f>
        <v xml:space="preserve">Žilina </v>
      </c>
      <c r="I89" s="22" t="s">
        <v>19</v>
      </c>
      <c r="J89" s="48" t="str">
        <f>IF(J12="","",J12)</f>
        <v>4. 5. 2022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21</v>
      </c>
      <c r="F91" s="20" t="str">
        <f>E15</f>
        <v xml:space="preserve">Žilinska teplárenská spoločnosť a.s. Žilina </v>
      </c>
      <c r="I91" s="22" t="s">
        <v>27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25</v>
      </c>
      <c r="F92" s="20" t="str">
        <f>IF(E18="","",E18)</f>
        <v xml:space="preserve"> </v>
      </c>
      <c r="I92" s="22" t="s">
        <v>29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100" t="s">
        <v>109</v>
      </c>
      <c r="D94" s="92"/>
      <c r="E94" s="92"/>
      <c r="F94" s="92"/>
      <c r="G94" s="92"/>
      <c r="H94" s="92"/>
      <c r="I94" s="92"/>
      <c r="J94" s="101" t="s">
        <v>110</v>
      </c>
      <c r="K94" s="92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102" t="s">
        <v>111</v>
      </c>
      <c r="J96" s="61">
        <f>J134</f>
        <v>0</v>
      </c>
      <c r="L96" s="25"/>
      <c r="AU96" s="13" t="s">
        <v>112</v>
      </c>
    </row>
    <row r="97" spans="2:12" s="8" customFormat="1" ht="24.95" customHeight="1">
      <c r="B97" s="103"/>
      <c r="D97" s="104" t="s">
        <v>113</v>
      </c>
      <c r="E97" s="105"/>
      <c r="F97" s="105"/>
      <c r="G97" s="105"/>
      <c r="H97" s="105"/>
      <c r="I97" s="105"/>
      <c r="J97" s="106">
        <f>J135</f>
        <v>0</v>
      </c>
      <c r="L97" s="103"/>
    </row>
    <row r="98" spans="2:12" s="9" customFormat="1" ht="19.899999999999999" customHeight="1">
      <c r="B98" s="107"/>
      <c r="D98" s="108" t="s">
        <v>290</v>
      </c>
      <c r="E98" s="109"/>
      <c r="F98" s="109"/>
      <c r="G98" s="109"/>
      <c r="H98" s="109"/>
      <c r="I98" s="109"/>
      <c r="J98" s="110">
        <f>J136</f>
        <v>0</v>
      </c>
      <c r="L98" s="107"/>
    </row>
    <row r="99" spans="2:12" s="9" customFormat="1" ht="19.899999999999999" customHeight="1">
      <c r="B99" s="107"/>
      <c r="D99" s="108" t="s">
        <v>291</v>
      </c>
      <c r="E99" s="109"/>
      <c r="F99" s="109"/>
      <c r="G99" s="109"/>
      <c r="H99" s="109"/>
      <c r="I99" s="109"/>
      <c r="J99" s="110">
        <f>J141</f>
        <v>0</v>
      </c>
      <c r="L99" s="107"/>
    </row>
    <row r="100" spans="2:12" s="9" customFormat="1" ht="19.899999999999999" customHeight="1">
      <c r="B100" s="107"/>
      <c r="D100" s="108" t="s">
        <v>292</v>
      </c>
      <c r="E100" s="109"/>
      <c r="F100" s="109"/>
      <c r="G100" s="109"/>
      <c r="H100" s="109"/>
      <c r="I100" s="109"/>
      <c r="J100" s="110">
        <f>J147</f>
        <v>0</v>
      </c>
      <c r="L100" s="107"/>
    </row>
    <row r="101" spans="2:12" s="9" customFormat="1" ht="19.899999999999999" customHeight="1">
      <c r="B101" s="107"/>
      <c r="D101" s="108" t="s">
        <v>293</v>
      </c>
      <c r="E101" s="109"/>
      <c r="F101" s="109"/>
      <c r="G101" s="109"/>
      <c r="H101" s="109"/>
      <c r="I101" s="109"/>
      <c r="J101" s="110">
        <f>J157</f>
        <v>0</v>
      </c>
      <c r="L101" s="107"/>
    </row>
    <row r="102" spans="2:12" s="9" customFormat="1" ht="19.899999999999999" customHeight="1">
      <c r="B102" s="107"/>
      <c r="D102" s="108" t="s">
        <v>115</v>
      </c>
      <c r="E102" s="109"/>
      <c r="F102" s="109"/>
      <c r="G102" s="109"/>
      <c r="H102" s="109"/>
      <c r="I102" s="109"/>
      <c r="J102" s="110">
        <f>J176</f>
        <v>0</v>
      </c>
      <c r="L102" s="107"/>
    </row>
    <row r="103" spans="2:12" s="9" customFormat="1" ht="19.899999999999999" customHeight="1">
      <c r="B103" s="107"/>
      <c r="D103" s="108" t="s">
        <v>116</v>
      </c>
      <c r="E103" s="109"/>
      <c r="F103" s="109"/>
      <c r="G103" s="109"/>
      <c r="H103" s="109"/>
      <c r="I103" s="109"/>
      <c r="J103" s="110">
        <f>J182</f>
        <v>0</v>
      </c>
      <c r="L103" s="107"/>
    </row>
    <row r="104" spans="2:12" s="8" customFormat="1" ht="24.95" customHeight="1">
      <c r="B104" s="103"/>
      <c r="D104" s="104" t="s">
        <v>117</v>
      </c>
      <c r="E104" s="105"/>
      <c r="F104" s="105"/>
      <c r="G104" s="105"/>
      <c r="H104" s="105"/>
      <c r="I104" s="105"/>
      <c r="J104" s="106">
        <f>J184</f>
        <v>0</v>
      </c>
      <c r="L104" s="103"/>
    </row>
    <row r="105" spans="2:12" s="9" customFormat="1" ht="19.899999999999999" customHeight="1">
      <c r="B105" s="107"/>
      <c r="D105" s="108" t="s">
        <v>294</v>
      </c>
      <c r="E105" s="109"/>
      <c r="F105" s="109"/>
      <c r="G105" s="109"/>
      <c r="H105" s="109"/>
      <c r="I105" s="109"/>
      <c r="J105" s="110">
        <f>J185</f>
        <v>0</v>
      </c>
      <c r="L105" s="107"/>
    </row>
    <row r="106" spans="2:12" s="9" customFormat="1" ht="19.899999999999999" customHeight="1">
      <c r="B106" s="107"/>
      <c r="D106" s="108" t="s">
        <v>295</v>
      </c>
      <c r="E106" s="109"/>
      <c r="F106" s="109"/>
      <c r="G106" s="109"/>
      <c r="H106" s="109"/>
      <c r="I106" s="109"/>
      <c r="J106" s="110">
        <f>J189</f>
        <v>0</v>
      </c>
      <c r="L106" s="107"/>
    </row>
    <row r="107" spans="2:12" s="9" customFormat="1" ht="19.899999999999999" customHeight="1">
      <c r="B107" s="107"/>
      <c r="D107" s="108" t="s">
        <v>296</v>
      </c>
      <c r="E107" s="109"/>
      <c r="F107" s="109"/>
      <c r="G107" s="109"/>
      <c r="H107" s="109"/>
      <c r="I107" s="109"/>
      <c r="J107" s="110">
        <f>J192</f>
        <v>0</v>
      </c>
      <c r="L107" s="107"/>
    </row>
    <row r="108" spans="2:12" s="9" customFormat="1" ht="19.899999999999999" customHeight="1">
      <c r="B108" s="107"/>
      <c r="D108" s="108" t="s">
        <v>119</v>
      </c>
      <c r="E108" s="109"/>
      <c r="F108" s="109"/>
      <c r="G108" s="109"/>
      <c r="H108" s="109"/>
      <c r="I108" s="109"/>
      <c r="J108" s="110">
        <f>J200</f>
        <v>0</v>
      </c>
      <c r="L108" s="107"/>
    </row>
    <row r="109" spans="2:12" s="9" customFormat="1" ht="19.899999999999999" customHeight="1">
      <c r="B109" s="107"/>
      <c r="D109" s="108" t="s">
        <v>297</v>
      </c>
      <c r="E109" s="109"/>
      <c r="F109" s="109"/>
      <c r="G109" s="109"/>
      <c r="H109" s="109"/>
      <c r="I109" s="109"/>
      <c r="J109" s="110">
        <f>J215</f>
        <v>0</v>
      </c>
      <c r="L109" s="107"/>
    </row>
    <row r="110" spans="2:12" s="9" customFormat="1" ht="19.899999999999999" customHeight="1">
      <c r="B110" s="107"/>
      <c r="D110" s="108" t="s">
        <v>298</v>
      </c>
      <c r="E110" s="109"/>
      <c r="F110" s="109"/>
      <c r="G110" s="109"/>
      <c r="H110" s="109"/>
      <c r="I110" s="109"/>
      <c r="J110" s="110">
        <f>J219</f>
        <v>0</v>
      </c>
      <c r="L110" s="107"/>
    </row>
    <row r="111" spans="2:12" s="9" customFormat="1" ht="19.899999999999999" customHeight="1">
      <c r="B111" s="107"/>
      <c r="D111" s="108" t="s">
        <v>299</v>
      </c>
      <c r="E111" s="109"/>
      <c r="F111" s="109"/>
      <c r="G111" s="109"/>
      <c r="H111" s="109"/>
      <c r="I111" s="109"/>
      <c r="J111" s="110">
        <f>J225</f>
        <v>0</v>
      </c>
      <c r="L111" s="107"/>
    </row>
    <row r="112" spans="2:12" s="8" customFormat="1" ht="24.95" customHeight="1">
      <c r="B112" s="103"/>
      <c r="D112" s="104" t="s">
        <v>300</v>
      </c>
      <c r="E112" s="105"/>
      <c r="F112" s="105"/>
      <c r="G112" s="105"/>
      <c r="H112" s="105"/>
      <c r="I112" s="105"/>
      <c r="J112" s="106">
        <f>J229</f>
        <v>0</v>
      </c>
      <c r="L112" s="103"/>
    </row>
    <row r="113" spans="2:12" s="9" customFormat="1" ht="19.899999999999999" customHeight="1">
      <c r="B113" s="107"/>
      <c r="D113" s="108" t="s">
        <v>301</v>
      </c>
      <c r="E113" s="109"/>
      <c r="F113" s="109"/>
      <c r="G113" s="109"/>
      <c r="H113" s="109"/>
      <c r="I113" s="109"/>
      <c r="J113" s="110">
        <f>J230</f>
        <v>0</v>
      </c>
      <c r="L113" s="107"/>
    </row>
    <row r="114" spans="2:12" s="8" customFormat="1" ht="24.95" customHeight="1">
      <c r="B114" s="103"/>
      <c r="D114" s="104" t="s">
        <v>302</v>
      </c>
      <c r="E114" s="105"/>
      <c r="F114" s="105"/>
      <c r="G114" s="105"/>
      <c r="H114" s="105"/>
      <c r="I114" s="105"/>
      <c r="J114" s="106">
        <f>J237</f>
        <v>0</v>
      </c>
      <c r="L114" s="103"/>
    </row>
    <row r="115" spans="2:12" s="1" customFormat="1" ht="21.75" customHeight="1">
      <c r="B115" s="25"/>
      <c r="L115" s="25"/>
    </row>
    <row r="116" spans="2:12" s="1" customFormat="1" ht="6.95" customHeight="1"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25"/>
    </row>
    <row r="120" spans="2:12" s="1" customFormat="1" ht="6.95" customHeight="1">
      <c r="B120" s="42"/>
      <c r="C120" s="43"/>
      <c r="D120" s="43"/>
      <c r="E120" s="43"/>
      <c r="F120" s="43"/>
      <c r="G120" s="43"/>
      <c r="H120" s="43"/>
      <c r="I120" s="43"/>
      <c r="J120" s="43"/>
      <c r="K120" s="43"/>
      <c r="L120" s="25"/>
    </row>
    <row r="121" spans="2:12" s="1" customFormat="1" ht="24.95" customHeight="1">
      <c r="B121" s="25"/>
      <c r="C121" s="17" t="s">
        <v>120</v>
      </c>
      <c r="L121" s="25"/>
    </row>
    <row r="122" spans="2:12" s="1" customFormat="1" ht="6.95" customHeight="1">
      <c r="B122" s="25"/>
      <c r="L122" s="25"/>
    </row>
    <row r="123" spans="2:12" s="1" customFormat="1" ht="12" customHeight="1">
      <c r="B123" s="25"/>
      <c r="C123" s="22" t="s">
        <v>13</v>
      </c>
      <c r="L123" s="25"/>
    </row>
    <row r="124" spans="2:12" s="1" customFormat="1" ht="26.25" customHeight="1">
      <c r="B124" s="25"/>
      <c r="E124" s="197" t="str">
        <f>E7</f>
        <v>Nový zdroj tepla a elektrickej energie  - plynové motory a transformator  T10</v>
      </c>
      <c r="F124" s="198"/>
      <c r="G124" s="198"/>
      <c r="H124" s="198"/>
      <c r="L124" s="25"/>
    </row>
    <row r="125" spans="2:12" s="1" customFormat="1" ht="12" customHeight="1">
      <c r="B125" s="25"/>
      <c r="C125" s="22" t="s">
        <v>106</v>
      </c>
      <c r="L125" s="25"/>
    </row>
    <row r="126" spans="2:12" s="1" customFormat="1" ht="16.5" customHeight="1">
      <c r="B126" s="25"/>
      <c r="E126" s="187" t="str">
        <f>E9</f>
        <v xml:space="preserve">02 - SO 02 Existujúca kotolňa - stavebné úpravy </v>
      </c>
      <c r="F126" s="196"/>
      <c r="G126" s="196"/>
      <c r="H126" s="196"/>
      <c r="L126" s="25"/>
    </row>
    <row r="127" spans="2:12" s="1" customFormat="1" ht="6.95" customHeight="1">
      <c r="B127" s="25"/>
      <c r="L127" s="25"/>
    </row>
    <row r="128" spans="2:12" s="1" customFormat="1" ht="12" customHeight="1">
      <c r="B128" s="25"/>
      <c r="C128" s="22" t="s">
        <v>17</v>
      </c>
      <c r="F128" s="20" t="str">
        <f>F12</f>
        <v xml:space="preserve">Žilina </v>
      </c>
      <c r="I128" s="22" t="s">
        <v>19</v>
      </c>
      <c r="J128" s="48" t="str">
        <f>IF(J12="","",J12)</f>
        <v>4. 5. 2022</v>
      </c>
      <c r="L128" s="25"/>
    </row>
    <row r="129" spans="2:65" s="1" customFormat="1" ht="6.95" customHeight="1">
      <c r="B129" s="25"/>
      <c r="L129" s="25"/>
    </row>
    <row r="130" spans="2:65" s="1" customFormat="1" ht="15.2" customHeight="1">
      <c r="B130" s="25"/>
      <c r="C130" s="22" t="s">
        <v>21</v>
      </c>
      <c r="F130" s="20" t="str">
        <f>E15</f>
        <v xml:space="preserve">Žilinska teplárenská spoločnosť a.s. Žilina </v>
      </c>
      <c r="I130" s="22" t="s">
        <v>27</v>
      </c>
      <c r="J130" s="23" t="str">
        <f>E21</f>
        <v xml:space="preserve"> </v>
      </c>
      <c r="L130" s="25"/>
    </row>
    <row r="131" spans="2:65" s="1" customFormat="1" ht="15.2" customHeight="1">
      <c r="B131" s="25"/>
      <c r="C131" s="22" t="s">
        <v>25</v>
      </c>
      <c r="F131" s="20" t="str">
        <f>IF(E18="","",E18)</f>
        <v xml:space="preserve"> </v>
      </c>
      <c r="I131" s="22" t="s">
        <v>29</v>
      </c>
      <c r="J131" s="23" t="str">
        <f>E24</f>
        <v xml:space="preserve"> </v>
      </c>
      <c r="L131" s="25"/>
    </row>
    <row r="132" spans="2:65" s="1" customFormat="1" ht="10.35" customHeight="1">
      <c r="B132" s="25"/>
      <c r="L132" s="25"/>
    </row>
    <row r="133" spans="2:65" s="10" customFormat="1" ht="29.25" customHeight="1">
      <c r="B133" s="111"/>
      <c r="C133" s="112" t="s">
        <v>121</v>
      </c>
      <c r="D133" s="113" t="s">
        <v>56</v>
      </c>
      <c r="E133" s="113" t="s">
        <v>52</v>
      </c>
      <c r="F133" s="113" t="s">
        <v>53</v>
      </c>
      <c r="G133" s="113" t="s">
        <v>122</v>
      </c>
      <c r="H133" s="113" t="s">
        <v>123</v>
      </c>
      <c r="I133" s="113" t="s">
        <v>124</v>
      </c>
      <c r="J133" s="114" t="s">
        <v>110</v>
      </c>
      <c r="K133" s="115" t="s">
        <v>125</v>
      </c>
      <c r="L133" s="111"/>
      <c r="M133" s="54" t="s">
        <v>1</v>
      </c>
      <c r="N133" s="55" t="s">
        <v>35</v>
      </c>
      <c r="O133" s="55" t="s">
        <v>126</v>
      </c>
      <c r="P133" s="55" t="s">
        <v>127</v>
      </c>
      <c r="Q133" s="55" t="s">
        <v>128</v>
      </c>
      <c r="R133" s="55" t="s">
        <v>129</v>
      </c>
      <c r="S133" s="55" t="s">
        <v>130</v>
      </c>
      <c r="T133" s="56" t="s">
        <v>131</v>
      </c>
    </row>
    <row r="134" spans="2:65" s="1" customFormat="1" ht="22.9" customHeight="1">
      <c r="B134" s="25"/>
      <c r="C134" s="59" t="s">
        <v>111</v>
      </c>
      <c r="J134" s="116">
        <f>BK134</f>
        <v>0</v>
      </c>
      <c r="L134" s="25"/>
      <c r="M134" s="57"/>
      <c r="N134" s="49"/>
      <c r="O134" s="49"/>
      <c r="P134" s="117">
        <f>P135+P184+P229+P237</f>
        <v>13367.20529134</v>
      </c>
      <c r="Q134" s="49"/>
      <c r="R134" s="117">
        <f>R135+R184+R229+R237</f>
        <v>1322.70117899</v>
      </c>
      <c r="S134" s="49"/>
      <c r="T134" s="118">
        <f>T135+T184+T229+T237</f>
        <v>2.6781600000000001</v>
      </c>
      <c r="AT134" s="13" t="s">
        <v>70</v>
      </c>
      <c r="AU134" s="13" t="s">
        <v>112</v>
      </c>
      <c r="BK134" s="119">
        <f>BK135+BK184+BK229+BK237</f>
        <v>0</v>
      </c>
    </row>
    <row r="135" spans="2:65" s="11" customFormat="1" ht="25.9" customHeight="1">
      <c r="B135" s="120"/>
      <c r="D135" s="121" t="s">
        <v>70</v>
      </c>
      <c r="E135" s="122" t="s">
        <v>132</v>
      </c>
      <c r="F135" s="122" t="s">
        <v>133</v>
      </c>
      <c r="J135" s="123">
        <f>BK135</f>
        <v>0</v>
      </c>
      <c r="L135" s="120"/>
      <c r="M135" s="124"/>
      <c r="P135" s="125">
        <f>P136+P141+P147+P157+P176+P182</f>
        <v>5484.2410641400002</v>
      </c>
      <c r="R135" s="125">
        <f>R136+R141+R147+R157+R176+R182</f>
        <v>1222.38604259</v>
      </c>
      <c r="T135" s="126">
        <f>T136+T141+T147+T157+T176+T182</f>
        <v>2.6781600000000001</v>
      </c>
      <c r="AR135" s="121" t="s">
        <v>79</v>
      </c>
      <c r="AT135" s="127" t="s">
        <v>70</v>
      </c>
      <c r="AU135" s="127" t="s">
        <v>71</v>
      </c>
      <c r="AY135" s="121" t="s">
        <v>134</v>
      </c>
      <c r="BK135" s="128">
        <f>BK136+BK141+BK147+BK157+BK176+BK182</f>
        <v>0</v>
      </c>
    </row>
    <row r="136" spans="2:65" s="11" customFormat="1" ht="22.9" customHeight="1">
      <c r="B136" s="120"/>
      <c r="D136" s="121" t="s">
        <v>70</v>
      </c>
      <c r="E136" s="129" t="s">
        <v>141</v>
      </c>
      <c r="F136" s="129" t="s">
        <v>303</v>
      </c>
      <c r="J136" s="130">
        <f>BK136</f>
        <v>0</v>
      </c>
      <c r="L136" s="120"/>
      <c r="M136" s="124"/>
      <c r="P136" s="125">
        <f>SUM(P137:P140)</f>
        <v>331.19911999999999</v>
      </c>
      <c r="R136" s="125">
        <f>SUM(R137:R140)</f>
        <v>652.55466281999998</v>
      </c>
      <c r="T136" s="126">
        <f>SUM(T137:T140)</f>
        <v>0</v>
      </c>
      <c r="AR136" s="121" t="s">
        <v>79</v>
      </c>
      <c r="AT136" s="127" t="s">
        <v>70</v>
      </c>
      <c r="AU136" s="127" t="s">
        <v>79</v>
      </c>
      <c r="AY136" s="121" t="s">
        <v>134</v>
      </c>
      <c r="BK136" s="128">
        <f>SUM(BK137:BK140)</f>
        <v>0</v>
      </c>
    </row>
    <row r="137" spans="2:65" s="1" customFormat="1" ht="24.2" customHeight="1">
      <c r="B137" s="131"/>
      <c r="C137" s="132" t="s">
        <v>79</v>
      </c>
      <c r="D137" s="132" t="s">
        <v>136</v>
      </c>
      <c r="E137" s="133" t="s">
        <v>304</v>
      </c>
      <c r="F137" s="134" t="s">
        <v>305</v>
      </c>
      <c r="G137" s="135" t="s">
        <v>182</v>
      </c>
      <c r="H137" s="136">
        <v>267.81599999999997</v>
      </c>
      <c r="I137" s="137">
        <v>0</v>
      </c>
      <c r="J137" s="137">
        <f>ROUND(I137*H137,2)</f>
        <v>0</v>
      </c>
      <c r="K137" s="138"/>
      <c r="L137" s="25"/>
      <c r="M137" s="139" t="s">
        <v>1</v>
      </c>
      <c r="N137" s="140" t="s">
        <v>37</v>
      </c>
      <c r="O137" s="141">
        <v>1.097</v>
      </c>
      <c r="P137" s="141">
        <f>O137*H137</f>
        <v>293.79415199999994</v>
      </c>
      <c r="Q137" s="141">
        <v>2.0699999999999998</v>
      </c>
      <c r="R137" s="141">
        <f>Q137*H137</f>
        <v>554.37911999999994</v>
      </c>
      <c r="S137" s="141">
        <v>0</v>
      </c>
      <c r="T137" s="142">
        <f>S137*H137</f>
        <v>0</v>
      </c>
      <c r="AR137" s="143" t="s">
        <v>140</v>
      </c>
      <c r="AT137" s="143" t="s">
        <v>136</v>
      </c>
      <c r="AU137" s="143" t="s">
        <v>141</v>
      </c>
      <c r="AY137" s="13" t="s">
        <v>134</v>
      </c>
      <c r="BE137" s="144">
        <f>IF(N137="základná",J137,0)</f>
        <v>0</v>
      </c>
      <c r="BF137" s="144">
        <f>IF(N137="znížená",J137,0)</f>
        <v>0</v>
      </c>
      <c r="BG137" s="144">
        <f>IF(N137="zákl. prenesená",J137,0)</f>
        <v>0</v>
      </c>
      <c r="BH137" s="144">
        <f>IF(N137="zníž. prenesená",J137,0)</f>
        <v>0</v>
      </c>
      <c r="BI137" s="144">
        <f>IF(N137="nulová",J137,0)</f>
        <v>0</v>
      </c>
      <c r="BJ137" s="13" t="s">
        <v>141</v>
      </c>
      <c r="BK137" s="144">
        <f>ROUND(I137*H137,2)</f>
        <v>0</v>
      </c>
      <c r="BL137" s="13" t="s">
        <v>140</v>
      </c>
      <c r="BM137" s="143" t="s">
        <v>306</v>
      </c>
    </row>
    <row r="138" spans="2:65" s="1" customFormat="1" ht="16.5" customHeight="1">
      <c r="B138" s="131"/>
      <c r="C138" s="132" t="s">
        <v>141</v>
      </c>
      <c r="D138" s="132" t="s">
        <v>136</v>
      </c>
      <c r="E138" s="133" t="s">
        <v>307</v>
      </c>
      <c r="F138" s="134" t="s">
        <v>308</v>
      </c>
      <c r="G138" s="135" t="s">
        <v>182</v>
      </c>
      <c r="H138" s="136">
        <v>44.636000000000003</v>
      </c>
      <c r="I138" s="137">
        <v>0</v>
      </c>
      <c r="J138" s="137">
        <f>ROUND(I138*H138,2)</f>
        <v>0</v>
      </c>
      <c r="K138" s="138"/>
      <c r="L138" s="25"/>
      <c r="M138" s="139" t="s">
        <v>1</v>
      </c>
      <c r="N138" s="140" t="s">
        <v>37</v>
      </c>
      <c r="O138" s="141">
        <v>0.61799999999999999</v>
      </c>
      <c r="P138" s="141">
        <f>O138*H138</f>
        <v>27.585048</v>
      </c>
      <c r="Q138" s="141">
        <v>2.19407</v>
      </c>
      <c r="R138" s="141">
        <f>Q138*H138</f>
        <v>97.934508520000009</v>
      </c>
      <c r="S138" s="141">
        <v>0</v>
      </c>
      <c r="T138" s="142">
        <f>S138*H138</f>
        <v>0</v>
      </c>
      <c r="AR138" s="143" t="s">
        <v>140</v>
      </c>
      <c r="AT138" s="143" t="s">
        <v>136</v>
      </c>
      <c r="AU138" s="143" t="s">
        <v>141</v>
      </c>
      <c r="AY138" s="13" t="s">
        <v>134</v>
      </c>
      <c r="BE138" s="144">
        <f>IF(N138="základná",J138,0)</f>
        <v>0</v>
      </c>
      <c r="BF138" s="144">
        <f>IF(N138="znížená",J138,0)</f>
        <v>0</v>
      </c>
      <c r="BG138" s="144">
        <f>IF(N138="zákl. prenesená",J138,0)</f>
        <v>0</v>
      </c>
      <c r="BH138" s="144">
        <f>IF(N138="zníž. prenesená",J138,0)</f>
        <v>0</v>
      </c>
      <c r="BI138" s="144">
        <f>IF(N138="nulová",J138,0)</f>
        <v>0</v>
      </c>
      <c r="BJ138" s="13" t="s">
        <v>141</v>
      </c>
      <c r="BK138" s="144">
        <f>ROUND(I138*H138,2)</f>
        <v>0</v>
      </c>
      <c r="BL138" s="13" t="s">
        <v>140</v>
      </c>
      <c r="BM138" s="143" t="s">
        <v>309</v>
      </c>
    </row>
    <row r="139" spans="2:65" s="1" customFormat="1" ht="33" customHeight="1">
      <c r="B139" s="131"/>
      <c r="C139" s="132" t="s">
        <v>146</v>
      </c>
      <c r="D139" s="132" t="s">
        <v>136</v>
      </c>
      <c r="E139" s="133" t="s">
        <v>310</v>
      </c>
      <c r="F139" s="134" t="s">
        <v>311</v>
      </c>
      <c r="G139" s="135" t="s">
        <v>139</v>
      </c>
      <c r="H139" s="136">
        <v>446.36</v>
      </c>
      <c r="I139" s="137">
        <v>0</v>
      </c>
      <c r="J139" s="137">
        <f>ROUND(I139*H139,2)</f>
        <v>0</v>
      </c>
      <c r="K139" s="138"/>
      <c r="L139" s="25"/>
      <c r="M139" s="139" t="s">
        <v>1</v>
      </c>
      <c r="N139" s="140" t="s">
        <v>37</v>
      </c>
      <c r="O139" s="141">
        <v>2.1999999999999999E-2</v>
      </c>
      <c r="P139" s="141">
        <f>O139*H139</f>
        <v>9.8199199999999998</v>
      </c>
      <c r="Q139" s="141">
        <v>3.0000000000000001E-5</v>
      </c>
      <c r="R139" s="141">
        <f>Q139*H139</f>
        <v>1.3390800000000001E-2</v>
      </c>
      <c r="S139" s="141">
        <v>0</v>
      </c>
      <c r="T139" s="142">
        <f>S139*H139</f>
        <v>0</v>
      </c>
      <c r="AR139" s="143" t="s">
        <v>140</v>
      </c>
      <c r="AT139" s="143" t="s">
        <v>136</v>
      </c>
      <c r="AU139" s="143" t="s">
        <v>141</v>
      </c>
      <c r="AY139" s="13" t="s">
        <v>134</v>
      </c>
      <c r="BE139" s="144">
        <f>IF(N139="základná",J139,0)</f>
        <v>0</v>
      </c>
      <c r="BF139" s="144">
        <f>IF(N139="znížená",J139,0)</f>
        <v>0</v>
      </c>
      <c r="BG139" s="144">
        <f>IF(N139="zákl. prenesená",J139,0)</f>
        <v>0</v>
      </c>
      <c r="BH139" s="144">
        <f>IF(N139="zníž. prenesená",J139,0)</f>
        <v>0</v>
      </c>
      <c r="BI139" s="144">
        <f>IF(N139="nulová",J139,0)</f>
        <v>0</v>
      </c>
      <c r="BJ139" s="13" t="s">
        <v>141</v>
      </c>
      <c r="BK139" s="144">
        <f>ROUND(I139*H139,2)</f>
        <v>0</v>
      </c>
      <c r="BL139" s="13" t="s">
        <v>140</v>
      </c>
      <c r="BM139" s="143" t="s">
        <v>312</v>
      </c>
    </row>
    <row r="140" spans="2:65" s="1" customFormat="1" ht="16.5" customHeight="1">
      <c r="B140" s="131"/>
      <c r="C140" s="149" t="s">
        <v>140</v>
      </c>
      <c r="D140" s="149" t="s">
        <v>313</v>
      </c>
      <c r="E140" s="150" t="s">
        <v>314</v>
      </c>
      <c r="F140" s="151" t="s">
        <v>315</v>
      </c>
      <c r="G140" s="152" t="s">
        <v>139</v>
      </c>
      <c r="H140" s="153">
        <v>455.28699999999998</v>
      </c>
      <c r="I140" s="154">
        <v>0</v>
      </c>
      <c r="J140" s="154">
        <f>ROUND(I140*H140,2)</f>
        <v>0</v>
      </c>
      <c r="K140" s="155"/>
      <c r="L140" s="156"/>
      <c r="M140" s="157" t="s">
        <v>1</v>
      </c>
      <c r="N140" s="158" t="s">
        <v>37</v>
      </c>
      <c r="O140" s="141">
        <v>0</v>
      </c>
      <c r="P140" s="141">
        <f>O140*H140</f>
        <v>0</v>
      </c>
      <c r="Q140" s="141">
        <v>5.0000000000000001E-4</v>
      </c>
      <c r="R140" s="141">
        <f>Q140*H140</f>
        <v>0.2276435</v>
      </c>
      <c r="S140" s="141">
        <v>0</v>
      </c>
      <c r="T140" s="142">
        <f>S140*H140</f>
        <v>0</v>
      </c>
      <c r="AR140" s="143" t="s">
        <v>167</v>
      </c>
      <c r="AT140" s="143" t="s">
        <v>313</v>
      </c>
      <c r="AU140" s="143" t="s">
        <v>141</v>
      </c>
      <c r="AY140" s="13" t="s">
        <v>134</v>
      </c>
      <c r="BE140" s="144">
        <f>IF(N140="základná",J140,0)</f>
        <v>0</v>
      </c>
      <c r="BF140" s="144">
        <f>IF(N140="znížená",J140,0)</f>
        <v>0</v>
      </c>
      <c r="BG140" s="144">
        <f>IF(N140="zákl. prenesená",J140,0)</f>
        <v>0</v>
      </c>
      <c r="BH140" s="144">
        <f>IF(N140="zníž. prenesená",J140,0)</f>
        <v>0</v>
      </c>
      <c r="BI140" s="144">
        <f>IF(N140="nulová",J140,0)</f>
        <v>0</v>
      </c>
      <c r="BJ140" s="13" t="s">
        <v>141</v>
      </c>
      <c r="BK140" s="144">
        <f>ROUND(I140*H140,2)</f>
        <v>0</v>
      </c>
      <c r="BL140" s="13" t="s">
        <v>140</v>
      </c>
      <c r="BM140" s="143" t="s">
        <v>316</v>
      </c>
    </row>
    <row r="141" spans="2:65" s="11" customFormat="1" ht="22.9" customHeight="1">
      <c r="B141" s="120"/>
      <c r="D141" s="121" t="s">
        <v>70</v>
      </c>
      <c r="E141" s="129" t="s">
        <v>146</v>
      </c>
      <c r="F141" s="129" t="s">
        <v>317</v>
      </c>
      <c r="J141" s="130">
        <f>BK141</f>
        <v>0</v>
      </c>
      <c r="L141" s="120"/>
      <c r="M141" s="124"/>
      <c r="P141" s="125">
        <f>SUM(P142:P146)</f>
        <v>233.74175654000004</v>
      </c>
      <c r="R141" s="125">
        <f>SUM(R142:R146)</f>
        <v>50.829534499999994</v>
      </c>
      <c r="T141" s="126">
        <f>SUM(T142:T146)</f>
        <v>0</v>
      </c>
      <c r="AR141" s="121" t="s">
        <v>79</v>
      </c>
      <c r="AT141" s="127" t="s">
        <v>70</v>
      </c>
      <c r="AU141" s="127" t="s">
        <v>79</v>
      </c>
      <c r="AY141" s="121" t="s">
        <v>134</v>
      </c>
      <c r="BK141" s="128">
        <f>SUM(BK142:BK146)</f>
        <v>0</v>
      </c>
    </row>
    <row r="142" spans="2:65" s="1" customFormat="1" ht="37.9" customHeight="1">
      <c r="B142" s="131"/>
      <c r="C142" s="132" t="s">
        <v>153</v>
      </c>
      <c r="D142" s="132" t="s">
        <v>136</v>
      </c>
      <c r="E142" s="133" t="s">
        <v>318</v>
      </c>
      <c r="F142" s="199" t="s">
        <v>2146</v>
      </c>
      <c r="G142" s="135" t="s">
        <v>182</v>
      </c>
      <c r="H142" s="136">
        <v>21.094000000000001</v>
      </c>
      <c r="I142" s="137">
        <v>0</v>
      </c>
      <c r="J142" s="137">
        <f>ROUND(I142*H142,2)</f>
        <v>0</v>
      </c>
      <c r="K142" s="138"/>
      <c r="L142" s="25"/>
      <c r="M142" s="139" t="s">
        <v>1</v>
      </c>
      <c r="N142" s="140" t="s">
        <v>37</v>
      </c>
      <c r="O142" s="141">
        <v>2.1608700000000001</v>
      </c>
      <c r="P142" s="141">
        <f>O142*H142</f>
        <v>45.581391780000004</v>
      </c>
      <c r="Q142" s="141">
        <v>0.67198999999999998</v>
      </c>
      <c r="R142" s="141">
        <f>Q142*H142</f>
        <v>14.174957060000001</v>
      </c>
      <c r="S142" s="141">
        <v>0</v>
      </c>
      <c r="T142" s="142">
        <f>S142*H142</f>
        <v>0</v>
      </c>
      <c r="AR142" s="143" t="s">
        <v>140</v>
      </c>
      <c r="AT142" s="143" t="s">
        <v>136</v>
      </c>
      <c r="AU142" s="143" t="s">
        <v>141</v>
      </c>
      <c r="AY142" s="13" t="s">
        <v>134</v>
      </c>
      <c r="BE142" s="144">
        <f>IF(N142="základná",J142,0)</f>
        <v>0</v>
      </c>
      <c r="BF142" s="144">
        <f>IF(N142="znížená",J142,0)</f>
        <v>0</v>
      </c>
      <c r="BG142" s="144">
        <f>IF(N142="zákl. prenesená",J142,0)</f>
        <v>0</v>
      </c>
      <c r="BH142" s="144">
        <f>IF(N142="zníž. prenesená",J142,0)</f>
        <v>0</v>
      </c>
      <c r="BI142" s="144">
        <f>IF(N142="nulová",J142,0)</f>
        <v>0</v>
      </c>
      <c r="BJ142" s="13" t="s">
        <v>141</v>
      </c>
      <c r="BK142" s="144">
        <f>ROUND(I142*H142,2)</f>
        <v>0</v>
      </c>
      <c r="BL142" s="13" t="s">
        <v>140</v>
      </c>
      <c r="BM142" s="143" t="s">
        <v>319</v>
      </c>
    </row>
    <row r="143" spans="2:65" s="1" customFormat="1" ht="37.9" customHeight="1">
      <c r="B143" s="131"/>
      <c r="C143" s="132" t="s">
        <v>157</v>
      </c>
      <c r="D143" s="132" t="s">
        <v>136</v>
      </c>
      <c r="E143" s="133" t="s">
        <v>320</v>
      </c>
      <c r="F143" s="199" t="s">
        <v>2147</v>
      </c>
      <c r="G143" s="135" t="s">
        <v>182</v>
      </c>
      <c r="H143" s="136">
        <v>27.731999999999999</v>
      </c>
      <c r="I143" s="137">
        <v>0</v>
      </c>
      <c r="J143" s="137">
        <f>ROUND(I143*H143,2)</f>
        <v>0</v>
      </c>
      <c r="K143" s="138"/>
      <c r="L143" s="25"/>
      <c r="M143" s="139" t="s">
        <v>1</v>
      </c>
      <c r="N143" s="140" t="s">
        <v>37</v>
      </c>
      <c r="O143" s="141">
        <v>2.22309</v>
      </c>
      <c r="P143" s="141">
        <f>O143*H143</f>
        <v>61.650731880000002</v>
      </c>
      <c r="Q143" s="141">
        <v>0.82155999999999996</v>
      </c>
      <c r="R143" s="141">
        <f>Q143*H143</f>
        <v>22.783501919999999</v>
      </c>
      <c r="S143" s="141">
        <v>0</v>
      </c>
      <c r="T143" s="142">
        <f>S143*H143</f>
        <v>0</v>
      </c>
      <c r="AR143" s="143" t="s">
        <v>140</v>
      </c>
      <c r="AT143" s="143" t="s">
        <v>136</v>
      </c>
      <c r="AU143" s="143" t="s">
        <v>141</v>
      </c>
      <c r="AY143" s="13" t="s">
        <v>134</v>
      </c>
      <c r="BE143" s="144">
        <f>IF(N143="základná",J143,0)</f>
        <v>0</v>
      </c>
      <c r="BF143" s="144">
        <f>IF(N143="znížená",J143,0)</f>
        <v>0</v>
      </c>
      <c r="BG143" s="144">
        <f>IF(N143="zákl. prenesená",J143,0)</f>
        <v>0</v>
      </c>
      <c r="BH143" s="144">
        <f>IF(N143="zníž. prenesená",J143,0)</f>
        <v>0</v>
      </c>
      <c r="BI143" s="144">
        <f>IF(N143="nulová",J143,0)</f>
        <v>0</v>
      </c>
      <c r="BJ143" s="13" t="s">
        <v>141</v>
      </c>
      <c r="BK143" s="144">
        <f>ROUND(I143*H143,2)</f>
        <v>0</v>
      </c>
      <c r="BL143" s="13" t="s">
        <v>140</v>
      </c>
      <c r="BM143" s="143" t="s">
        <v>321</v>
      </c>
    </row>
    <row r="144" spans="2:65" s="1" customFormat="1" ht="24.2" customHeight="1">
      <c r="B144" s="131"/>
      <c r="C144" s="132" t="s">
        <v>163</v>
      </c>
      <c r="D144" s="132" t="s">
        <v>136</v>
      </c>
      <c r="E144" s="133" t="s">
        <v>322</v>
      </c>
      <c r="F144" s="134" t="s">
        <v>323</v>
      </c>
      <c r="G144" s="135" t="s">
        <v>324</v>
      </c>
      <c r="H144" s="136">
        <v>1</v>
      </c>
      <c r="I144" s="137">
        <v>0</v>
      </c>
      <c r="J144" s="137">
        <f>ROUND(I144*H144,2)</f>
        <v>0</v>
      </c>
      <c r="K144" s="138"/>
      <c r="L144" s="25"/>
      <c r="M144" s="139" t="s">
        <v>1</v>
      </c>
      <c r="N144" s="140" t="s">
        <v>37</v>
      </c>
      <c r="O144" s="141">
        <v>0.39774999999999999</v>
      </c>
      <c r="P144" s="141">
        <f>O144*H144</f>
        <v>0.39774999999999999</v>
      </c>
      <c r="Q144" s="141">
        <v>0.15951000000000001</v>
      </c>
      <c r="R144" s="141">
        <f>Q144*H144</f>
        <v>0.15951000000000001</v>
      </c>
      <c r="S144" s="141">
        <v>0</v>
      </c>
      <c r="T144" s="142">
        <f>S144*H144</f>
        <v>0</v>
      </c>
      <c r="AR144" s="143" t="s">
        <v>140</v>
      </c>
      <c r="AT144" s="143" t="s">
        <v>136</v>
      </c>
      <c r="AU144" s="143" t="s">
        <v>141</v>
      </c>
      <c r="AY144" s="13" t="s">
        <v>134</v>
      </c>
      <c r="BE144" s="144">
        <f>IF(N144="základná",J144,0)</f>
        <v>0</v>
      </c>
      <c r="BF144" s="144">
        <f>IF(N144="znížená",J144,0)</f>
        <v>0</v>
      </c>
      <c r="BG144" s="144">
        <f>IF(N144="zákl. prenesená",J144,0)</f>
        <v>0</v>
      </c>
      <c r="BH144" s="144">
        <f>IF(N144="zníž. prenesená",J144,0)</f>
        <v>0</v>
      </c>
      <c r="BI144" s="144">
        <f>IF(N144="nulová",J144,0)</f>
        <v>0</v>
      </c>
      <c r="BJ144" s="13" t="s">
        <v>141</v>
      </c>
      <c r="BK144" s="144">
        <f>ROUND(I144*H144,2)</f>
        <v>0</v>
      </c>
      <c r="BL144" s="13" t="s">
        <v>140</v>
      </c>
      <c r="BM144" s="143" t="s">
        <v>325</v>
      </c>
    </row>
    <row r="145" spans="2:65" s="1" customFormat="1" ht="24.2" customHeight="1">
      <c r="B145" s="131"/>
      <c r="C145" s="132" t="s">
        <v>167</v>
      </c>
      <c r="D145" s="132" t="s">
        <v>136</v>
      </c>
      <c r="E145" s="133" t="s">
        <v>326</v>
      </c>
      <c r="F145" s="134" t="s">
        <v>327</v>
      </c>
      <c r="G145" s="135" t="s">
        <v>182</v>
      </c>
      <c r="H145" s="136">
        <v>6.35</v>
      </c>
      <c r="I145" s="137">
        <v>0</v>
      </c>
      <c r="J145" s="137">
        <f>ROUND(I145*H145,2)</f>
        <v>0</v>
      </c>
      <c r="K145" s="138"/>
      <c r="L145" s="25"/>
      <c r="M145" s="139" t="s">
        <v>1</v>
      </c>
      <c r="N145" s="140" t="s">
        <v>37</v>
      </c>
      <c r="O145" s="141">
        <v>13.590999999999999</v>
      </c>
      <c r="P145" s="141">
        <f>O145*H145</f>
        <v>86.302849999999992</v>
      </c>
      <c r="Q145" s="141">
        <v>1.9815199999999999</v>
      </c>
      <c r="R145" s="141">
        <f>Q145*H145</f>
        <v>12.582652</v>
      </c>
      <c r="S145" s="141">
        <v>0</v>
      </c>
      <c r="T145" s="142">
        <f>S145*H145</f>
        <v>0</v>
      </c>
      <c r="AR145" s="143" t="s">
        <v>140</v>
      </c>
      <c r="AT145" s="143" t="s">
        <v>136</v>
      </c>
      <c r="AU145" s="143" t="s">
        <v>141</v>
      </c>
      <c r="AY145" s="13" t="s">
        <v>134</v>
      </c>
      <c r="BE145" s="144">
        <f>IF(N145="základná",J145,0)</f>
        <v>0</v>
      </c>
      <c r="BF145" s="144">
        <f>IF(N145="znížená",J145,0)</f>
        <v>0</v>
      </c>
      <c r="BG145" s="144">
        <f>IF(N145="zákl. prenesená",J145,0)</f>
        <v>0</v>
      </c>
      <c r="BH145" s="144">
        <f>IF(N145="zníž. prenesená",J145,0)</f>
        <v>0</v>
      </c>
      <c r="BI145" s="144">
        <f>IF(N145="nulová",J145,0)</f>
        <v>0</v>
      </c>
      <c r="BJ145" s="13" t="s">
        <v>141</v>
      </c>
      <c r="BK145" s="144">
        <f>ROUND(I145*H145,2)</f>
        <v>0</v>
      </c>
      <c r="BL145" s="13" t="s">
        <v>140</v>
      </c>
      <c r="BM145" s="143" t="s">
        <v>328</v>
      </c>
    </row>
    <row r="146" spans="2:65" s="1" customFormat="1" ht="16.5" customHeight="1">
      <c r="B146" s="131"/>
      <c r="C146" s="132" t="s">
        <v>161</v>
      </c>
      <c r="D146" s="132" t="s">
        <v>136</v>
      </c>
      <c r="E146" s="133" t="s">
        <v>329</v>
      </c>
      <c r="F146" s="134" t="s">
        <v>330</v>
      </c>
      <c r="G146" s="135" t="s">
        <v>234</v>
      </c>
      <c r="H146" s="136">
        <v>1.1120000000000001</v>
      </c>
      <c r="I146" s="137">
        <v>0</v>
      </c>
      <c r="J146" s="137">
        <f>ROUND(I146*H146,2)</f>
        <v>0</v>
      </c>
      <c r="K146" s="138"/>
      <c r="L146" s="25"/>
      <c r="M146" s="139" t="s">
        <v>1</v>
      </c>
      <c r="N146" s="140" t="s">
        <v>37</v>
      </c>
      <c r="O146" s="141">
        <v>35.799489999999999</v>
      </c>
      <c r="P146" s="141">
        <f>O146*H146</f>
        <v>39.809032880000004</v>
      </c>
      <c r="Q146" s="141">
        <v>1.0152099999999999</v>
      </c>
      <c r="R146" s="141">
        <f>Q146*H146</f>
        <v>1.12891352</v>
      </c>
      <c r="S146" s="141">
        <v>0</v>
      </c>
      <c r="T146" s="142">
        <f>S146*H146</f>
        <v>0</v>
      </c>
      <c r="AR146" s="143" t="s">
        <v>140</v>
      </c>
      <c r="AT146" s="143" t="s">
        <v>136</v>
      </c>
      <c r="AU146" s="143" t="s">
        <v>141</v>
      </c>
      <c r="AY146" s="13" t="s">
        <v>134</v>
      </c>
      <c r="BE146" s="144">
        <f>IF(N146="základná",J146,0)</f>
        <v>0</v>
      </c>
      <c r="BF146" s="144">
        <f>IF(N146="znížená",J146,0)</f>
        <v>0</v>
      </c>
      <c r="BG146" s="144">
        <f>IF(N146="zákl. prenesená",J146,0)</f>
        <v>0</v>
      </c>
      <c r="BH146" s="144">
        <f>IF(N146="zníž. prenesená",J146,0)</f>
        <v>0</v>
      </c>
      <c r="BI146" s="144">
        <f>IF(N146="nulová",J146,0)</f>
        <v>0</v>
      </c>
      <c r="BJ146" s="13" t="s">
        <v>141</v>
      </c>
      <c r="BK146" s="144">
        <f>ROUND(I146*H146,2)</f>
        <v>0</v>
      </c>
      <c r="BL146" s="13" t="s">
        <v>140</v>
      </c>
      <c r="BM146" s="143" t="s">
        <v>331</v>
      </c>
    </row>
    <row r="147" spans="2:65" s="11" customFormat="1" ht="22.9" customHeight="1">
      <c r="B147" s="120"/>
      <c r="D147" s="121" t="s">
        <v>70</v>
      </c>
      <c r="E147" s="129" t="s">
        <v>140</v>
      </c>
      <c r="F147" s="129" t="s">
        <v>332</v>
      </c>
      <c r="J147" s="130">
        <f>BK147</f>
        <v>0</v>
      </c>
      <c r="L147" s="120"/>
      <c r="M147" s="124"/>
      <c r="P147" s="125">
        <f>SUM(P148:P156)</f>
        <v>485.16361400000005</v>
      </c>
      <c r="R147" s="125">
        <f>SUM(R148:R156)</f>
        <v>110.32248354000001</v>
      </c>
      <c r="T147" s="126">
        <f>SUM(T148:T156)</f>
        <v>0</v>
      </c>
      <c r="AR147" s="121" t="s">
        <v>79</v>
      </c>
      <c r="AT147" s="127" t="s">
        <v>70</v>
      </c>
      <c r="AU147" s="127" t="s">
        <v>79</v>
      </c>
      <c r="AY147" s="121" t="s">
        <v>134</v>
      </c>
      <c r="BK147" s="128">
        <f>SUM(BK148:BK156)</f>
        <v>0</v>
      </c>
    </row>
    <row r="148" spans="2:65" s="1" customFormat="1" ht="24.2" customHeight="1">
      <c r="B148" s="131"/>
      <c r="C148" s="132" t="s">
        <v>174</v>
      </c>
      <c r="D148" s="132" t="s">
        <v>136</v>
      </c>
      <c r="E148" s="133" t="s">
        <v>333</v>
      </c>
      <c r="F148" s="134" t="s">
        <v>334</v>
      </c>
      <c r="G148" s="135" t="s">
        <v>182</v>
      </c>
      <c r="H148" s="136">
        <v>41.93</v>
      </c>
      <c r="I148" s="137">
        <v>0</v>
      </c>
      <c r="J148" s="137">
        <f t="shared" ref="J148:J156" si="0">ROUND(I148*H148,2)</f>
        <v>0</v>
      </c>
      <c r="K148" s="138"/>
      <c r="L148" s="25"/>
      <c r="M148" s="139" t="s">
        <v>1</v>
      </c>
      <c r="N148" s="140" t="s">
        <v>37</v>
      </c>
      <c r="O148" s="141">
        <v>1.2609999999999999</v>
      </c>
      <c r="P148" s="141">
        <f t="shared" ref="P148:P156" si="1">O148*H148</f>
        <v>52.873729999999995</v>
      </c>
      <c r="Q148" s="141">
        <v>2.4018999999999999</v>
      </c>
      <c r="R148" s="141">
        <f t="shared" ref="R148:R156" si="2">Q148*H148</f>
        <v>100.71166699999999</v>
      </c>
      <c r="S148" s="141">
        <v>0</v>
      </c>
      <c r="T148" s="142">
        <f t="shared" ref="T148:T156" si="3">S148*H148</f>
        <v>0</v>
      </c>
      <c r="AR148" s="143" t="s">
        <v>140</v>
      </c>
      <c r="AT148" s="143" t="s">
        <v>136</v>
      </c>
      <c r="AU148" s="143" t="s">
        <v>141</v>
      </c>
      <c r="AY148" s="13" t="s">
        <v>134</v>
      </c>
      <c r="BE148" s="144">
        <f t="shared" ref="BE148:BE156" si="4">IF(N148="základná",J148,0)</f>
        <v>0</v>
      </c>
      <c r="BF148" s="144">
        <f t="shared" ref="BF148:BF156" si="5">IF(N148="znížená",J148,0)</f>
        <v>0</v>
      </c>
      <c r="BG148" s="144">
        <f t="shared" ref="BG148:BG156" si="6">IF(N148="zákl. prenesená",J148,0)</f>
        <v>0</v>
      </c>
      <c r="BH148" s="144">
        <f t="shared" ref="BH148:BH156" si="7">IF(N148="zníž. prenesená",J148,0)</f>
        <v>0</v>
      </c>
      <c r="BI148" s="144">
        <f t="shared" ref="BI148:BI156" si="8">IF(N148="nulová",J148,0)</f>
        <v>0</v>
      </c>
      <c r="BJ148" s="13" t="s">
        <v>141</v>
      </c>
      <c r="BK148" s="144">
        <f t="shared" ref="BK148:BK156" si="9">ROUND(I148*H148,2)</f>
        <v>0</v>
      </c>
      <c r="BL148" s="13" t="s">
        <v>140</v>
      </c>
      <c r="BM148" s="143" t="s">
        <v>335</v>
      </c>
    </row>
    <row r="149" spans="2:65" s="1" customFormat="1" ht="16.5" customHeight="1">
      <c r="B149" s="131"/>
      <c r="C149" s="132" t="s">
        <v>179</v>
      </c>
      <c r="D149" s="132" t="s">
        <v>136</v>
      </c>
      <c r="E149" s="133" t="s">
        <v>336</v>
      </c>
      <c r="F149" s="134" t="s">
        <v>337</v>
      </c>
      <c r="G149" s="135" t="s">
        <v>139</v>
      </c>
      <c r="H149" s="136">
        <v>118</v>
      </c>
      <c r="I149" s="137">
        <v>0</v>
      </c>
      <c r="J149" s="137">
        <f t="shared" si="0"/>
        <v>0</v>
      </c>
      <c r="K149" s="138"/>
      <c r="L149" s="25"/>
      <c r="M149" s="139" t="s">
        <v>1</v>
      </c>
      <c r="N149" s="140" t="s">
        <v>37</v>
      </c>
      <c r="O149" s="141">
        <v>0.377</v>
      </c>
      <c r="P149" s="141">
        <f t="shared" si="1"/>
        <v>44.485999999999997</v>
      </c>
      <c r="Q149" s="141">
        <v>1.1299999999999999E-3</v>
      </c>
      <c r="R149" s="141">
        <f t="shared" si="2"/>
        <v>0.13333999999999999</v>
      </c>
      <c r="S149" s="141">
        <v>0</v>
      </c>
      <c r="T149" s="142">
        <f t="shared" si="3"/>
        <v>0</v>
      </c>
      <c r="AR149" s="143" t="s">
        <v>140</v>
      </c>
      <c r="AT149" s="143" t="s">
        <v>136</v>
      </c>
      <c r="AU149" s="143" t="s">
        <v>141</v>
      </c>
      <c r="AY149" s="13" t="s">
        <v>134</v>
      </c>
      <c r="BE149" s="144">
        <f t="shared" si="4"/>
        <v>0</v>
      </c>
      <c r="BF149" s="144">
        <f t="shared" si="5"/>
        <v>0</v>
      </c>
      <c r="BG149" s="144">
        <f t="shared" si="6"/>
        <v>0</v>
      </c>
      <c r="BH149" s="144">
        <f t="shared" si="7"/>
        <v>0</v>
      </c>
      <c r="BI149" s="144">
        <f t="shared" si="8"/>
        <v>0</v>
      </c>
      <c r="BJ149" s="13" t="s">
        <v>141</v>
      </c>
      <c r="BK149" s="144">
        <f t="shared" si="9"/>
        <v>0</v>
      </c>
      <c r="BL149" s="13" t="s">
        <v>140</v>
      </c>
      <c r="BM149" s="143" t="s">
        <v>338</v>
      </c>
    </row>
    <row r="150" spans="2:65" s="1" customFormat="1" ht="16.5" customHeight="1">
      <c r="B150" s="131"/>
      <c r="C150" s="132" t="s">
        <v>184</v>
      </c>
      <c r="D150" s="132" t="s">
        <v>136</v>
      </c>
      <c r="E150" s="133" t="s">
        <v>339</v>
      </c>
      <c r="F150" s="134" t="s">
        <v>340</v>
      </c>
      <c r="G150" s="135" t="s">
        <v>139</v>
      </c>
      <c r="H150" s="136">
        <v>118</v>
      </c>
      <c r="I150" s="137">
        <v>0</v>
      </c>
      <c r="J150" s="137">
        <f t="shared" si="0"/>
        <v>0</v>
      </c>
      <c r="K150" s="138"/>
      <c r="L150" s="25"/>
      <c r="M150" s="139" t="s">
        <v>1</v>
      </c>
      <c r="N150" s="140" t="s">
        <v>37</v>
      </c>
      <c r="O150" s="141">
        <v>0.26600000000000001</v>
      </c>
      <c r="P150" s="141">
        <f t="shared" si="1"/>
        <v>31.388000000000002</v>
      </c>
      <c r="Q150" s="141">
        <v>0</v>
      </c>
      <c r="R150" s="141">
        <f t="shared" si="2"/>
        <v>0</v>
      </c>
      <c r="S150" s="141">
        <v>0</v>
      </c>
      <c r="T150" s="142">
        <f t="shared" si="3"/>
        <v>0</v>
      </c>
      <c r="AR150" s="143" t="s">
        <v>140</v>
      </c>
      <c r="AT150" s="143" t="s">
        <v>136</v>
      </c>
      <c r="AU150" s="143" t="s">
        <v>141</v>
      </c>
      <c r="AY150" s="13" t="s">
        <v>134</v>
      </c>
      <c r="BE150" s="144">
        <f t="shared" si="4"/>
        <v>0</v>
      </c>
      <c r="BF150" s="144">
        <f t="shared" si="5"/>
        <v>0</v>
      </c>
      <c r="BG150" s="144">
        <f t="shared" si="6"/>
        <v>0</v>
      </c>
      <c r="BH150" s="144">
        <f t="shared" si="7"/>
        <v>0</v>
      </c>
      <c r="BI150" s="144">
        <f t="shared" si="8"/>
        <v>0</v>
      </c>
      <c r="BJ150" s="13" t="s">
        <v>141</v>
      </c>
      <c r="BK150" s="144">
        <f t="shared" si="9"/>
        <v>0</v>
      </c>
      <c r="BL150" s="13" t="s">
        <v>140</v>
      </c>
      <c r="BM150" s="143" t="s">
        <v>341</v>
      </c>
    </row>
    <row r="151" spans="2:65" s="1" customFormat="1" ht="24.2" customHeight="1">
      <c r="B151" s="131"/>
      <c r="C151" s="132" t="s">
        <v>188</v>
      </c>
      <c r="D151" s="132" t="s">
        <v>136</v>
      </c>
      <c r="E151" s="133" t="s">
        <v>342</v>
      </c>
      <c r="F151" s="134" t="s">
        <v>343</v>
      </c>
      <c r="G151" s="135" t="s">
        <v>139</v>
      </c>
      <c r="H151" s="136">
        <v>167.72</v>
      </c>
      <c r="I151" s="137">
        <v>0</v>
      </c>
      <c r="J151" s="137">
        <f t="shared" si="0"/>
        <v>0</v>
      </c>
      <c r="K151" s="138"/>
      <c r="L151" s="25"/>
      <c r="M151" s="139" t="s">
        <v>1</v>
      </c>
      <c r="N151" s="140" t="s">
        <v>37</v>
      </c>
      <c r="O151" s="141">
        <v>0.57599999999999996</v>
      </c>
      <c r="P151" s="141">
        <f t="shared" si="1"/>
        <v>96.606719999999996</v>
      </c>
      <c r="Q151" s="141">
        <v>5.4999999999999997E-3</v>
      </c>
      <c r="R151" s="141">
        <f t="shared" si="2"/>
        <v>0.92245999999999995</v>
      </c>
      <c r="S151" s="141">
        <v>0</v>
      </c>
      <c r="T151" s="142">
        <f t="shared" si="3"/>
        <v>0</v>
      </c>
      <c r="AR151" s="143" t="s">
        <v>140</v>
      </c>
      <c r="AT151" s="143" t="s">
        <v>136</v>
      </c>
      <c r="AU151" s="143" t="s">
        <v>141</v>
      </c>
      <c r="AY151" s="13" t="s">
        <v>134</v>
      </c>
      <c r="BE151" s="144">
        <f t="shared" si="4"/>
        <v>0</v>
      </c>
      <c r="BF151" s="144">
        <f t="shared" si="5"/>
        <v>0</v>
      </c>
      <c r="BG151" s="144">
        <f t="shared" si="6"/>
        <v>0</v>
      </c>
      <c r="BH151" s="144">
        <f t="shared" si="7"/>
        <v>0</v>
      </c>
      <c r="BI151" s="144">
        <f t="shared" si="8"/>
        <v>0</v>
      </c>
      <c r="BJ151" s="13" t="s">
        <v>141</v>
      </c>
      <c r="BK151" s="144">
        <f t="shared" si="9"/>
        <v>0</v>
      </c>
      <c r="BL151" s="13" t="s">
        <v>140</v>
      </c>
      <c r="BM151" s="143" t="s">
        <v>344</v>
      </c>
    </row>
    <row r="152" spans="2:65" s="1" customFormat="1" ht="24.2" customHeight="1">
      <c r="B152" s="131"/>
      <c r="C152" s="132" t="s">
        <v>192</v>
      </c>
      <c r="D152" s="132" t="s">
        <v>136</v>
      </c>
      <c r="E152" s="133" t="s">
        <v>345</v>
      </c>
      <c r="F152" s="134" t="s">
        <v>346</v>
      </c>
      <c r="G152" s="135" t="s">
        <v>139</v>
      </c>
      <c r="H152" s="136">
        <v>167.72</v>
      </c>
      <c r="I152" s="137">
        <v>0</v>
      </c>
      <c r="J152" s="137">
        <f t="shared" si="0"/>
        <v>0</v>
      </c>
      <c r="K152" s="138"/>
      <c r="L152" s="25"/>
      <c r="M152" s="139" t="s">
        <v>1</v>
      </c>
      <c r="N152" s="140" t="s">
        <v>37</v>
      </c>
      <c r="O152" s="141">
        <v>0.189</v>
      </c>
      <c r="P152" s="141">
        <f t="shared" si="1"/>
        <v>31.699079999999999</v>
      </c>
      <c r="Q152" s="141">
        <v>0</v>
      </c>
      <c r="R152" s="141">
        <f t="shared" si="2"/>
        <v>0</v>
      </c>
      <c r="S152" s="141">
        <v>0</v>
      </c>
      <c r="T152" s="142">
        <f t="shared" si="3"/>
        <v>0</v>
      </c>
      <c r="AR152" s="143" t="s">
        <v>140</v>
      </c>
      <c r="AT152" s="143" t="s">
        <v>136</v>
      </c>
      <c r="AU152" s="143" t="s">
        <v>141</v>
      </c>
      <c r="AY152" s="13" t="s">
        <v>134</v>
      </c>
      <c r="BE152" s="144">
        <f t="shared" si="4"/>
        <v>0</v>
      </c>
      <c r="BF152" s="144">
        <f t="shared" si="5"/>
        <v>0</v>
      </c>
      <c r="BG152" s="144">
        <f t="shared" si="6"/>
        <v>0</v>
      </c>
      <c r="BH152" s="144">
        <f t="shared" si="7"/>
        <v>0</v>
      </c>
      <c r="BI152" s="144">
        <f t="shared" si="8"/>
        <v>0</v>
      </c>
      <c r="BJ152" s="13" t="s">
        <v>141</v>
      </c>
      <c r="BK152" s="144">
        <f t="shared" si="9"/>
        <v>0</v>
      </c>
      <c r="BL152" s="13" t="s">
        <v>140</v>
      </c>
      <c r="BM152" s="143" t="s">
        <v>347</v>
      </c>
    </row>
    <row r="153" spans="2:65" s="1" customFormat="1" ht="33" customHeight="1">
      <c r="B153" s="131"/>
      <c r="C153" s="132" t="s">
        <v>196</v>
      </c>
      <c r="D153" s="132" t="s">
        <v>136</v>
      </c>
      <c r="E153" s="133" t="s">
        <v>348</v>
      </c>
      <c r="F153" s="134" t="s">
        <v>349</v>
      </c>
      <c r="G153" s="135" t="s">
        <v>139</v>
      </c>
      <c r="H153" s="136">
        <v>118</v>
      </c>
      <c r="I153" s="137">
        <v>0</v>
      </c>
      <c r="J153" s="137">
        <f t="shared" si="0"/>
        <v>0</v>
      </c>
      <c r="K153" s="138"/>
      <c r="L153" s="25"/>
      <c r="M153" s="139" t="s">
        <v>1</v>
      </c>
      <c r="N153" s="140" t="s">
        <v>37</v>
      </c>
      <c r="O153" s="141">
        <v>0.11864</v>
      </c>
      <c r="P153" s="141">
        <f t="shared" si="1"/>
        <v>13.999519999999999</v>
      </c>
      <c r="Q153" s="141">
        <v>1.91E-3</v>
      </c>
      <c r="R153" s="141">
        <f t="shared" si="2"/>
        <v>0.22538</v>
      </c>
      <c r="S153" s="141">
        <v>0</v>
      </c>
      <c r="T153" s="142">
        <f t="shared" si="3"/>
        <v>0</v>
      </c>
      <c r="AR153" s="143" t="s">
        <v>140</v>
      </c>
      <c r="AT153" s="143" t="s">
        <v>136</v>
      </c>
      <c r="AU153" s="143" t="s">
        <v>141</v>
      </c>
      <c r="AY153" s="13" t="s">
        <v>134</v>
      </c>
      <c r="BE153" s="144">
        <f t="shared" si="4"/>
        <v>0</v>
      </c>
      <c r="BF153" s="144">
        <f t="shared" si="5"/>
        <v>0</v>
      </c>
      <c r="BG153" s="144">
        <f t="shared" si="6"/>
        <v>0</v>
      </c>
      <c r="BH153" s="144">
        <f t="shared" si="7"/>
        <v>0</v>
      </c>
      <c r="BI153" s="144">
        <f t="shared" si="8"/>
        <v>0</v>
      </c>
      <c r="BJ153" s="13" t="s">
        <v>141</v>
      </c>
      <c r="BK153" s="144">
        <f t="shared" si="9"/>
        <v>0</v>
      </c>
      <c r="BL153" s="13" t="s">
        <v>140</v>
      </c>
      <c r="BM153" s="143" t="s">
        <v>350</v>
      </c>
    </row>
    <row r="154" spans="2:65" s="1" customFormat="1" ht="33" customHeight="1">
      <c r="B154" s="131"/>
      <c r="C154" s="132" t="s">
        <v>200</v>
      </c>
      <c r="D154" s="132" t="s">
        <v>136</v>
      </c>
      <c r="E154" s="133" t="s">
        <v>351</v>
      </c>
      <c r="F154" s="134" t="s">
        <v>352</v>
      </c>
      <c r="G154" s="135" t="s">
        <v>139</v>
      </c>
      <c r="H154" s="136">
        <v>118</v>
      </c>
      <c r="I154" s="137">
        <v>0</v>
      </c>
      <c r="J154" s="137">
        <f t="shared" si="0"/>
        <v>0</v>
      </c>
      <c r="K154" s="138"/>
      <c r="L154" s="25"/>
      <c r="M154" s="139" t="s">
        <v>1</v>
      </c>
      <c r="N154" s="140" t="s">
        <v>37</v>
      </c>
      <c r="O154" s="141">
        <v>0.04</v>
      </c>
      <c r="P154" s="141">
        <f t="shared" si="1"/>
        <v>4.72</v>
      </c>
      <c r="Q154" s="141">
        <v>0</v>
      </c>
      <c r="R154" s="141">
        <f t="shared" si="2"/>
        <v>0</v>
      </c>
      <c r="S154" s="141">
        <v>0</v>
      </c>
      <c r="T154" s="142">
        <f t="shared" si="3"/>
        <v>0</v>
      </c>
      <c r="AR154" s="143" t="s">
        <v>140</v>
      </c>
      <c r="AT154" s="143" t="s">
        <v>136</v>
      </c>
      <c r="AU154" s="143" t="s">
        <v>141</v>
      </c>
      <c r="AY154" s="13" t="s">
        <v>134</v>
      </c>
      <c r="BE154" s="144">
        <f t="shared" si="4"/>
        <v>0</v>
      </c>
      <c r="BF154" s="144">
        <f t="shared" si="5"/>
        <v>0</v>
      </c>
      <c r="BG154" s="144">
        <f t="shared" si="6"/>
        <v>0</v>
      </c>
      <c r="BH154" s="144">
        <f t="shared" si="7"/>
        <v>0</v>
      </c>
      <c r="BI154" s="144">
        <f t="shared" si="8"/>
        <v>0</v>
      </c>
      <c r="BJ154" s="13" t="s">
        <v>141</v>
      </c>
      <c r="BK154" s="144">
        <f t="shared" si="9"/>
        <v>0</v>
      </c>
      <c r="BL154" s="13" t="s">
        <v>140</v>
      </c>
      <c r="BM154" s="143" t="s">
        <v>353</v>
      </c>
    </row>
    <row r="155" spans="2:65" s="1" customFormat="1" ht="33" customHeight="1">
      <c r="B155" s="131"/>
      <c r="C155" s="132" t="s">
        <v>204</v>
      </c>
      <c r="D155" s="132" t="s">
        <v>136</v>
      </c>
      <c r="E155" s="133" t="s">
        <v>354</v>
      </c>
      <c r="F155" s="134" t="s">
        <v>355</v>
      </c>
      <c r="G155" s="135" t="s">
        <v>139</v>
      </c>
      <c r="H155" s="136">
        <v>153</v>
      </c>
      <c r="I155" s="137">
        <v>0</v>
      </c>
      <c r="J155" s="137">
        <f t="shared" si="0"/>
        <v>0</v>
      </c>
      <c r="K155" s="138"/>
      <c r="L155" s="25"/>
      <c r="M155" s="139" t="s">
        <v>1</v>
      </c>
      <c r="N155" s="140" t="s">
        <v>37</v>
      </c>
      <c r="O155" s="141">
        <v>0.26401000000000002</v>
      </c>
      <c r="P155" s="141">
        <f t="shared" si="1"/>
        <v>40.393530000000005</v>
      </c>
      <c r="Q155" s="141">
        <v>2.3050000000000001E-2</v>
      </c>
      <c r="R155" s="141">
        <f t="shared" si="2"/>
        <v>3.5266500000000001</v>
      </c>
      <c r="S155" s="141">
        <v>0</v>
      </c>
      <c r="T155" s="142">
        <f t="shared" si="3"/>
        <v>0</v>
      </c>
      <c r="AR155" s="143" t="s">
        <v>140</v>
      </c>
      <c r="AT155" s="143" t="s">
        <v>136</v>
      </c>
      <c r="AU155" s="143" t="s">
        <v>141</v>
      </c>
      <c r="AY155" s="13" t="s">
        <v>134</v>
      </c>
      <c r="BE155" s="144">
        <f t="shared" si="4"/>
        <v>0</v>
      </c>
      <c r="BF155" s="144">
        <f t="shared" si="5"/>
        <v>0</v>
      </c>
      <c r="BG155" s="144">
        <f t="shared" si="6"/>
        <v>0</v>
      </c>
      <c r="BH155" s="144">
        <f t="shared" si="7"/>
        <v>0</v>
      </c>
      <c r="BI155" s="144">
        <f t="shared" si="8"/>
        <v>0</v>
      </c>
      <c r="BJ155" s="13" t="s">
        <v>141</v>
      </c>
      <c r="BK155" s="144">
        <f t="shared" si="9"/>
        <v>0</v>
      </c>
      <c r="BL155" s="13" t="s">
        <v>140</v>
      </c>
      <c r="BM155" s="143" t="s">
        <v>356</v>
      </c>
    </row>
    <row r="156" spans="2:65" s="1" customFormat="1" ht="37.9" customHeight="1">
      <c r="B156" s="131"/>
      <c r="C156" s="132" t="s">
        <v>208</v>
      </c>
      <c r="D156" s="132" t="s">
        <v>136</v>
      </c>
      <c r="E156" s="133" t="s">
        <v>357</v>
      </c>
      <c r="F156" s="134" t="s">
        <v>358</v>
      </c>
      <c r="G156" s="135" t="s">
        <v>234</v>
      </c>
      <c r="H156" s="136">
        <v>4.726</v>
      </c>
      <c r="I156" s="137">
        <v>0</v>
      </c>
      <c r="J156" s="137">
        <f t="shared" si="0"/>
        <v>0</v>
      </c>
      <c r="K156" s="138"/>
      <c r="L156" s="25"/>
      <c r="M156" s="139" t="s">
        <v>1</v>
      </c>
      <c r="N156" s="140" t="s">
        <v>37</v>
      </c>
      <c r="O156" s="141">
        <v>35.759</v>
      </c>
      <c r="P156" s="141">
        <f t="shared" si="1"/>
        <v>168.99703400000001</v>
      </c>
      <c r="Q156" s="141">
        <v>1.0162899999999999</v>
      </c>
      <c r="R156" s="141">
        <f t="shared" si="2"/>
        <v>4.8029865399999991</v>
      </c>
      <c r="S156" s="141">
        <v>0</v>
      </c>
      <c r="T156" s="142">
        <f t="shared" si="3"/>
        <v>0</v>
      </c>
      <c r="AR156" s="143" t="s">
        <v>140</v>
      </c>
      <c r="AT156" s="143" t="s">
        <v>136</v>
      </c>
      <c r="AU156" s="143" t="s">
        <v>141</v>
      </c>
      <c r="AY156" s="13" t="s">
        <v>134</v>
      </c>
      <c r="BE156" s="144">
        <f t="shared" si="4"/>
        <v>0</v>
      </c>
      <c r="BF156" s="144">
        <f t="shared" si="5"/>
        <v>0</v>
      </c>
      <c r="BG156" s="144">
        <f t="shared" si="6"/>
        <v>0</v>
      </c>
      <c r="BH156" s="144">
        <f t="shared" si="7"/>
        <v>0</v>
      </c>
      <c r="BI156" s="144">
        <f t="shared" si="8"/>
        <v>0</v>
      </c>
      <c r="BJ156" s="13" t="s">
        <v>141</v>
      </c>
      <c r="BK156" s="144">
        <f t="shared" si="9"/>
        <v>0</v>
      </c>
      <c r="BL156" s="13" t="s">
        <v>140</v>
      </c>
      <c r="BM156" s="143" t="s">
        <v>359</v>
      </c>
    </row>
    <row r="157" spans="2:65" s="11" customFormat="1" ht="22.9" customHeight="1">
      <c r="B157" s="120"/>
      <c r="D157" s="121" t="s">
        <v>70</v>
      </c>
      <c r="E157" s="129" t="s">
        <v>157</v>
      </c>
      <c r="F157" s="129" t="s">
        <v>360</v>
      </c>
      <c r="J157" s="130">
        <f>BK157</f>
        <v>0</v>
      </c>
      <c r="L157" s="120"/>
      <c r="M157" s="124"/>
      <c r="P157" s="125">
        <f>SUM(P158:P175)</f>
        <v>1005.3073356000001</v>
      </c>
      <c r="R157" s="125">
        <f>SUM(R158:R175)</f>
        <v>352.75269813000011</v>
      </c>
      <c r="T157" s="126">
        <f>SUM(T158:T175)</f>
        <v>0</v>
      </c>
      <c r="AR157" s="121" t="s">
        <v>79</v>
      </c>
      <c r="AT157" s="127" t="s">
        <v>70</v>
      </c>
      <c r="AU157" s="127" t="s">
        <v>79</v>
      </c>
      <c r="AY157" s="121" t="s">
        <v>134</v>
      </c>
      <c r="BK157" s="128">
        <f>SUM(BK158:BK175)</f>
        <v>0</v>
      </c>
    </row>
    <row r="158" spans="2:65" s="1" customFormat="1" ht="24.2" customHeight="1">
      <c r="B158" s="131"/>
      <c r="C158" s="132" t="s">
        <v>212</v>
      </c>
      <c r="D158" s="132" t="s">
        <v>136</v>
      </c>
      <c r="E158" s="133" t="s">
        <v>361</v>
      </c>
      <c r="F158" s="134" t="s">
        <v>362</v>
      </c>
      <c r="G158" s="135" t="s">
        <v>139</v>
      </c>
      <c r="H158" s="136">
        <v>368.76</v>
      </c>
      <c r="I158" s="137">
        <v>0</v>
      </c>
      <c r="J158" s="137">
        <f t="shared" ref="J158:J175" si="10">ROUND(I158*H158,2)</f>
        <v>0</v>
      </c>
      <c r="K158" s="138"/>
      <c r="L158" s="25"/>
      <c r="M158" s="139" t="s">
        <v>1</v>
      </c>
      <c r="N158" s="140" t="s">
        <v>37</v>
      </c>
      <c r="O158" s="141">
        <v>0.49274000000000001</v>
      </c>
      <c r="P158" s="141">
        <f t="shared" ref="P158:P175" si="11">O158*H158</f>
        <v>181.7028024</v>
      </c>
      <c r="Q158" s="141">
        <v>3.2809999999999999E-2</v>
      </c>
      <c r="R158" s="141">
        <f t="shared" ref="R158:R175" si="12">Q158*H158</f>
        <v>12.0990156</v>
      </c>
      <c r="S158" s="141">
        <v>0</v>
      </c>
      <c r="T158" s="142">
        <f t="shared" ref="T158:T175" si="13">S158*H158</f>
        <v>0</v>
      </c>
      <c r="AR158" s="143" t="s">
        <v>140</v>
      </c>
      <c r="AT158" s="143" t="s">
        <v>136</v>
      </c>
      <c r="AU158" s="143" t="s">
        <v>141</v>
      </c>
      <c r="AY158" s="13" t="s">
        <v>134</v>
      </c>
      <c r="BE158" s="144">
        <f t="shared" ref="BE158:BE175" si="14">IF(N158="základná",J158,0)</f>
        <v>0</v>
      </c>
      <c r="BF158" s="144">
        <f t="shared" ref="BF158:BF175" si="15">IF(N158="znížená",J158,0)</f>
        <v>0</v>
      </c>
      <c r="BG158" s="144">
        <f t="shared" ref="BG158:BG175" si="16">IF(N158="zákl. prenesená",J158,0)</f>
        <v>0</v>
      </c>
      <c r="BH158" s="144">
        <f t="shared" ref="BH158:BH175" si="17">IF(N158="zníž. prenesená",J158,0)</f>
        <v>0</v>
      </c>
      <c r="BI158" s="144">
        <f t="shared" ref="BI158:BI175" si="18">IF(N158="nulová",J158,0)</f>
        <v>0</v>
      </c>
      <c r="BJ158" s="13" t="s">
        <v>141</v>
      </c>
      <c r="BK158" s="144">
        <f t="shared" ref="BK158:BK175" si="19">ROUND(I158*H158,2)</f>
        <v>0</v>
      </c>
      <c r="BL158" s="13" t="s">
        <v>140</v>
      </c>
      <c r="BM158" s="143" t="s">
        <v>363</v>
      </c>
    </row>
    <row r="159" spans="2:65" s="1" customFormat="1" ht="24.2" customHeight="1">
      <c r="B159" s="131"/>
      <c r="C159" s="132" t="s">
        <v>7</v>
      </c>
      <c r="D159" s="132" t="s">
        <v>136</v>
      </c>
      <c r="E159" s="133" t="s">
        <v>364</v>
      </c>
      <c r="F159" s="134" t="s">
        <v>365</v>
      </c>
      <c r="G159" s="135" t="s">
        <v>139</v>
      </c>
      <c r="H159" s="136">
        <v>368.76</v>
      </c>
      <c r="I159" s="137">
        <v>0</v>
      </c>
      <c r="J159" s="137">
        <f t="shared" si="10"/>
        <v>0</v>
      </c>
      <c r="K159" s="138"/>
      <c r="L159" s="25"/>
      <c r="M159" s="139" t="s">
        <v>1</v>
      </c>
      <c r="N159" s="140" t="s">
        <v>37</v>
      </c>
      <c r="O159" s="141">
        <v>0.31796999999999997</v>
      </c>
      <c r="P159" s="141">
        <f t="shared" si="11"/>
        <v>117.25461719999998</v>
      </c>
      <c r="Q159" s="141">
        <v>4.7200000000000002E-3</v>
      </c>
      <c r="R159" s="141">
        <f t="shared" si="12"/>
        <v>1.7405472</v>
      </c>
      <c r="S159" s="141">
        <v>0</v>
      </c>
      <c r="T159" s="142">
        <f t="shared" si="13"/>
        <v>0</v>
      </c>
      <c r="AR159" s="143" t="s">
        <v>140</v>
      </c>
      <c r="AT159" s="143" t="s">
        <v>136</v>
      </c>
      <c r="AU159" s="143" t="s">
        <v>141</v>
      </c>
      <c r="AY159" s="13" t="s">
        <v>134</v>
      </c>
      <c r="BE159" s="144">
        <f t="shared" si="14"/>
        <v>0</v>
      </c>
      <c r="BF159" s="144">
        <f t="shared" si="15"/>
        <v>0</v>
      </c>
      <c r="BG159" s="144">
        <f t="shared" si="16"/>
        <v>0</v>
      </c>
      <c r="BH159" s="144">
        <f t="shared" si="17"/>
        <v>0</v>
      </c>
      <c r="BI159" s="144">
        <f t="shared" si="18"/>
        <v>0</v>
      </c>
      <c r="BJ159" s="13" t="s">
        <v>141</v>
      </c>
      <c r="BK159" s="144">
        <f t="shared" si="19"/>
        <v>0</v>
      </c>
      <c r="BL159" s="13" t="s">
        <v>140</v>
      </c>
      <c r="BM159" s="143" t="s">
        <v>366</v>
      </c>
    </row>
    <row r="160" spans="2:65" s="1" customFormat="1" ht="24.2" customHeight="1">
      <c r="B160" s="131"/>
      <c r="C160" s="132" t="s">
        <v>219</v>
      </c>
      <c r="D160" s="132" t="s">
        <v>136</v>
      </c>
      <c r="E160" s="133" t="s">
        <v>367</v>
      </c>
      <c r="F160" s="134" t="s">
        <v>368</v>
      </c>
      <c r="G160" s="135" t="s">
        <v>139</v>
      </c>
      <c r="H160" s="136">
        <v>368.76</v>
      </c>
      <c r="I160" s="137">
        <v>0</v>
      </c>
      <c r="J160" s="137">
        <f t="shared" si="10"/>
        <v>0</v>
      </c>
      <c r="K160" s="138"/>
      <c r="L160" s="25"/>
      <c r="M160" s="139" t="s">
        <v>1</v>
      </c>
      <c r="N160" s="140" t="s">
        <v>37</v>
      </c>
      <c r="O160" s="141">
        <v>0.19106000000000001</v>
      </c>
      <c r="P160" s="141">
        <f t="shared" si="11"/>
        <v>70.455285599999996</v>
      </c>
      <c r="Q160" s="141">
        <v>5.1500000000000001E-3</v>
      </c>
      <c r="R160" s="141">
        <f t="shared" si="12"/>
        <v>1.899114</v>
      </c>
      <c r="S160" s="141">
        <v>0</v>
      </c>
      <c r="T160" s="142">
        <f t="shared" si="13"/>
        <v>0</v>
      </c>
      <c r="AR160" s="143" t="s">
        <v>140</v>
      </c>
      <c r="AT160" s="143" t="s">
        <v>136</v>
      </c>
      <c r="AU160" s="143" t="s">
        <v>141</v>
      </c>
      <c r="AY160" s="13" t="s">
        <v>134</v>
      </c>
      <c r="BE160" s="144">
        <f t="shared" si="14"/>
        <v>0</v>
      </c>
      <c r="BF160" s="144">
        <f t="shared" si="15"/>
        <v>0</v>
      </c>
      <c r="BG160" s="144">
        <f t="shared" si="16"/>
        <v>0</v>
      </c>
      <c r="BH160" s="144">
        <f t="shared" si="17"/>
        <v>0</v>
      </c>
      <c r="BI160" s="144">
        <f t="shared" si="18"/>
        <v>0</v>
      </c>
      <c r="BJ160" s="13" t="s">
        <v>141</v>
      </c>
      <c r="BK160" s="144">
        <f t="shared" si="19"/>
        <v>0</v>
      </c>
      <c r="BL160" s="13" t="s">
        <v>140</v>
      </c>
      <c r="BM160" s="143" t="s">
        <v>369</v>
      </c>
    </row>
    <row r="161" spans="2:65" s="1" customFormat="1" ht="16.5" customHeight="1">
      <c r="B161" s="131"/>
      <c r="C161" s="132" t="s">
        <v>223</v>
      </c>
      <c r="D161" s="132" t="s">
        <v>136</v>
      </c>
      <c r="E161" s="133" t="s">
        <v>370</v>
      </c>
      <c r="F161" s="134" t="s">
        <v>371</v>
      </c>
      <c r="G161" s="135" t="s">
        <v>182</v>
      </c>
      <c r="H161" s="136">
        <v>5.47</v>
      </c>
      <c r="I161" s="137">
        <v>0</v>
      </c>
      <c r="J161" s="137">
        <f t="shared" si="10"/>
        <v>0</v>
      </c>
      <c r="K161" s="138"/>
      <c r="L161" s="25"/>
      <c r="M161" s="139" t="s">
        <v>1</v>
      </c>
      <c r="N161" s="140" t="s">
        <v>37</v>
      </c>
      <c r="O161" s="141">
        <v>4.3002799999999999</v>
      </c>
      <c r="P161" s="141">
        <f t="shared" si="11"/>
        <v>23.522531599999997</v>
      </c>
      <c r="Q161" s="141">
        <v>2.0952500000000001</v>
      </c>
      <c r="R161" s="141">
        <f t="shared" si="12"/>
        <v>11.461017500000001</v>
      </c>
      <c r="S161" s="141">
        <v>0</v>
      </c>
      <c r="T161" s="142">
        <f t="shared" si="13"/>
        <v>0</v>
      </c>
      <c r="AR161" s="143" t="s">
        <v>140</v>
      </c>
      <c r="AT161" s="143" t="s">
        <v>136</v>
      </c>
      <c r="AU161" s="143" t="s">
        <v>141</v>
      </c>
      <c r="AY161" s="13" t="s">
        <v>134</v>
      </c>
      <c r="BE161" s="144">
        <f t="shared" si="14"/>
        <v>0</v>
      </c>
      <c r="BF161" s="144">
        <f t="shared" si="15"/>
        <v>0</v>
      </c>
      <c r="BG161" s="144">
        <f t="shared" si="16"/>
        <v>0</v>
      </c>
      <c r="BH161" s="144">
        <f t="shared" si="17"/>
        <v>0</v>
      </c>
      <c r="BI161" s="144">
        <f t="shared" si="18"/>
        <v>0</v>
      </c>
      <c r="BJ161" s="13" t="s">
        <v>141</v>
      </c>
      <c r="BK161" s="144">
        <f t="shared" si="19"/>
        <v>0</v>
      </c>
      <c r="BL161" s="13" t="s">
        <v>140</v>
      </c>
      <c r="BM161" s="143" t="s">
        <v>372</v>
      </c>
    </row>
    <row r="162" spans="2:65" s="1" customFormat="1" ht="24.2" customHeight="1">
      <c r="B162" s="131"/>
      <c r="C162" s="132" t="s">
        <v>227</v>
      </c>
      <c r="D162" s="132" t="s">
        <v>136</v>
      </c>
      <c r="E162" s="133" t="s">
        <v>373</v>
      </c>
      <c r="F162" s="134" t="s">
        <v>374</v>
      </c>
      <c r="G162" s="135" t="s">
        <v>182</v>
      </c>
      <c r="H162" s="136">
        <v>127.62</v>
      </c>
      <c r="I162" s="137">
        <v>0</v>
      </c>
      <c r="J162" s="137">
        <f t="shared" si="10"/>
        <v>0</v>
      </c>
      <c r="K162" s="138"/>
      <c r="L162" s="25"/>
      <c r="M162" s="139" t="s">
        <v>1</v>
      </c>
      <c r="N162" s="140" t="s">
        <v>37</v>
      </c>
      <c r="O162" s="141">
        <v>2.77</v>
      </c>
      <c r="P162" s="141">
        <f t="shared" si="11"/>
        <v>353.50740000000002</v>
      </c>
      <c r="Q162" s="141">
        <v>2.4407199999999998</v>
      </c>
      <c r="R162" s="141">
        <f t="shared" si="12"/>
        <v>311.48468639999999</v>
      </c>
      <c r="S162" s="141">
        <v>0</v>
      </c>
      <c r="T162" s="142">
        <f t="shared" si="13"/>
        <v>0</v>
      </c>
      <c r="AR162" s="143" t="s">
        <v>140</v>
      </c>
      <c r="AT162" s="143" t="s">
        <v>136</v>
      </c>
      <c r="AU162" s="143" t="s">
        <v>141</v>
      </c>
      <c r="AY162" s="13" t="s">
        <v>134</v>
      </c>
      <c r="BE162" s="144">
        <f t="shared" si="14"/>
        <v>0</v>
      </c>
      <c r="BF162" s="144">
        <f t="shared" si="15"/>
        <v>0</v>
      </c>
      <c r="BG162" s="144">
        <f t="shared" si="16"/>
        <v>0</v>
      </c>
      <c r="BH162" s="144">
        <f t="shared" si="17"/>
        <v>0</v>
      </c>
      <c r="BI162" s="144">
        <f t="shared" si="18"/>
        <v>0</v>
      </c>
      <c r="BJ162" s="13" t="s">
        <v>141</v>
      </c>
      <c r="BK162" s="144">
        <f t="shared" si="19"/>
        <v>0</v>
      </c>
      <c r="BL162" s="13" t="s">
        <v>140</v>
      </c>
      <c r="BM162" s="143" t="s">
        <v>375</v>
      </c>
    </row>
    <row r="163" spans="2:65" s="1" customFormat="1" ht="24.2" customHeight="1">
      <c r="B163" s="131"/>
      <c r="C163" s="132" t="s">
        <v>231</v>
      </c>
      <c r="D163" s="132" t="s">
        <v>136</v>
      </c>
      <c r="E163" s="133" t="s">
        <v>376</v>
      </c>
      <c r="F163" s="134" t="s">
        <v>377</v>
      </c>
      <c r="G163" s="135" t="s">
        <v>139</v>
      </c>
      <c r="H163" s="136">
        <v>446.36</v>
      </c>
      <c r="I163" s="137">
        <v>0</v>
      </c>
      <c r="J163" s="137">
        <f t="shared" si="10"/>
        <v>0</v>
      </c>
      <c r="K163" s="138"/>
      <c r="L163" s="25"/>
      <c r="M163" s="139" t="s">
        <v>1</v>
      </c>
      <c r="N163" s="140" t="s">
        <v>37</v>
      </c>
      <c r="O163" s="141">
        <v>1.001E-2</v>
      </c>
      <c r="P163" s="141">
        <f t="shared" si="11"/>
        <v>4.4680635999999998</v>
      </c>
      <c r="Q163" s="141">
        <v>0</v>
      </c>
      <c r="R163" s="141">
        <f t="shared" si="12"/>
        <v>0</v>
      </c>
      <c r="S163" s="141">
        <v>0</v>
      </c>
      <c r="T163" s="142">
        <f t="shared" si="13"/>
        <v>0</v>
      </c>
      <c r="AR163" s="143" t="s">
        <v>140</v>
      </c>
      <c r="AT163" s="143" t="s">
        <v>136</v>
      </c>
      <c r="AU163" s="143" t="s">
        <v>141</v>
      </c>
      <c r="AY163" s="13" t="s">
        <v>134</v>
      </c>
      <c r="BE163" s="144">
        <f t="shared" si="14"/>
        <v>0</v>
      </c>
      <c r="BF163" s="144">
        <f t="shared" si="15"/>
        <v>0</v>
      </c>
      <c r="BG163" s="144">
        <f t="shared" si="16"/>
        <v>0</v>
      </c>
      <c r="BH163" s="144">
        <f t="shared" si="17"/>
        <v>0</v>
      </c>
      <c r="BI163" s="144">
        <f t="shared" si="18"/>
        <v>0</v>
      </c>
      <c r="BJ163" s="13" t="s">
        <v>141</v>
      </c>
      <c r="BK163" s="144">
        <f t="shared" si="19"/>
        <v>0</v>
      </c>
      <c r="BL163" s="13" t="s">
        <v>140</v>
      </c>
      <c r="BM163" s="143" t="s">
        <v>378</v>
      </c>
    </row>
    <row r="164" spans="2:65" s="1" customFormat="1" ht="16.5" customHeight="1">
      <c r="B164" s="131"/>
      <c r="C164" s="149" t="s">
        <v>236</v>
      </c>
      <c r="D164" s="149" t="s">
        <v>313</v>
      </c>
      <c r="E164" s="150" t="s">
        <v>379</v>
      </c>
      <c r="F164" s="151" t="s">
        <v>380</v>
      </c>
      <c r="G164" s="152" t="s">
        <v>139</v>
      </c>
      <c r="H164" s="153">
        <v>446.36</v>
      </c>
      <c r="I164" s="154">
        <v>0</v>
      </c>
      <c r="J164" s="154">
        <f t="shared" si="10"/>
        <v>0</v>
      </c>
      <c r="K164" s="155"/>
      <c r="L164" s="156"/>
      <c r="M164" s="157" t="s">
        <v>1</v>
      </c>
      <c r="N164" s="158" t="s">
        <v>37</v>
      </c>
      <c r="O164" s="141">
        <v>0</v>
      </c>
      <c r="P164" s="141">
        <f t="shared" si="11"/>
        <v>0</v>
      </c>
      <c r="Q164" s="141">
        <v>1E-4</v>
      </c>
      <c r="R164" s="141">
        <f t="shared" si="12"/>
        <v>4.4636000000000002E-2</v>
      </c>
      <c r="S164" s="141">
        <v>0</v>
      </c>
      <c r="T164" s="142">
        <f t="shared" si="13"/>
        <v>0</v>
      </c>
      <c r="AR164" s="143" t="s">
        <v>167</v>
      </c>
      <c r="AT164" s="143" t="s">
        <v>313</v>
      </c>
      <c r="AU164" s="143" t="s">
        <v>141</v>
      </c>
      <c r="AY164" s="13" t="s">
        <v>134</v>
      </c>
      <c r="BE164" s="144">
        <f t="shared" si="14"/>
        <v>0</v>
      </c>
      <c r="BF164" s="144">
        <f t="shared" si="15"/>
        <v>0</v>
      </c>
      <c r="BG164" s="144">
        <f t="shared" si="16"/>
        <v>0</v>
      </c>
      <c r="BH164" s="144">
        <f t="shared" si="17"/>
        <v>0</v>
      </c>
      <c r="BI164" s="144">
        <f t="shared" si="18"/>
        <v>0</v>
      </c>
      <c r="BJ164" s="13" t="s">
        <v>141</v>
      </c>
      <c r="BK164" s="144">
        <f t="shared" si="19"/>
        <v>0</v>
      </c>
      <c r="BL164" s="13" t="s">
        <v>140</v>
      </c>
      <c r="BM164" s="143" t="s">
        <v>381</v>
      </c>
    </row>
    <row r="165" spans="2:65" s="1" customFormat="1" ht="24.2" customHeight="1">
      <c r="B165" s="131"/>
      <c r="C165" s="132" t="s">
        <v>240</v>
      </c>
      <c r="D165" s="132" t="s">
        <v>136</v>
      </c>
      <c r="E165" s="133" t="s">
        <v>382</v>
      </c>
      <c r="F165" s="134" t="s">
        <v>383</v>
      </c>
      <c r="G165" s="135" t="s">
        <v>139</v>
      </c>
      <c r="H165" s="136">
        <v>599.36</v>
      </c>
      <c r="I165" s="137">
        <v>0</v>
      </c>
      <c r="J165" s="137">
        <f t="shared" si="10"/>
        <v>0</v>
      </c>
      <c r="K165" s="138"/>
      <c r="L165" s="25"/>
      <c r="M165" s="139" t="s">
        <v>1</v>
      </c>
      <c r="N165" s="140" t="s">
        <v>37</v>
      </c>
      <c r="O165" s="141">
        <v>3.5000000000000003E-2</v>
      </c>
      <c r="P165" s="141">
        <f t="shared" si="11"/>
        <v>20.977600000000002</v>
      </c>
      <c r="Q165" s="141">
        <v>0</v>
      </c>
      <c r="R165" s="141">
        <f t="shared" si="12"/>
        <v>0</v>
      </c>
      <c r="S165" s="141">
        <v>0</v>
      </c>
      <c r="T165" s="142">
        <f t="shared" si="13"/>
        <v>0</v>
      </c>
      <c r="AR165" s="143" t="s">
        <v>140</v>
      </c>
      <c r="AT165" s="143" t="s">
        <v>136</v>
      </c>
      <c r="AU165" s="143" t="s">
        <v>141</v>
      </c>
      <c r="AY165" s="13" t="s">
        <v>134</v>
      </c>
      <c r="BE165" s="144">
        <f t="shared" si="14"/>
        <v>0</v>
      </c>
      <c r="BF165" s="144">
        <f t="shared" si="15"/>
        <v>0</v>
      </c>
      <c r="BG165" s="144">
        <f t="shared" si="16"/>
        <v>0</v>
      </c>
      <c r="BH165" s="144">
        <f t="shared" si="17"/>
        <v>0</v>
      </c>
      <c r="BI165" s="144">
        <f t="shared" si="18"/>
        <v>0</v>
      </c>
      <c r="BJ165" s="13" t="s">
        <v>141</v>
      </c>
      <c r="BK165" s="144">
        <f t="shared" si="19"/>
        <v>0</v>
      </c>
      <c r="BL165" s="13" t="s">
        <v>140</v>
      </c>
      <c r="BM165" s="143" t="s">
        <v>384</v>
      </c>
    </row>
    <row r="166" spans="2:65" s="1" customFormat="1" ht="37.9" customHeight="1">
      <c r="B166" s="131"/>
      <c r="C166" s="149" t="s">
        <v>244</v>
      </c>
      <c r="D166" s="149" t="s">
        <v>313</v>
      </c>
      <c r="E166" s="150" t="s">
        <v>385</v>
      </c>
      <c r="F166" s="151" t="s">
        <v>386</v>
      </c>
      <c r="G166" s="152" t="s">
        <v>387</v>
      </c>
      <c r="H166" s="153">
        <v>92.600999999999999</v>
      </c>
      <c r="I166" s="154">
        <v>0</v>
      </c>
      <c r="J166" s="154">
        <f t="shared" si="10"/>
        <v>0</v>
      </c>
      <c r="K166" s="155"/>
      <c r="L166" s="156"/>
      <c r="M166" s="157" t="s">
        <v>1</v>
      </c>
      <c r="N166" s="158" t="s">
        <v>37</v>
      </c>
      <c r="O166" s="141">
        <v>0</v>
      </c>
      <c r="P166" s="141">
        <f t="shared" si="11"/>
        <v>0</v>
      </c>
      <c r="Q166" s="141">
        <v>1.0300000000000001E-3</v>
      </c>
      <c r="R166" s="141">
        <f t="shared" si="12"/>
        <v>9.5379030000000004E-2</v>
      </c>
      <c r="S166" s="141">
        <v>0</v>
      </c>
      <c r="T166" s="142">
        <f t="shared" si="13"/>
        <v>0</v>
      </c>
      <c r="AR166" s="143" t="s">
        <v>167</v>
      </c>
      <c r="AT166" s="143" t="s">
        <v>313</v>
      </c>
      <c r="AU166" s="143" t="s">
        <v>141</v>
      </c>
      <c r="AY166" s="13" t="s">
        <v>134</v>
      </c>
      <c r="BE166" s="144">
        <f t="shared" si="14"/>
        <v>0</v>
      </c>
      <c r="BF166" s="144">
        <f t="shared" si="15"/>
        <v>0</v>
      </c>
      <c r="BG166" s="144">
        <f t="shared" si="16"/>
        <v>0</v>
      </c>
      <c r="BH166" s="144">
        <f t="shared" si="17"/>
        <v>0</v>
      </c>
      <c r="BI166" s="144">
        <f t="shared" si="18"/>
        <v>0</v>
      </c>
      <c r="BJ166" s="13" t="s">
        <v>141</v>
      </c>
      <c r="BK166" s="144">
        <f t="shared" si="19"/>
        <v>0</v>
      </c>
      <c r="BL166" s="13" t="s">
        <v>140</v>
      </c>
      <c r="BM166" s="143" t="s">
        <v>388</v>
      </c>
    </row>
    <row r="167" spans="2:65" s="1" customFormat="1" ht="24.2" customHeight="1">
      <c r="B167" s="131"/>
      <c r="C167" s="132" t="s">
        <v>248</v>
      </c>
      <c r="D167" s="132" t="s">
        <v>136</v>
      </c>
      <c r="E167" s="133" t="s">
        <v>389</v>
      </c>
      <c r="F167" s="134" t="s">
        <v>390</v>
      </c>
      <c r="G167" s="135" t="s">
        <v>139</v>
      </c>
      <c r="H167" s="136">
        <v>559.36</v>
      </c>
      <c r="I167" s="137">
        <v>0</v>
      </c>
      <c r="J167" s="137">
        <f t="shared" si="10"/>
        <v>0</v>
      </c>
      <c r="K167" s="138"/>
      <c r="L167" s="25"/>
      <c r="M167" s="139" t="s">
        <v>1</v>
      </c>
      <c r="N167" s="140" t="s">
        <v>37</v>
      </c>
      <c r="O167" s="141">
        <v>0.22982</v>
      </c>
      <c r="P167" s="141">
        <f t="shared" si="11"/>
        <v>128.5521152</v>
      </c>
      <c r="Q167" s="141">
        <v>1.7340000000000001E-2</v>
      </c>
      <c r="R167" s="141">
        <f t="shared" si="12"/>
        <v>9.6993024000000005</v>
      </c>
      <c r="S167" s="141">
        <v>0</v>
      </c>
      <c r="T167" s="142">
        <f t="shared" si="13"/>
        <v>0</v>
      </c>
      <c r="AR167" s="143" t="s">
        <v>140</v>
      </c>
      <c r="AT167" s="143" t="s">
        <v>136</v>
      </c>
      <c r="AU167" s="143" t="s">
        <v>141</v>
      </c>
      <c r="AY167" s="13" t="s">
        <v>134</v>
      </c>
      <c r="BE167" s="144">
        <f t="shared" si="14"/>
        <v>0</v>
      </c>
      <c r="BF167" s="144">
        <f t="shared" si="15"/>
        <v>0</v>
      </c>
      <c r="BG167" s="144">
        <f t="shared" si="16"/>
        <v>0</v>
      </c>
      <c r="BH167" s="144">
        <f t="shared" si="17"/>
        <v>0</v>
      </c>
      <c r="BI167" s="144">
        <f t="shared" si="18"/>
        <v>0</v>
      </c>
      <c r="BJ167" s="13" t="s">
        <v>141</v>
      </c>
      <c r="BK167" s="144">
        <f t="shared" si="19"/>
        <v>0</v>
      </c>
      <c r="BL167" s="13" t="s">
        <v>140</v>
      </c>
      <c r="BM167" s="143" t="s">
        <v>391</v>
      </c>
    </row>
    <row r="168" spans="2:65" s="1" customFormat="1" ht="24.2" customHeight="1">
      <c r="B168" s="131"/>
      <c r="C168" s="132" t="s">
        <v>252</v>
      </c>
      <c r="D168" s="132" t="s">
        <v>136</v>
      </c>
      <c r="E168" s="133" t="s">
        <v>392</v>
      </c>
      <c r="F168" s="134" t="s">
        <v>393</v>
      </c>
      <c r="G168" s="135" t="s">
        <v>324</v>
      </c>
      <c r="H168" s="136">
        <v>2</v>
      </c>
      <c r="I168" s="137">
        <v>0</v>
      </c>
      <c r="J168" s="137">
        <f t="shared" si="10"/>
        <v>0</v>
      </c>
      <c r="K168" s="138"/>
      <c r="L168" s="25"/>
      <c r="M168" s="139" t="s">
        <v>1</v>
      </c>
      <c r="N168" s="140" t="s">
        <v>37</v>
      </c>
      <c r="O168" s="141">
        <v>3.0472899999999998</v>
      </c>
      <c r="P168" s="141">
        <f t="shared" si="11"/>
        <v>6.0945799999999997</v>
      </c>
      <c r="Q168" s="141">
        <v>1.7500000000000002E-2</v>
      </c>
      <c r="R168" s="141">
        <f t="shared" si="12"/>
        <v>3.5000000000000003E-2</v>
      </c>
      <c r="S168" s="141">
        <v>0</v>
      </c>
      <c r="T168" s="142">
        <f t="shared" si="13"/>
        <v>0</v>
      </c>
      <c r="AR168" s="143" t="s">
        <v>140</v>
      </c>
      <c r="AT168" s="143" t="s">
        <v>136</v>
      </c>
      <c r="AU168" s="143" t="s">
        <v>141</v>
      </c>
      <c r="AY168" s="13" t="s">
        <v>134</v>
      </c>
      <c r="BE168" s="144">
        <f t="shared" si="14"/>
        <v>0</v>
      </c>
      <c r="BF168" s="144">
        <f t="shared" si="15"/>
        <v>0</v>
      </c>
      <c r="BG168" s="144">
        <f t="shared" si="16"/>
        <v>0</v>
      </c>
      <c r="BH168" s="144">
        <f t="shared" si="17"/>
        <v>0</v>
      </c>
      <c r="BI168" s="144">
        <f t="shared" si="18"/>
        <v>0</v>
      </c>
      <c r="BJ168" s="13" t="s">
        <v>141</v>
      </c>
      <c r="BK168" s="144">
        <f t="shared" si="19"/>
        <v>0</v>
      </c>
      <c r="BL168" s="13" t="s">
        <v>140</v>
      </c>
      <c r="BM168" s="143" t="s">
        <v>394</v>
      </c>
    </row>
    <row r="169" spans="2:65" s="1" customFormat="1" ht="21.75" customHeight="1">
      <c r="B169" s="131"/>
      <c r="C169" s="149" t="s">
        <v>256</v>
      </c>
      <c r="D169" s="149" t="s">
        <v>313</v>
      </c>
      <c r="E169" s="150" t="s">
        <v>395</v>
      </c>
      <c r="F169" s="151" t="s">
        <v>396</v>
      </c>
      <c r="G169" s="152" t="s">
        <v>324</v>
      </c>
      <c r="H169" s="153">
        <v>2</v>
      </c>
      <c r="I169" s="154">
        <v>0</v>
      </c>
      <c r="J169" s="154">
        <f t="shared" si="10"/>
        <v>0</v>
      </c>
      <c r="K169" s="155"/>
      <c r="L169" s="156"/>
      <c r="M169" s="157" t="s">
        <v>1</v>
      </c>
      <c r="N169" s="158" t="s">
        <v>37</v>
      </c>
      <c r="O169" s="141">
        <v>0</v>
      </c>
      <c r="P169" s="141">
        <f t="shared" si="11"/>
        <v>0</v>
      </c>
      <c r="Q169" s="141">
        <v>1.46E-2</v>
      </c>
      <c r="R169" s="141">
        <f t="shared" si="12"/>
        <v>2.92E-2</v>
      </c>
      <c r="S169" s="141">
        <v>0</v>
      </c>
      <c r="T169" s="142">
        <f t="shared" si="13"/>
        <v>0</v>
      </c>
      <c r="AR169" s="143" t="s">
        <v>167</v>
      </c>
      <c r="AT169" s="143" t="s">
        <v>313</v>
      </c>
      <c r="AU169" s="143" t="s">
        <v>141</v>
      </c>
      <c r="AY169" s="13" t="s">
        <v>134</v>
      </c>
      <c r="BE169" s="144">
        <f t="shared" si="14"/>
        <v>0</v>
      </c>
      <c r="BF169" s="144">
        <f t="shared" si="15"/>
        <v>0</v>
      </c>
      <c r="BG169" s="144">
        <f t="shared" si="16"/>
        <v>0</v>
      </c>
      <c r="BH169" s="144">
        <f t="shared" si="17"/>
        <v>0</v>
      </c>
      <c r="BI169" s="144">
        <f t="shared" si="18"/>
        <v>0</v>
      </c>
      <c r="BJ169" s="13" t="s">
        <v>141</v>
      </c>
      <c r="BK169" s="144">
        <f t="shared" si="19"/>
        <v>0</v>
      </c>
      <c r="BL169" s="13" t="s">
        <v>140</v>
      </c>
      <c r="BM169" s="143" t="s">
        <v>397</v>
      </c>
    </row>
    <row r="170" spans="2:65" s="1" customFormat="1" ht="24.2" customHeight="1">
      <c r="B170" s="131"/>
      <c r="C170" s="132" t="s">
        <v>260</v>
      </c>
      <c r="D170" s="132" t="s">
        <v>136</v>
      </c>
      <c r="E170" s="133" t="s">
        <v>398</v>
      </c>
      <c r="F170" s="134" t="s">
        <v>399</v>
      </c>
      <c r="G170" s="135" t="s">
        <v>324</v>
      </c>
      <c r="H170" s="136">
        <v>5</v>
      </c>
      <c r="I170" s="137">
        <v>0</v>
      </c>
      <c r="J170" s="137">
        <f t="shared" si="10"/>
        <v>0</v>
      </c>
      <c r="K170" s="138"/>
      <c r="L170" s="25"/>
      <c r="M170" s="139" t="s">
        <v>1</v>
      </c>
      <c r="N170" s="140" t="s">
        <v>37</v>
      </c>
      <c r="O170" s="141">
        <v>4.0673599999999999</v>
      </c>
      <c r="P170" s="141">
        <f t="shared" si="11"/>
        <v>20.3368</v>
      </c>
      <c r="Q170" s="141">
        <v>4.548E-2</v>
      </c>
      <c r="R170" s="141">
        <f t="shared" si="12"/>
        <v>0.22739999999999999</v>
      </c>
      <c r="S170" s="141">
        <v>0</v>
      </c>
      <c r="T170" s="142">
        <f t="shared" si="13"/>
        <v>0</v>
      </c>
      <c r="AR170" s="143" t="s">
        <v>140</v>
      </c>
      <c r="AT170" s="143" t="s">
        <v>136</v>
      </c>
      <c r="AU170" s="143" t="s">
        <v>141</v>
      </c>
      <c r="AY170" s="13" t="s">
        <v>134</v>
      </c>
      <c r="BE170" s="144">
        <f t="shared" si="14"/>
        <v>0</v>
      </c>
      <c r="BF170" s="144">
        <f t="shared" si="15"/>
        <v>0</v>
      </c>
      <c r="BG170" s="144">
        <f t="shared" si="16"/>
        <v>0</v>
      </c>
      <c r="BH170" s="144">
        <f t="shared" si="17"/>
        <v>0</v>
      </c>
      <c r="BI170" s="144">
        <f t="shared" si="18"/>
        <v>0</v>
      </c>
      <c r="BJ170" s="13" t="s">
        <v>141</v>
      </c>
      <c r="BK170" s="144">
        <f t="shared" si="19"/>
        <v>0</v>
      </c>
      <c r="BL170" s="13" t="s">
        <v>140</v>
      </c>
      <c r="BM170" s="143" t="s">
        <v>400</v>
      </c>
    </row>
    <row r="171" spans="2:65" s="1" customFormat="1" ht="24.2" customHeight="1">
      <c r="B171" s="131"/>
      <c r="C171" s="149" t="s">
        <v>266</v>
      </c>
      <c r="D171" s="149" t="s">
        <v>313</v>
      </c>
      <c r="E171" s="150" t="s">
        <v>401</v>
      </c>
      <c r="F171" s="151" t="s">
        <v>402</v>
      </c>
      <c r="G171" s="152" t="s">
        <v>324</v>
      </c>
      <c r="H171" s="153">
        <v>5</v>
      </c>
      <c r="I171" s="154">
        <v>0</v>
      </c>
      <c r="J171" s="154">
        <f t="shared" si="10"/>
        <v>0</v>
      </c>
      <c r="K171" s="155"/>
      <c r="L171" s="156"/>
      <c r="M171" s="157" t="s">
        <v>1</v>
      </c>
      <c r="N171" s="158" t="s">
        <v>37</v>
      </c>
      <c r="O171" s="141">
        <v>0</v>
      </c>
      <c r="P171" s="141">
        <f t="shared" si="11"/>
        <v>0</v>
      </c>
      <c r="Q171" s="141">
        <v>0.02</v>
      </c>
      <c r="R171" s="141">
        <f t="shared" si="12"/>
        <v>0.1</v>
      </c>
      <c r="S171" s="141">
        <v>0</v>
      </c>
      <c r="T171" s="142">
        <f t="shared" si="13"/>
        <v>0</v>
      </c>
      <c r="AR171" s="143" t="s">
        <v>167</v>
      </c>
      <c r="AT171" s="143" t="s">
        <v>313</v>
      </c>
      <c r="AU171" s="143" t="s">
        <v>141</v>
      </c>
      <c r="AY171" s="13" t="s">
        <v>134</v>
      </c>
      <c r="BE171" s="144">
        <f t="shared" si="14"/>
        <v>0</v>
      </c>
      <c r="BF171" s="144">
        <f t="shared" si="15"/>
        <v>0</v>
      </c>
      <c r="BG171" s="144">
        <f t="shared" si="16"/>
        <v>0</v>
      </c>
      <c r="BH171" s="144">
        <f t="shared" si="17"/>
        <v>0</v>
      </c>
      <c r="BI171" s="144">
        <f t="shared" si="18"/>
        <v>0</v>
      </c>
      <c r="BJ171" s="13" t="s">
        <v>141</v>
      </c>
      <c r="BK171" s="144">
        <f t="shared" si="19"/>
        <v>0</v>
      </c>
      <c r="BL171" s="13" t="s">
        <v>140</v>
      </c>
      <c r="BM171" s="143" t="s">
        <v>403</v>
      </c>
    </row>
    <row r="172" spans="2:65" s="1" customFormat="1" ht="24.2" customHeight="1">
      <c r="B172" s="131"/>
      <c r="C172" s="132" t="s">
        <v>274</v>
      </c>
      <c r="D172" s="132" t="s">
        <v>136</v>
      </c>
      <c r="E172" s="133" t="s">
        <v>404</v>
      </c>
      <c r="F172" s="134" t="s">
        <v>405</v>
      </c>
      <c r="G172" s="135" t="s">
        <v>324</v>
      </c>
      <c r="H172" s="136">
        <v>6</v>
      </c>
      <c r="I172" s="137">
        <v>0</v>
      </c>
      <c r="J172" s="137">
        <f t="shared" si="10"/>
        <v>0</v>
      </c>
      <c r="K172" s="138"/>
      <c r="L172" s="25"/>
      <c r="M172" s="139" t="s">
        <v>1</v>
      </c>
      <c r="N172" s="140" t="s">
        <v>37</v>
      </c>
      <c r="O172" s="141">
        <v>9.2329000000000008</v>
      </c>
      <c r="P172" s="141">
        <f t="shared" si="11"/>
        <v>55.397400000000005</v>
      </c>
      <c r="Q172" s="141">
        <v>0.43841000000000002</v>
      </c>
      <c r="R172" s="141">
        <f t="shared" si="12"/>
        <v>2.6304600000000002</v>
      </c>
      <c r="S172" s="141">
        <v>0</v>
      </c>
      <c r="T172" s="142">
        <f t="shared" si="13"/>
        <v>0</v>
      </c>
      <c r="AR172" s="143" t="s">
        <v>140</v>
      </c>
      <c r="AT172" s="143" t="s">
        <v>136</v>
      </c>
      <c r="AU172" s="143" t="s">
        <v>141</v>
      </c>
      <c r="AY172" s="13" t="s">
        <v>134</v>
      </c>
      <c r="BE172" s="144">
        <f t="shared" si="14"/>
        <v>0</v>
      </c>
      <c r="BF172" s="144">
        <f t="shared" si="15"/>
        <v>0</v>
      </c>
      <c r="BG172" s="144">
        <f t="shared" si="16"/>
        <v>0</v>
      </c>
      <c r="BH172" s="144">
        <f t="shared" si="17"/>
        <v>0</v>
      </c>
      <c r="BI172" s="144">
        <f t="shared" si="18"/>
        <v>0</v>
      </c>
      <c r="BJ172" s="13" t="s">
        <v>141</v>
      </c>
      <c r="BK172" s="144">
        <f t="shared" si="19"/>
        <v>0</v>
      </c>
      <c r="BL172" s="13" t="s">
        <v>140</v>
      </c>
      <c r="BM172" s="143" t="s">
        <v>406</v>
      </c>
    </row>
    <row r="173" spans="2:65" s="1" customFormat="1" ht="24.2" customHeight="1">
      <c r="B173" s="131"/>
      <c r="C173" s="149" t="s">
        <v>280</v>
      </c>
      <c r="D173" s="149" t="s">
        <v>313</v>
      </c>
      <c r="E173" s="150" t="s">
        <v>407</v>
      </c>
      <c r="F173" s="151" t="s">
        <v>408</v>
      </c>
      <c r="G173" s="152" t="s">
        <v>324</v>
      </c>
      <c r="H173" s="153">
        <v>6</v>
      </c>
      <c r="I173" s="154">
        <v>0</v>
      </c>
      <c r="J173" s="154">
        <f t="shared" si="10"/>
        <v>0</v>
      </c>
      <c r="K173" s="155"/>
      <c r="L173" s="156"/>
      <c r="M173" s="157" t="s">
        <v>1</v>
      </c>
      <c r="N173" s="158" t="s">
        <v>37</v>
      </c>
      <c r="O173" s="141">
        <v>0</v>
      </c>
      <c r="P173" s="141">
        <f t="shared" si="11"/>
        <v>0</v>
      </c>
      <c r="Q173" s="141">
        <v>0.01</v>
      </c>
      <c r="R173" s="141">
        <f t="shared" si="12"/>
        <v>0.06</v>
      </c>
      <c r="S173" s="141">
        <v>0</v>
      </c>
      <c r="T173" s="142">
        <f t="shared" si="13"/>
        <v>0</v>
      </c>
      <c r="AR173" s="143" t="s">
        <v>167</v>
      </c>
      <c r="AT173" s="143" t="s">
        <v>313</v>
      </c>
      <c r="AU173" s="143" t="s">
        <v>141</v>
      </c>
      <c r="AY173" s="13" t="s">
        <v>134</v>
      </c>
      <c r="BE173" s="144">
        <f t="shared" si="14"/>
        <v>0</v>
      </c>
      <c r="BF173" s="144">
        <f t="shared" si="15"/>
        <v>0</v>
      </c>
      <c r="BG173" s="144">
        <f t="shared" si="16"/>
        <v>0</v>
      </c>
      <c r="BH173" s="144">
        <f t="shared" si="17"/>
        <v>0</v>
      </c>
      <c r="BI173" s="144">
        <f t="shared" si="18"/>
        <v>0</v>
      </c>
      <c r="BJ173" s="13" t="s">
        <v>141</v>
      </c>
      <c r="BK173" s="144">
        <f t="shared" si="19"/>
        <v>0</v>
      </c>
      <c r="BL173" s="13" t="s">
        <v>140</v>
      </c>
      <c r="BM173" s="143" t="s">
        <v>409</v>
      </c>
    </row>
    <row r="174" spans="2:65" s="1" customFormat="1" ht="24.2" customHeight="1">
      <c r="B174" s="131"/>
      <c r="C174" s="132" t="s">
        <v>284</v>
      </c>
      <c r="D174" s="132" t="s">
        <v>136</v>
      </c>
      <c r="E174" s="133" t="s">
        <v>410</v>
      </c>
      <c r="F174" s="134" t="s">
        <v>411</v>
      </c>
      <c r="G174" s="135" t="s">
        <v>324</v>
      </c>
      <c r="H174" s="136">
        <v>2</v>
      </c>
      <c r="I174" s="137">
        <v>0</v>
      </c>
      <c r="J174" s="137">
        <f t="shared" si="10"/>
        <v>0</v>
      </c>
      <c r="K174" s="138"/>
      <c r="L174" s="25"/>
      <c r="M174" s="139" t="s">
        <v>1</v>
      </c>
      <c r="N174" s="140" t="s">
        <v>37</v>
      </c>
      <c r="O174" s="141">
        <v>11.519069999999999</v>
      </c>
      <c r="P174" s="141">
        <f t="shared" si="11"/>
        <v>23.038139999999999</v>
      </c>
      <c r="Q174" s="141">
        <v>0.54347000000000001</v>
      </c>
      <c r="R174" s="141">
        <f t="shared" si="12"/>
        <v>1.08694</v>
      </c>
      <c r="S174" s="141">
        <v>0</v>
      </c>
      <c r="T174" s="142">
        <f t="shared" si="13"/>
        <v>0</v>
      </c>
      <c r="AR174" s="143" t="s">
        <v>140</v>
      </c>
      <c r="AT174" s="143" t="s">
        <v>136</v>
      </c>
      <c r="AU174" s="143" t="s">
        <v>141</v>
      </c>
      <c r="AY174" s="13" t="s">
        <v>134</v>
      </c>
      <c r="BE174" s="144">
        <f t="shared" si="14"/>
        <v>0</v>
      </c>
      <c r="BF174" s="144">
        <f t="shared" si="15"/>
        <v>0</v>
      </c>
      <c r="BG174" s="144">
        <f t="shared" si="16"/>
        <v>0</v>
      </c>
      <c r="BH174" s="144">
        <f t="shared" si="17"/>
        <v>0</v>
      </c>
      <c r="BI174" s="144">
        <f t="shared" si="18"/>
        <v>0</v>
      </c>
      <c r="BJ174" s="13" t="s">
        <v>141</v>
      </c>
      <c r="BK174" s="144">
        <f t="shared" si="19"/>
        <v>0</v>
      </c>
      <c r="BL174" s="13" t="s">
        <v>140</v>
      </c>
      <c r="BM174" s="143" t="s">
        <v>412</v>
      </c>
    </row>
    <row r="175" spans="2:65" s="1" customFormat="1" ht="24.2" customHeight="1">
      <c r="B175" s="131"/>
      <c r="C175" s="149" t="s">
        <v>413</v>
      </c>
      <c r="D175" s="149" t="s">
        <v>313</v>
      </c>
      <c r="E175" s="150" t="s">
        <v>414</v>
      </c>
      <c r="F175" s="151" t="s">
        <v>415</v>
      </c>
      <c r="G175" s="152" t="s">
        <v>324</v>
      </c>
      <c r="H175" s="153">
        <v>2</v>
      </c>
      <c r="I175" s="154">
        <v>0</v>
      </c>
      <c r="J175" s="154">
        <f t="shared" si="10"/>
        <v>0</v>
      </c>
      <c r="K175" s="155"/>
      <c r="L175" s="156"/>
      <c r="M175" s="157" t="s">
        <v>1</v>
      </c>
      <c r="N175" s="158" t="s">
        <v>37</v>
      </c>
      <c r="O175" s="141">
        <v>0</v>
      </c>
      <c r="P175" s="141">
        <f t="shared" si="11"/>
        <v>0</v>
      </c>
      <c r="Q175" s="141">
        <v>0.03</v>
      </c>
      <c r="R175" s="141">
        <f t="shared" si="12"/>
        <v>0.06</v>
      </c>
      <c r="S175" s="141">
        <v>0</v>
      </c>
      <c r="T175" s="142">
        <f t="shared" si="13"/>
        <v>0</v>
      </c>
      <c r="AR175" s="143" t="s">
        <v>167</v>
      </c>
      <c r="AT175" s="143" t="s">
        <v>313</v>
      </c>
      <c r="AU175" s="143" t="s">
        <v>141</v>
      </c>
      <c r="AY175" s="13" t="s">
        <v>134</v>
      </c>
      <c r="BE175" s="144">
        <f t="shared" si="14"/>
        <v>0</v>
      </c>
      <c r="BF175" s="144">
        <f t="shared" si="15"/>
        <v>0</v>
      </c>
      <c r="BG175" s="144">
        <f t="shared" si="16"/>
        <v>0</v>
      </c>
      <c r="BH175" s="144">
        <f t="shared" si="17"/>
        <v>0</v>
      </c>
      <c r="BI175" s="144">
        <f t="shared" si="18"/>
        <v>0</v>
      </c>
      <c r="BJ175" s="13" t="s">
        <v>141</v>
      </c>
      <c r="BK175" s="144">
        <f t="shared" si="19"/>
        <v>0</v>
      </c>
      <c r="BL175" s="13" t="s">
        <v>140</v>
      </c>
      <c r="BM175" s="143" t="s">
        <v>416</v>
      </c>
    </row>
    <row r="176" spans="2:65" s="11" customFormat="1" ht="22.9" customHeight="1">
      <c r="B176" s="120"/>
      <c r="D176" s="121" t="s">
        <v>70</v>
      </c>
      <c r="E176" s="129" t="s">
        <v>161</v>
      </c>
      <c r="F176" s="129" t="s">
        <v>162</v>
      </c>
      <c r="J176" s="130">
        <f>BK176</f>
        <v>0</v>
      </c>
      <c r="L176" s="120"/>
      <c r="M176" s="124"/>
      <c r="P176" s="125">
        <f>SUM(P177:P181)</f>
        <v>418.09252000000004</v>
      </c>
      <c r="R176" s="125">
        <f>SUM(R177:R181)</f>
        <v>55.926663600000005</v>
      </c>
      <c r="T176" s="126">
        <f>SUM(T177:T181)</f>
        <v>2.6781600000000001</v>
      </c>
      <c r="AR176" s="121" t="s">
        <v>79</v>
      </c>
      <c r="AT176" s="127" t="s">
        <v>70</v>
      </c>
      <c r="AU176" s="127" t="s">
        <v>79</v>
      </c>
      <c r="AY176" s="121" t="s">
        <v>134</v>
      </c>
      <c r="BK176" s="128">
        <f>SUM(BK177:BK181)</f>
        <v>0</v>
      </c>
    </row>
    <row r="177" spans="2:65" s="1" customFormat="1" ht="37.9" customHeight="1">
      <c r="B177" s="131"/>
      <c r="C177" s="132" t="s">
        <v>417</v>
      </c>
      <c r="D177" s="132" t="s">
        <v>136</v>
      </c>
      <c r="E177" s="133" t="s">
        <v>418</v>
      </c>
      <c r="F177" s="134" t="s">
        <v>419</v>
      </c>
      <c r="G177" s="135" t="s">
        <v>139</v>
      </c>
      <c r="H177" s="136">
        <v>1156</v>
      </c>
      <c r="I177" s="137">
        <v>0</v>
      </c>
      <c r="J177" s="137">
        <f>ROUND(I177*H177,2)</f>
        <v>0</v>
      </c>
      <c r="K177" s="138"/>
      <c r="L177" s="25"/>
      <c r="M177" s="139" t="s">
        <v>1</v>
      </c>
      <c r="N177" s="140" t="s">
        <v>37</v>
      </c>
      <c r="O177" s="141">
        <v>0.124</v>
      </c>
      <c r="P177" s="141">
        <f>O177*H177</f>
        <v>143.34399999999999</v>
      </c>
      <c r="Q177" s="141">
        <v>2.3990000000000001E-2</v>
      </c>
      <c r="R177" s="141">
        <f>Q177*H177</f>
        <v>27.73244</v>
      </c>
      <c r="S177" s="141">
        <v>0</v>
      </c>
      <c r="T177" s="142">
        <f>S177*H177</f>
        <v>0</v>
      </c>
      <c r="AR177" s="143" t="s">
        <v>140</v>
      </c>
      <c r="AT177" s="143" t="s">
        <v>136</v>
      </c>
      <c r="AU177" s="143" t="s">
        <v>141</v>
      </c>
      <c r="AY177" s="13" t="s">
        <v>134</v>
      </c>
      <c r="BE177" s="144">
        <f>IF(N177="základná",J177,0)</f>
        <v>0</v>
      </c>
      <c r="BF177" s="144">
        <f>IF(N177="znížená",J177,0)</f>
        <v>0</v>
      </c>
      <c r="BG177" s="144">
        <f>IF(N177="zákl. prenesená",J177,0)</f>
        <v>0</v>
      </c>
      <c r="BH177" s="144">
        <f>IF(N177="zníž. prenesená",J177,0)</f>
        <v>0</v>
      </c>
      <c r="BI177" s="144">
        <f>IF(N177="nulová",J177,0)</f>
        <v>0</v>
      </c>
      <c r="BJ177" s="13" t="s">
        <v>141</v>
      </c>
      <c r="BK177" s="144">
        <f>ROUND(I177*H177,2)</f>
        <v>0</v>
      </c>
      <c r="BL177" s="13" t="s">
        <v>140</v>
      </c>
      <c r="BM177" s="143" t="s">
        <v>420</v>
      </c>
    </row>
    <row r="178" spans="2:65" s="1" customFormat="1" ht="44.25" customHeight="1">
      <c r="B178" s="131"/>
      <c r="C178" s="132" t="s">
        <v>421</v>
      </c>
      <c r="D178" s="132" t="s">
        <v>136</v>
      </c>
      <c r="E178" s="133" t="s">
        <v>422</v>
      </c>
      <c r="F178" s="134" t="s">
        <v>423</v>
      </c>
      <c r="G178" s="135" t="s">
        <v>139</v>
      </c>
      <c r="H178" s="136">
        <v>1156</v>
      </c>
      <c r="I178" s="137">
        <v>0</v>
      </c>
      <c r="J178" s="137">
        <f>ROUND(I178*H178,2)</f>
        <v>0</v>
      </c>
      <c r="K178" s="138"/>
      <c r="L178" s="25"/>
      <c r="M178" s="139" t="s">
        <v>1</v>
      </c>
      <c r="N178" s="140" t="s">
        <v>37</v>
      </c>
      <c r="O178" s="141">
        <v>7.0000000000000001E-3</v>
      </c>
      <c r="P178" s="141">
        <f>O178*H178</f>
        <v>8.0920000000000005</v>
      </c>
      <c r="Q178" s="141">
        <v>0</v>
      </c>
      <c r="R178" s="141">
        <f>Q178*H178</f>
        <v>0</v>
      </c>
      <c r="S178" s="141">
        <v>0</v>
      </c>
      <c r="T178" s="142">
        <f>S178*H178</f>
        <v>0</v>
      </c>
      <c r="AR178" s="143" t="s">
        <v>140</v>
      </c>
      <c r="AT178" s="143" t="s">
        <v>136</v>
      </c>
      <c r="AU178" s="143" t="s">
        <v>141</v>
      </c>
      <c r="AY178" s="13" t="s">
        <v>134</v>
      </c>
      <c r="BE178" s="144">
        <f>IF(N178="základná",J178,0)</f>
        <v>0</v>
      </c>
      <c r="BF178" s="144">
        <f>IF(N178="znížená",J178,0)</f>
        <v>0</v>
      </c>
      <c r="BG178" s="144">
        <f>IF(N178="zákl. prenesená",J178,0)</f>
        <v>0</v>
      </c>
      <c r="BH178" s="144">
        <f>IF(N178="zníž. prenesená",J178,0)</f>
        <v>0</v>
      </c>
      <c r="BI178" s="144">
        <f>IF(N178="nulová",J178,0)</f>
        <v>0</v>
      </c>
      <c r="BJ178" s="13" t="s">
        <v>141</v>
      </c>
      <c r="BK178" s="144">
        <f>ROUND(I178*H178,2)</f>
        <v>0</v>
      </c>
      <c r="BL178" s="13" t="s">
        <v>140</v>
      </c>
      <c r="BM178" s="143" t="s">
        <v>424</v>
      </c>
    </row>
    <row r="179" spans="2:65" s="1" customFormat="1" ht="37.9" customHeight="1">
      <c r="B179" s="131"/>
      <c r="C179" s="132" t="s">
        <v>425</v>
      </c>
      <c r="D179" s="132" t="s">
        <v>136</v>
      </c>
      <c r="E179" s="133" t="s">
        <v>426</v>
      </c>
      <c r="F179" s="134" t="s">
        <v>427</v>
      </c>
      <c r="G179" s="135" t="s">
        <v>139</v>
      </c>
      <c r="H179" s="136">
        <v>1156</v>
      </c>
      <c r="I179" s="137">
        <v>0</v>
      </c>
      <c r="J179" s="137">
        <f>ROUND(I179*H179,2)</f>
        <v>0</v>
      </c>
      <c r="K179" s="138"/>
      <c r="L179" s="25"/>
      <c r="M179" s="139" t="s">
        <v>1</v>
      </c>
      <c r="N179" s="140" t="s">
        <v>37</v>
      </c>
      <c r="O179" s="141">
        <v>9.6000000000000002E-2</v>
      </c>
      <c r="P179" s="141">
        <f>O179*H179</f>
        <v>110.976</v>
      </c>
      <c r="Q179" s="141">
        <v>2.3990000000000001E-2</v>
      </c>
      <c r="R179" s="141">
        <f>Q179*H179</f>
        <v>27.73244</v>
      </c>
      <c r="S179" s="141">
        <v>0</v>
      </c>
      <c r="T179" s="142">
        <f>S179*H179</f>
        <v>0</v>
      </c>
      <c r="AR179" s="143" t="s">
        <v>140</v>
      </c>
      <c r="AT179" s="143" t="s">
        <v>136</v>
      </c>
      <c r="AU179" s="143" t="s">
        <v>141</v>
      </c>
      <c r="AY179" s="13" t="s">
        <v>134</v>
      </c>
      <c r="BE179" s="144">
        <f>IF(N179="základná",J179,0)</f>
        <v>0</v>
      </c>
      <c r="BF179" s="144">
        <f>IF(N179="znížená",J179,0)</f>
        <v>0</v>
      </c>
      <c r="BG179" s="144">
        <f>IF(N179="zákl. prenesená",J179,0)</f>
        <v>0</v>
      </c>
      <c r="BH179" s="144">
        <f>IF(N179="zníž. prenesená",J179,0)</f>
        <v>0</v>
      </c>
      <c r="BI179" s="144">
        <f>IF(N179="nulová",J179,0)</f>
        <v>0</v>
      </c>
      <c r="BJ179" s="13" t="s">
        <v>141</v>
      </c>
      <c r="BK179" s="144">
        <f>ROUND(I179*H179,2)</f>
        <v>0</v>
      </c>
      <c r="BL179" s="13" t="s">
        <v>140</v>
      </c>
      <c r="BM179" s="143" t="s">
        <v>428</v>
      </c>
    </row>
    <row r="180" spans="2:65" s="1" customFormat="1" ht="24.2" customHeight="1">
      <c r="B180" s="131"/>
      <c r="C180" s="132" t="s">
        <v>429</v>
      </c>
      <c r="D180" s="132" t="s">
        <v>136</v>
      </c>
      <c r="E180" s="133" t="s">
        <v>430</v>
      </c>
      <c r="F180" s="134" t="s">
        <v>431</v>
      </c>
      <c r="G180" s="135" t="s">
        <v>139</v>
      </c>
      <c r="H180" s="136">
        <v>74</v>
      </c>
      <c r="I180" s="137">
        <v>0</v>
      </c>
      <c r="J180" s="137">
        <f>ROUND(I180*H180,2)</f>
        <v>0</v>
      </c>
      <c r="K180" s="138"/>
      <c r="L180" s="25"/>
      <c r="M180" s="139" t="s">
        <v>1</v>
      </c>
      <c r="N180" s="140" t="s">
        <v>37</v>
      </c>
      <c r="O180" s="141">
        <v>0.252</v>
      </c>
      <c r="P180" s="141">
        <f>O180*H180</f>
        <v>18.648</v>
      </c>
      <c r="Q180" s="141">
        <v>6.1799999999999997E-3</v>
      </c>
      <c r="R180" s="141">
        <f>Q180*H180</f>
        <v>0.45732</v>
      </c>
      <c r="S180" s="141">
        <v>0</v>
      </c>
      <c r="T180" s="142">
        <f>S180*H180</f>
        <v>0</v>
      </c>
      <c r="AR180" s="143" t="s">
        <v>140</v>
      </c>
      <c r="AT180" s="143" t="s">
        <v>136</v>
      </c>
      <c r="AU180" s="143" t="s">
        <v>141</v>
      </c>
      <c r="AY180" s="13" t="s">
        <v>134</v>
      </c>
      <c r="BE180" s="144">
        <f>IF(N180="základná",J180,0)</f>
        <v>0</v>
      </c>
      <c r="BF180" s="144">
        <f>IF(N180="znížená",J180,0)</f>
        <v>0</v>
      </c>
      <c r="BG180" s="144">
        <f>IF(N180="zákl. prenesená",J180,0)</f>
        <v>0</v>
      </c>
      <c r="BH180" s="144">
        <f>IF(N180="zníž. prenesená",J180,0)</f>
        <v>0</v>
      </c>
      <c r="BI180" s="144">
        <f>IF(N180="nulová",J180,0)</f>
        <v>0</v>
      </c>
      <c r="BJ180" s="13" t="s">
        <v>141</v>
      </c>
      <c r="BK180" s="144">
        <f>ROUND(I180*H180,2)</f>
        <v>0</v>
      </c>
      <c r="BL180" s="13" t="s">
        <v>140</v>
      </c>
      <c r="BM180" s="143" t="s">
        <v>432</v>
      </c>
    </row>
    <row r="181" spans="2:65" s="1" customFormat="1" ht="24.2" customHeight="1">
      <c r="B181" s="131"/>
      <c r="C181" s="132" t="s">
        <v>433</v>
      </c>
      <c r="D181" s="132" t="s">
        <v>136</v>
      </c>
      <c r="E181" s="133" t="s">
        <v>434</v>
      </c>
      <c r="F181" s="134" t="s">
        <v>435</v>
      </c>
      <c r="G181" s="135" t="s">
        <v>139</v>
      </c>
      <c r="H181" s="136">
        <v>446.36</v>
      </c>
      <c r="I181" s="137">
        <v>0</v>
      </c>
      <c r="J181" s="137">
        <f>ROUND(I181*H181,2)</f>
        <v>0</v>
      </c>
      <c r="K181" s="138"/>
      <c r="L181" s="25"/>
      <c r="M181" s="139" t="s">
        <v>1</v>
      </c>
      <c r="N181" s="140" t="s">
        <v>37</v>
      </c>
      <c r="O181" s="141">
        <v>0.307</v>
      </c>
      <c r="P181" s="141">
        <f>O181*H181</f>
        <v>137.03252000000001</v>
      </c>
      <c r="Q181" s="141">
        <v>1.0000000000000001E-5</v>
      </c>
      <c r="R181" s="141">
        <f>Q181*H181</f>
        <v>4.4636000000000007E-3</v>
      </c>
      <c r="S181" s="141">
        <v>6.0000000000000001E-3</v>
      </c>
      <c r="T181" s="142">
        <f>S181*H181</f>
        <v>2.6781600000000001</v>
      </c>
      <c r="AR181" s="143" t="s">
        <v>140</v>
      </c>
      <c r="AT181" s="143" t="s">
        <v>136</v>
      </c>
      <c r="AU181" s="143" t="s">
        <v>141</v>
      </c>
      <c r="AY181" s="13" t="s">
        <v>134</v>
      </c>
      <c r="BE181" s="144">
        <f>IF(N181="základná",J181,0)</f>
        <v>0</v>
      </c>
      <c r="BF181" s="144">
        <f>IF(N181="znížená",J181,0)</f>
        <v>0</v>
      </c>
      <c r="BG181" s="144">
        <f>IF(N181="zákl. prenesená",J181,0)</f>
        <v>0</v>
      </c>
      <c r="BH181" s="144">
        <f>IF(N181="zníž. prenesená",J181,0)</f>
        <v>0</v>
      </c>
      <c r="BI181" s="144">
        <f>IF(N181="nulová",J181,0)</f>
        <v>0</v>
      </c>
      <c r="BJ181" s="13" t="s">
        <v>141</v>
      </c>
      <c r="BK181" s="144">
        <f>ROUND(I181*H181,2)</f>
        <v>0</v>
      </c>
      <c r="BL181" s="13" t="s">
        <v>140</v>
      </c>
      <c r="BM181" s="143" t="s">
        <v>436</v>
      </c>
    </row>
    <row r="182" spans="2:65" s="11" customFormat="1" ht="22.9" customHeight="1">
      <c r="B182" s="120"/>
      <c r="D182" s="121" t="s">
        <v>70</v>
      </c>
      <c r="E182" s="129" t="s">
        <v>264</v>
      </c>
      <c r="F182" s="129" t="s">
        <v>265</v>
      </c>
      <c r="J182" s="130">
        <f>BK182</f>
        <v>0</v>
      </c>
      <c r="L182" s="120"/>
      <c r="M182" s="124"/>
      <c r="P182" s="125">
        <f>P183</f>
        <v>3010.7367180000001</v>
      </c>
      <c r="R182" s="125">
        <f>R183</f>
        <v>0</v>
      </c>
      <c r="T182" s="126">
        <f>T183</f>
        <v>0</v>
      </c>
      <c r="AR182" s="121" t="s">
        <v>79</v>
      </c>
      <c r="AT182" s="127" t="s">
        <v>70</v>
      </c>
      <c r="AU182" s="127" t="s">
        <v>79</v>
      </c>
      <c r="AY182" s="121" t="s">
        <v>134</v>
      </c>
      <c r="BK182" s="128">
        <f>BK183</f>
        <v>0</v>
      </c>
    </row>
    <row r="183" spans="2:65" s="1" customFormat="1" ht="24.2" customHeight="1">
      <c r="B183" s="131"/>
      <c r="C183" s="132" t="s">
        <v>437</v>
      </c>
      <c r="D183" s="132" t="s">
        <v>136</v>
      </c>
      <c r="E183" s="133" t="s">
        <v>438</v>
      </c>
      <c r="F183" s="134" t="s">
        <v>439</v>
      </c>
      <c r="G183" s="135" t="s">
        <v>234</v>
      </c>
      <c r="H183" s="136">
        <v>1222.386</v>
      </c>
      <c r="I183" s="137">
        <v>0</v>
      </c>
      <c r="J183" s="137">
        <f>ROUND(I183*H183,2)</f>
        <v>0</v>
      </c>
      <c r="K183" s="138"/>
      <c r="L183" s="25"/>
      <c r="M183" s="139" t="s">
        <v>1</v>
      </c>
      <c r="N183" s="140" t="s">
        <v>37</v>
      </c>
      <c r="O183" s="141">
        <v>2.4630000000000001</v>
      </c>
      <c r="P183" s="141">
        <f>O183*H183</f>
        <v>3010.7367180000001</v>
      </c>
      <c r="Q183" s="141">
        <v>0</v>
      </c>
      <c r="R183" s="141">
        <f>Q183*H183</f>
        <v>0</v>
      </c>
      <c r="S183" s="141">
        <v>0</v>
      </c>
      <c r="T183" s="142">
        <f>S183*H183</f>
        <v>0</v>
      </c>
      <c r="AR183" s="143" t="s">
        <v>140</v>
      </c>
      <c r="AT183" s="143" t="s">
        <v>136</v>
      </c>
      <c r="AU183" s="143" t="s">
        <v>141</v>
      </c>
      <c r="AY183" s="13" t="s">
        <v>134</v>
      </c>
      <c r="BE183" s="144">
        <f>IF(N183="základná",J183,0)</f>
        <v>0</v>
      </c>
      <c r="BF183" s="144">
        <f>IF(N183="znížená",J183,0)</f>
        <v>0</v>
      </c>
      <c r="BG183" s="144">
        <f>IF(N183="zákl. prenesená",J183,0)</f>
        <v>0</v>
      </c>
      <c r="BH183" s="144">
        <f>IF(N183="zníž. prenesená",J183,0)</f>
        <v>0</v>
      </c>
      <c r="BI183" s="144">
        <f>IF(N183="nulová",J183,0)</f>
        <v>0</v>
      </c>
      <c r="BJ183" s="13" t="s">
        <v>141</v>
      </c>
      <c r="BK183" s="144">
        <f>ROUND(I183*H183,2)</f>
        <v>0</v>
      </c>
      <c r="BL183" s="13" t="s">
        <v>140</v>
      </c>
      <c r="BM183" s="143" t="s">
        <v>440</v>
      </c>
    </row>
    <row r="184" spans="2:65" s="11" customFormat="1" ht="25.9" customHeight="1">
      <c r="B184" s="120"/>
      <c r="D184" s="121" t="s">
        <v>70</v>
      </c>
      <c r="E184" s="122" t="s">
        <v>270</v>
      </c>
      <c r="F184" s="122" t="s">
        <v>271</v>
      </c>
      <c r="J184" s="123">
        <f>BK184</f>
        <v>0</v>
      </c>
      <c r="L184" s="120"/>
      <c r="M184" s="124"/>
      <c r="P184" s="125">
        <f>P185+P189+P192+P200+P215+P219+P225</f>
        <v>3358.7442271999998</v>
      </c>
      <c r="R184" s="125">
        <f>R185+R189+R192+R200+R215+R219+R225</f>
        <v>52.185136400000005</v>
      </c>
      <c r="T184" s="126">
        <f>T185+T189+T192+T200+T215+T219+T225</f>
        <v>0</v>
      </c>
      <c r="AR184" s="121" t="s">
        <v>141</v>
      </c>
      <c r="AT184" s="127" t="s">
        <v>70</v>
      </c>
      <c r="AU184" s="127" t="s">
        <v>71</v>
      </c>
      <c r="AY184" s="121" t="s">
        <v>134</v>
      </c>
      <c r="BK184" s="128">
        <f>BK185+BK189+BK192+BK200+BK215+BK219+BK225</f>
        <v>0</v>
      </c>
    </row>
    <row r="185" spans="2:65" s="11" customFormat="1" ht="22.9" customHeight="1">
      <c r="B185" s="120"/>
      <c r="D185" s="121" t="s">
        <v>70</v>
      </c>
      <c r="E185" s="129" t="s">
        <v>441</v>
      </c>
      <c r="F185" s="129" t="s">
        <v>442</v>
      </c>
      <c r="J185" s="130">
        <f>BK185</f>
        <v>0</v>
      </c>
      <c r="L185" s="120"/>
      <c r="M185" s="124"/>
      <c r="P185" s="125">
        <f>SUM(P186:P188)</f>
        <v>107.74077</v>
      </c>
      <c r="R185" s="125">
        <f>SUM(R186:R188)</f>
        <v>2.517312</v>
      </c>
      <c r="T185" s="126">
        <f>SUM(T186:T188)</f>
        <v>0</v>
      </c>
      <c r="AR185" s="121" t="s">
        <v>141</v>
      </c>
      <c r="AT185" s="127" t="s">
        <v>70</v>
      </c>
      <c r="AU185" s="127" t="s">
        <v>79</v>
      </c>
      <c r="AY185" s="121" t="s">
        <v>134</v>
      </c>
      <c r="BK185" s="128">
        <f>SUM(BK186:BK188)</f>
        <v>0</v>
      </c>
    </row>
    <row r="186" spans="2:65" s="1" customFormat="1" ht="33" customHeight="1">
      <c r="B186" s="131"/>
      <c r="C186" s="132" t="s">
        <v>443</v>
      </c>
      <c r="D186" s="132" t="s">
        <v>136</v>
      </c>
      <c r="E186" s="133" t="s">
        <v>444</v>
      </c>
      <c r="F186" s="134" t="s">
        <v>445</v>
      </c>
      <c r="G186" s="135" t="s">
        <v>139</v>
      </c>
      <c r="H186" s="136">
        <v>153</v>
      </c>
      <c r="I186" s="137">
        <v>0</v>
      </c>
      <c r="J186" s="137">
        <f>ROUND(I186*H186,2)</f>
        <v>0</v>
      </c>
      <c r="K186" s="138"/>
      <c r="L186" s="25"/>
      <c r="M186" s="139" t="s">
        <v>1</v>
      </c>
      <c r="N186" s="140" t="s">
        <v>37</v>
      </c>
      <c r="O186" s="141">
        <v>0.14405000000000001</v>
      </c>
      <c r="P186" s="141">
        <f>O186*H186</f>
        <v>22.039650000000002</v>
      </c>
      <c r="Q186" s="141">
        <v>4.1999999999999997E-3</v>
      </c>
      <c r="R186" s="141">
        <f>Q186*H186</f>
        <v>0.64259999999999995</v>
      </c>
      <c r="S186" s="141">
        <v>0</v>
      </c>
      <c r="T186" s="142">
        <f>S186*H186</f>
        <v>0</v>
      </c>
      <c r="AR186" s="143" t="s">
        <v>200</v>
      </c>
      <c r="AT186" s="143" t="s">
        <v>136</v>
      </c>
      <c r="AU186" s="143" t="s">
        <v>141</v>
      </c>
      <c r="AY186" s="13" t="s">
        <v>134</v>
      </c>
      <c r="BE186" s="144">
        <f>IF(N186="základná",J186,0)</f>
        <v>0</v>
      </c>
      <c r="BF186" s="144">
        <f>IF(N186="znížená",J186,0)</f>
        <v>0</v>
      </c>
      <c r="BG186" s="144">
        <f>IF(N186="zákl. prenesená",J186,0)</f>
        <v>0</v>
      </c>
      <c r="BH186" s="144">
        <f>IF(N186="zníž. prenesená",J186,0)</f>
        <v>0</v>
      </c>
      <c r="BI186" s="144">
        <f>IF(N186="nulová",J186,0)</f>
        <v>0</v>
      </c>
      <c r="BJ186" s="13" t="s">
        <v>141</v>
      </c>
      <c r="BK186" s="144">
        <f>ROUND(I186*H186,2)</f>
        <v>0</v>
      </c>
      <c r="BL186" s="13" t="s">
        <v>200</v>
      </c>
      <c r="BM186" s="143" t="s">
        <v>446</v>
      </c>
    </row>
    <row r="187" spans="2:65" s="1" customFormat="1" ht="37.9" customHeight="1">
      <c r="B187" s="131"/>
      <c r="C187" s="132" t="s">
        <v>447</v>
      </c>
      <c r="D187" s="132" t="s">
        <v>136</v>
      </c>
      <c r="E187" s="133" t="s">
        <v>448</v>
      </c>
      <c r="F187" s="199" t="s">
        <v>2134</v>
      </c>
      <c r="G187" s="135" t="s">
        <v>139</v>
      </c>
      <c r="H187" s="136">
        <v>446.36</v>
      </c>
      <c r="I187" s="137">
        <v>0</v>
      </c>
      <c r="J187" s="137">
        <f>ROUND(I187*H187,2)</f>
        <v>0</v>
      </c>
      <c r="K187" s="138"/>
      <c r="L187" s="25"/>
      <c r="M187" s="139" t="s">
        <v>1</v>
      </c>
      <c r="N187" s="140" t="s">
        <v>37</v>
      </c>
      <c r="O187" s="141">
        <v>0.192</v>
      </c>
      <c r="P187" s="141">
        <f>O187*H187</f>
        <v>85.701120000000003</v>
      </c>
      <c r="Q187" s="141">
        <v>4.1999999999999997E-3</v>
      </c>
      <c r="R187" s="141">
        <f>Q187*H187</f>
        <v>1.8747119999999999</v>
      </c>
      <c r="S187" s="141">
        <v>0</v>
      </c>
      <c r="T187" s="142">
        <f>S187*H187</f>
        <v>0</v>
      </c>
      <c r="AR187" s="143" t="s">
        <v>200</v>
      </c>
      <c r="AT187" s="143" t="s">
        <v>136</v>
      </c>
      <c r="AU187" s="143" t="s">
        <v>141</v>
      </c>
      <c r="AY187" s="13" t="s">
        <v>134</v>
      </c>
      <c r="BE187" s="144">
        <f>IF(N187="základná",J187,0)</f>
        <v>0</v>
      </c>
      <c r="BF187" s="144">
        <f>IF(N187="znížená",J187,0)</f>
        <v>0</v>
      </c>
      <c r="BG187" s="144">
        <f>IF(N187="zákl. prenesená",J187,0)</f>
        <v>0</v>
      </c>
      <c r="BH187" s="144">
        <f>IF(N187="zníž. prenesená",J187,0)</f>
        <v>0</v>
      </c>
      <c r="BI187" s="144">
        <f>IF(N187="nulová",J187,0)</f>
        <v>0</v>
      </c>
      <c r="BJ187" s="13" t="s">
        <v>141</v>
      </c>
      <c r="BK187" s="144">
        <f>ROUND(I187*H187,2)</f>
        <v>0</v>
      </c>
      <c r="BL187" s="13" t="s">
        <v>200</v>
      </c>
      <c r="BM187" s="143" t="s">
        <v>449</v>
      </c>
    </row>
    <row r="188" spans="2:65" s="1" customFormat="1" ht="24.2" customHeight="1">
      <c r="B188" s="131"/>
      <c r="C188" s="132" t="s">
        <v>450</v>
      </c>
      <c r="D188" s="132" t="s">
        <v>136</v>
      </c>
      <c r="E188" s="133" t="s">
        <v>451</v>
      </c>
      <c r="F188" s="134" t="s">
        <v>452</v>
      </c>
      <c r="G188" s="135" t="s">
        <v>453</v>
      </c>
      <c r="H188" s="136">
        <v>134.02099999999999</v>
      </c>
      <c r="I188" s="137">
        <v>0</v>
      </c>
      <c r="J188" s="137">
        <f>ROUND(I188*H188,2)</f>
        <v>0</v>
      </c>
      <c r="K188" s="138"/>
      <c r="L188" s="25"/>
      <c r="M188" s="139" t="s">
        <v>1</v>
      </c>
      <c r="N188" s="140" t="s">
        <v>37</v>
      </c>
      <c r="O188" s="141">
        <v>0</v>
      </c>
      <c r="P188" s="141">
        <f>O188*H188</f>
        <v>0</v>
      </c>
      <c r="Q188" s="141">
        <v>0</v>
      </c>
      <c r="R188" s="141">
        <f>Q188*H188</f>
        <v>0</v>
      </c>
      <c r="S188" s="141">
        <v>0</v>
      </c>
      <c r="T188" s="142">
        <f>S188*H188</f>
        <v>0</v>
      </c>
      <c r="AR188" s="143" t="s">
        <v>200</v>
      </c>
      <c r="AT188" s="143" t="s">
        <v>136</v>
      </c>
      <c r="AU188" s="143" t="s">
        <v>141</v>
      </c>
      <c r="AY188" s="13" t="s">
        <v>134</v>
      </c>
      <c r="BE188" s="144">
        <f>IF(N188="základná",J188,0)</f>
        <v>0</v>
      </c>
      <c r="BF188" s="144">
        <f>IF(N188="znížená",J188,0)</f>
        <v>0</v>
      </c>
      <c r="BG188" s="144">
        <f>IF(N188="zákl. prenesená",J188,0)</f>
        <v>0</v>
      </c>
      <c r="BH188" s="144">
        <f>IF(N188="zníž. prenesená",J188,0)</f>
        <v>0</v>
      </c>
      <c r="BI188" s="144">
        <f>IF(N188="nulová",J188,0)</f>
        <v>0</v>
      </c>
      <c r="BJ188" s="13" t="s">
        <v>141</v>
      </c>
      <c r="BK188" s="144">
        <f>ROUND(I188*H188,2)</f>
        <v>0</v>
      </c>
      <c r="BL188" s="13" t="s">
        <v>200</v>
      </c>
      <c r="BM188" s="143" t="s">
        <v>454</v>
      </c>
    </row>
    <row r="189" spans="2:65" s="11" customFormat="1" ht="22.9" customHeight="1">
      <c r="B189" s="120"/>
      <c r="D189" s="121" t="s">
        <v>70</v>
      </c>
      <c r="E189" s="129" t="s">
        <v>455</v>
      </c>
      <c r="F189" s="129" t="s">
        <v>456</v>
      </c>
      <c r="J189" s="130">
        <f>BK189</f>
        <v>0</v>
      </c>
      <c r="L189" s="120"/>
      <c r="M189" s="124"/>
      <c r="P189" s="125">
        <f>SUM(P190:P191)</f>
        <v>9.6732800000000001</v>
      </c>
      <c r="R189" s="125">
        <f>SUM(R190:R191)</f>
        <v>0.78883999999999999</v>
      </c>
      <c r="T189" s="126">
        <f>SUM(T190:T191)</f>
        <v>0</v>
      </c>
      <c r="AR189" s="121" t="s">
        <v>141</v>
      </c>
      <c r="AT189" s="127" t="s">
        <v>70</v>
      </c>
      <c r="AU189" s="127" t="s">
        <v>79</v>
      </c>
      <c r="AY189" s="121" t="s">
        <v>134</v>
      </c>
      <c r="BK189" s="128">
        <f>SUM(BK190:BK191)</f>
        <v>0</v>
      </c>
    </row>
    <row r="190" spans="2:65" s="1" customFormat="1" ht="16.5" customHeight="1">
      <c r="B190" s="131"/>
      <c r="C190" s="132" t="s">
        <v>457</v>
      </c>
      <c r="D190" s="132" t="s">
        <v>136</v>
      </c>
      <c r="E190" s="133" t="s">
        <v>458</v>
      </c>
      <c r="F190" s="134" t="s">
        <v>459</v>
      </c>
      <c r="G190" s="135" t="s">
        <v>324</v>
      </c>
      <c r="H190" s="136">
        <v>37</v>
      </c>
      <c r="I190" s="137">
        <v>0</v>
      </c>
      <c r="J190" s="137">
        <f>ROUND(I190*H190,2)</f>
        <v>0</v>
      </c>
      <c r="K190" s="138"/>
      <c r="L190" s="25"/>
      <c r="M190" s="139" t="s">
        <v>1</v>
      </c>
      <c r="N190" s="140" t="s">
        <v>37</v>
      </c>
      <c r="O190" s="141">
        <v>0.26144000000000001</v>
      </c>
      <c r="P190" s="141">
        <f>O190*H190</f>
        <v>9.6732800000000001</v>
      </c>
      <c r="Q190" s="141">
        <v>0</v>
      </c>
      <c r="R190" s="141">
        <f>Q190*H190</f>
        <v>0</v>
      </c>
      <c r="S190" s="141">
        <v>0</v>
      </c>
      <c r="T190" s="142">
        <f>S190*H190</f>
        <v>0</v>
      </c>
      <c r="AR190" s="143" t="s">
        <v>200</v>
      </c>
      <c r="AT190" s="143" t="s">
        <v>136</v>
      </c>
      <c r="AU190" s="143" t="s">
        <v>141</v>
      </c>
      <c r="AY190" s="13" t="s">
        <v>134</v>
      </c>
      <c r="BE190" s="144">
        <f>IF(N190="základná",J190,0)</f>
        <v>0</v>
      </c>
      <c r="BF190" s="144">
        <f>IF(N190="znížená",J190,0)</f>
        <v>0</v>
      </c>
      <c r="BG190" s="144">
        <f>IF(N190="zákl. prenesená",J190,0)</f>
        <v>0</v>
      </c>
      <c r="BH190" s="144">
        <f>IF(N190="zníž. prenesená",J190,0)</f>
        <v>0</v>
      </c>
      <c r="BI190" s="144">
        <f>IF(N190="nulová",J190,0)</f>
        <v>0</v>
      </c>
      <c r="BJ190" s="13" t="s">
        <v>141</v>
      </c>
      <c r="BK190" s="144">
        <f>ROUND(I190*H190,2)</f>
        <v>0</v>
      </c>
      <c r="BL190" s="13" t="s">
        <v>200</v>
      </c>
      <c r="BM190" s="143" t="s">
        <v>460</v>
      </c>
    </row>
    <row r="191" spans="2:65" s="1" customFormat="1" ht="16.5" customHeight="1">
      <c r="B191" s="131"/>
      <c r="C191" s="149" t="s">
        <v>461</v>
      </c>
      <c r="D191" s="149" t="s">
        <v>313</v>
      </c>
      <c r="E191" s="150" t="s">
        <v>462</v>
      </c>
      <c r="F191" s="151" t="s">
        <v>463</v>
      </c>
      <c r="G191" s="152" t="s">
        <v>324</v>
      </c>
      <c r="H191" s="153">
        <v>37</v>
      </c>
      <c r="I191" s="154">
        <v>0</v>
      </c>
      <c r="J191" s="154">
        <f>ROUND(I191*H191,2)</f>
        <v>0</v>
      </c>
      <c r="K191" s="155"/>
      <c r="L191" s="156"/>
      <c r="M191" s="157" t="s">
        <v>1</v>
      </c>
      <c r="N191" s="158" t="s">
        <v>37</v>
      </c>
      <c r="O191" s="141">
        <v>0</v>
      </c>
      <c r="P191" s="141">
        <f>O191*H191</f>
        <v>0</v>
      </c>
      <c r="Q191" s="141">
        <v>2.1319999999999999E-2</v>
      </c>
      <c r="R191" s="141">
        <f>Q191*H191</f>
        <v>0.78883999999999999</v>
      </c>
      <c r="S191" s="141">
        <v>0</v>
      </c>
      <c r="T191" s="142">
        <f>S191*H191</f>
        <v>0</v>
      </c>
      <c r="AR191" s="143" t="s">
        <v>266</v>
      </c>
      <c r="AT191" s="143" t="s">
        <v>313</v>
      </c>
      <c r="AU191" s="143" t="s">
        <v>141</v>
      </c>
      <c r="AY191" s="13" t="s">
        <v>134</v>
      </c>
      <c r="BE191" s="144">
        <f>IF(N191="základná",J191,0)</f>
        <v>0</v>
      </c>
      <c r="BF191" s="144">
        <f>IF(N191="znížená",J191,0)</f>
        <v>0</v>
      </c>
      <c r="BG191" s="144">
        <f>IF(N191="zákl. prenesená",J191,0)</f>
        <v>0</v>
      </c>
      <c r="BH191" s="144">
        <f>IF(N191="zníž. prenesená",J191,0)</f>
        <v>0</v>
      </c>
      <c r="BI191" s="144">
        <f>IF(N191="nulová",J191,0)</f>
        <v>0</v>
      </c>
      <c r="BJ191" s="13" t="s">
        <v>141</v>
      </c>
      <c r="BK191" s="144">
        <f>ROUND(I191*H191,2)</f>
        <v>0</v>
      </c>
      <c r="BL191" s="13" t="s">
        <v>200</v>
      </c>
      <c r="BM191" s="143" t="s">
        <v>464</v>
      </c>
    </row>
    <row r="192" spans="2:65" s="11" customFormat="1" ht="22.9" customHeight="1">
      <c r="B192" s="120"/>
      <c r="D192" s="121" t="s">
        <v>70</v>
      </c>
      <c r="E192" s="129" t="s">
        <v>465</v>
      </c>
      <c r="F192" s="129" t="s">
        <v>466</v>
      </c>
      <c r="J192" s="130">
        <f>BK192</f>
        <v>0</v>
      </c>
      <c r="L192" s="120"/>
      <c r="M192" s="124"/>
      <c r="P192" s="125">
        <f>SUM(P193:P199)</f>
        <v>32.501959999999997</v>
      </c>
      <c r="R192" s="125">
        <f>SUM(R193:R199)</f>
        <v>1.22</v>
      </c>
      <c r="T192" s="126">
        <f>SUM(T193:T199)</f>
        <v>0</v>
      </c>
      <c r="AR192" s="121" t="s">
        <v>141</v>
      </c>
      <c r="AT192" s="127" t="s">
        <v>70</v>
      </c>
      <c r="AU192" s="127" t="s">
        <v>79</v>
      </c>
      <c r="AY192" s="121" t="s">
        <v>134</v>
      </c>
      <c r="BK192" s="128">
        <f>SUM(BK193:BK199)</f>
        <v>0</v>
      </c>
    </row>
    <row r="193" spans="2:65" s="1" customFormat="1" ht="16.5" customHeight="1">
      <c r="B193" s="131"/>
      <c r="C193" s="132" t="s">
        <v>467</v>
      </c>
      <c r="D193" s="132" t="s">
        <v>136</v>
      </c>
      <c r="E193" s="133" t="s">
        <v>468</v>
      </c>
      <c r="F193" s="134" t="s">
        <v>469</v>
      </c>
      <c r="G193" s="135" t="s">
        <v>324</v>
      </c>
      <c r="H193" s="136">
        <v>8</v>
      </c>
      <c r="I193" s="137">
        <v>0</v>
      </c>
      <c r="J193" s="137">
        <f t="shared" ref="J193:J199" si="20">ROUND(I193*H193,2)</f>
        <v>0</v>
      </c>
      <c r="K193" s="138"/>
      <c r="L193" s="25"/>
      <c r="M193" s="139" t="s">
        <v>1</v>
      </c>
      <c r="N193" s="140" t="s">
        <v>37</v>
      </c>
      <c r="O193" s="141">
        <v>1.3281000000000001</v>
      </c>
      <c r="P193" s="141">
        <f t="shared" ref="P193:P199" si="21">O193*H193</f>
        <v>10.6248</v>
      </c>
      <c r="Q193" s="141">
        <v>1.1999999999999999E-3</v>
      </c>
      <c r="R193" s="141">
        <f t="shared" ref="R193:R199" si="22">Q193*H193</f>
        <v>9.5999999999999992E-3</v>
      </c>
      <c r="S193" s="141">
        <v>0</v>
      </c>
      <c r="T193" s="142">
        <f t="shared" ref="T193:T199" si="23">S193*H193</f>
        <v>0</v>
      </c>
      <c r="AR193" s="143" t="s">
        <v>200</v>
      </c>
      <c r="AT193" s="143" t="s">
        <v>136</v>
      </c>
      <c r="AU193" s="143" t="s">
        <v>141</v>
      </c>
      <c r="AY193" s="13" t="s">
        <v>134</v>
      </c>
      <c r="BE193" s="144">
        <f t="shared" ref="BE193:BE199" si="24">IF(N193="základná",J193,0)</f>
        <v>0</v>
      </c>
      <c r="BF193" s="144">
        <f t="shared" ref="BF193:BF199" si="25">IF(N193="znížená",J193,0)</f>
        <v>0</v>
      </c>
      <c r="BG193" s="144">
        <f t="shared" ref="BG193:BG199" si="26">IF(N193="zákl. prenesená",J193,0)</f>
        <v>0</v>
      </c>
      <c r="BH193" s="144">
        <f t="shared" ref="BH193:BH199" si="27">IF(N193="zníž. prenesená",J193,0)</f>
        <v>0</v>
      </c>
      <c r="BI193" s="144">
        <f t="shared" ref="BI193:BI199" si="28">IF(N193="nulová",J193,0)</f>
        <v>0</v>
      </c>
      <c r="BJ193" s="13" t="s">
        <v>141</v>
      </c>
      <c r="BK193" s="144">
        <f t="shared" ref="BK193:BK199" si="29">ROUND(I193*H193,2)</f>
        <v>0</v>
      </c>
      <c r="BL193" s="13" t="s">
        <v>200</v>
      </c>
      <c r="BM193" s="143" t="s">
        <v>470</v>
      </c>
    </row>
    <row r="194" spans="2:65" s="1" customFormat="1" ht="21.75" customHeight="1">
      <c r="B194" s="131"/>
      <c r="C194" s="132" t="s">
        <v>471</v>
      </c>
      <c r="D194" s="132" t="s">
        <v>136</v>
      </c>
      <c r="E194" s="133" t="s">
        <v>472</v>
      </c>
      <c r="F194" s="134" t="s">
        <v>473</v>
      </c>
      <c r="G194" s="135" t="s">
        <v>324</v>
      </c>
      <c r="H194" s="136">
        <v>8</v>
      </c>
      <c r="I194" s="137">
        <v>0</v>
      </c>
      <c r="J194" s="137">
        <f t="shared" si="20"/>
        <v>0</v>
      </c>
      <c r="K194" s="138"/>
      <c r="L194" s="25"/>
      <c r="M194" s="139" t="s">
        <v>1</v>
      </c>
      <c r="N194" s="140" t="s">
        <v>37</v>
      </c>
      <c r="O194" s="141">
        <v>2.3817599999999999</v>
      </c>
      <c r="P194" s="141">
        <f t="shared" si="21"/>
        <v>19.054079999999999</v>
      </c>
      <c r="Q194" s="141">
        <v>0</v>
      </c>
      <c r="R194" s="141">
        <f t="shared" si="22"/>
        <v>0</v>
      </c>
      <c r="S194" s="141">
        <v>0</v>
      </c>
      <c r="T194" s="142">
        <f t="shared" si="23"/>
        <v>0</v>
      </c>
      <c r="AR194" s="143" t="s">
        <v>200</v>
      </c>
      <c r="AT194" s="143" t="s">
        <v>136</v>
      </c>
      <c r="AU194" s="143" t="s">
        <v>141</v>
      </c>
      <c r="AY194" s="13" t="s">
        <v>134</v>
      </c>
      <c r="BE194" s="144">
        <f t="shared" si="24"/>
        <v>0</v>
      </c>
      <c r="BF194" s="144">
        <f t="shared" si="25"/>
        <v>0</v>
      </c>
      <c r="BG194" s="144">
        <f t="shared" si="26"/>
        <v>0</v>
      </c>
      <c r="BH194" s="144">
        <f t="shared" si="27"/>
        <v>0</v>
      </c>
      <c r="BI194" s="144">
        <f t="shared" si="28"/>
        <v>0</v>
      </c>
      <c r="BJ194" s="13" t="s">
        <v>141</v>
      </c>
      <c r="BK194" s="144">
        <f t="shared" si="29"/>
        <v>0</v>
      </c>
      <c r="BL194" s="13" t="s">
        <v>200</v>
      </c>
      <c r="BM194" s="143" t="s">
        <v>474</v>
      </c>
    </row>
    <row r="195" spans="2:65" s="1" customFormat="1" ht="24.2" customHeight="1">
      <c r="B195" s="131"/>
      <c r="C195" s="149" t="s">
        <v>475</v>
      </c>
      <c r="D195" s="149" t="s">
        <v>313</v>
      </c>
      <c r="E195" s="150" t="s">
        <v>476</v>
      </c>
      <c r="F195" s="151" t="s">
        <v>477</v>
      </c>
      <c r="G195" s="152" t="s">
        <v>324</v>
      </c>
      <c r="H195" s="153">
        <v>8</v>
      </c>
      <c r="I195" s="154">
        <v>0</v>
      </c>
      <c r="J195" s="154">
        <f t="shared" si="20"/>
        <v>0</v>
      </c>
      <c r="K195" s="155"/>
      <c r="L195" s="156"/>
      <c r="M195" s="157" t="s">
        <v>1</v>
      </c>
      <c r="N195" s="158" t="s">
        <v>37</v>
      </c>
      <c r="O195" s="141">
        <v>0</v>
      </c>
      <c r="P195" s="141">
        <f t="shared" si="21"/>
        <v>0</v>
      </c>
      <c r="Q195" s="141">
        <v>1E-3</v>
      </c>
      <c r="R195" s="141">
        <f t="shared" si="22"/>
        <v>8.0000000000000002E-3</v>
      </c>
      <c r="S195" s="141">
        <v>0</v>
      </c>
      <c r="T195" s="142">
        <f t="shared" si="23"/>
        <v>0</v>
      </c>
      <c r="AR195" s="143" t="s">
        <v>266</v>
      </c>
      <c r="AT195" s="143" t="s">
        <v>313</v>
      </c>
      <c r="AU195" s="143" t="s">
        <v>141</v>
      </c>
      <c r="AY195" s="13" t="s">
        <v>134</v>
      </c>
      <c r="BE195" s="144">
        <f t="shared" si="24"/>
        <v>0</v>
      </c>
      <c r="BF195" s="144">
        <f t="shared" si="25"/>
        <v>0</v>
      </c>
      <c r="BG195" s="144">
        <f t="shared" si="26"/>
        <v>0</v>
      </c>
      <c r="BH195" s="144">
        <f t="shared" si="27"/>
        <v>0</v>
      </c>
      <c r="BI195" s="144">
        <f t="shared" si="28"/>
        <v>0</v>
      </c>
      <c r="BJ195" s="13" t="s">
        <v>141</v>
      </c>
      <c r="BK195" s="144">
        <f t="shared" si="29"/>
        <v>0</v>
      </c>
      <c r="BL195" s="13" t="s">
        <v>200</v>
      </c>
      <c r="BM195" s="143" t="s">
        <v>478</v>
      </c>
    </row>
    <row r="196" spans="2:65" s="1" customFormat="1" ht="24.2" customHeight="1">
      <c r="B196" s="131"/>
      <c r="C196" s="149" t="s">
        <v>479</v>
      </c>
      <c r="D196" s="149" t="s">
        <v>313</v>
      </c>
      <c r="E196" s="150" t="s">
        <v>480</v>
      </c>
      <c r="F196" s="151" t="s">
        <v>481</v>
      </c>
      <c r="G196" s="152" t="s">
        <v>324</v>
      </c>
      <c r="H196" s="153">
        <v>6</v>
      </c>
      <c r="I196" s="154">
        <v>0</v>
      </c>
      <c r="J196" s="154">
        <f t="shared" si="20"/>
        <v>0</v>
      </c>
      <c r="K196" s="155"/>
      <c r="L196" s="156"/>
      <c r="M196" s="157" t="s">
        <v>1</v>
      </c>
      <c r="N196" s="158" t="s">
        <v>37</v>
      </c>
      <c r="O196" s="141">
        <v>0</v>
      </c>
      <c r="P196" s="141">
        <f t="shared" si="21"/>
        <v>0</v>
      </c>
      <c r="Q196" s="141">
        <v>0.06</v>
      </c>
      <c r="R196" s="141">
        <f t="shared" si="22"/>
        <v>0.36</v>
      </c>
      <c r="S196" s="141">
        <v>0</v>
      </c>
      <c r="T196" s="142">
        <f t="shared" si="23"/>
        <v>0</v>
      </c>
      <c r="AR196" s="143" t="s">
        <v>266</v>
      </c>
      <c r="AT196" s="143" t="s">
        <v>313</v>
      </c>
      <c r="AU196" s="143" t="s">
        <v>141</v>
      </c>
      <c r="AY196" s="13" t="s">
        <v>134</v>
      </c>
      <c r="BE196" s="144">
        <f t="shared" si="24"/>
        <v>0</v>
      </c>
      <c r="BF196" s="144">
        <f t="shared" si="25"/>
        <v>0</v>
      </c>
      <c r="BG196" s="144">
        <f t="shared" si="26"/>
        <v>0</v>
      </c>
      <c r="BH196" s="144">
        <f t="shared" si="27"/>
        <v>0</v>
      </c>
      <c r="BI196" s="144">
        <f t="shared" si="28"/>
        <v>0</v>
      </c>
      <c r="BJ196" s="13" t="s">
        <v>141</v>
      </c>
      <c r="BK196" s="144">
        <f t="shared" si="29"/>
        <v>0</v>
      </c>
      <c r="BL196" s="13" t="s">
        <v>200</v>
      </c>
      <c r="BM196" s="143" t="s">
        <v>482</v>
      </c>
    </row>
    <row r="197" spans="2:65" s="1" customFormat="1" ht="16.5" customHeight="1">
      <c r="B197" s="131"/>
      <c r="C197" s="149" t="s">
        <v>483</v>
      </c>
      <c r="D197" s="149" t="s">
        <v>313</v>
      </c>
      <c r="E197" s="150" t="s">
        <v>484</v>
      </c>
      <c r="F197" s="151" t="s">
        <v>485</v>
      </c>
      <c r="G197" s="152" t="s">
        <v>324</v>
      </c>
      <c r="H197" s="153">
        <v>1</v>
      </c>
      <c r="I197" s="154">
        <v>0</v>
      </c>
      <c r="J197" s="154">
        <f t="shared" si="20"/>
        <v>0</v>
      </c>
      <c r="K197" s="155"/>
      <c r="L197" s="156"/>
      <c r="M197" s="157" t="s">
        <v>1</v>
      </c>
      <c r="N197" s="158" t="s">
        <v>37</v>
      </c>
      <c r="O197" s="141">
        <v>0</v>
      </c>
      <c r="P197" s="141">
        <f t="shared" si="21"/>
        <v>0</v>
      </c>
      <c r="Q197" s="141">
        <v>0.47560000000000002</v>
      </c>
      <c r="R197" s="141">
        <f t="shared" si="22"/>
        <v>0.47560000000000002</v>
      </c>
      <c r="S197" s="141">
        <v>0</v>
      </c>
      <c r="T197" s="142">
        <f t="shared" si="23"/>
        <v>0</v>
      </c>
      <c r="AR197" s="143" t="s">
        <v>266</v>
      </c>
      <c r="AT197" s="143" t="s">
        <v>313</v>
      </c>
      <c r="AU197" s="143" t="s">
        <v>141</v>
      </c>
      <c r="AY197" s="13" t="s">
        <v>134</v>
      </c>
      <c r="BE197" s="144">
        <f t="shared" si="24"/>
        <v>0</v>
      </c>
      <c r="BF197" s="144">
        <f t="shared" si="25"/>
        <v>0</v>
      </c>
      <c r="BG197" s="144">
        <f t="shared" si="26"/>
        <v>0</v>
      </c>
      <c r="BH197" s="144">
        <f t="shared" si="27"/>
        <v>0</v>
      </c>
      <c r="BI197" s="144">
        <f t="shared" si="28"/>
        <v>0</v>
      </c>
      <c r="BJ197" s="13" t="s">
        <v>141</v>
      </c>
      <c r="BK197" s="144">
        <f t="shared" si="29"/>
        <v>0</v>
      </c>
      <c r="BL197" s="13" t="s">
        <v>200</v>
      </c>
      <c r="BM197" s="143" t="s">
        <v>486</v>
      </c>
    </row>
    <row r="198" spans="2:65" s="1" customFormat="1" ht="16.5" customHeight="1">
      <c r="B198" s="131"/>
      <c r="C198" s="149" t="s">
        <v>487</v>
      </c>
      <c r="D198" s="149" t="s">
        <v>313</v>
      </c>
      <c r="E198" s="150" t="s">
        <v>488</v>
      </c>
      <c r="F198" s="151" t="s">
        <v>489</v>
      </c>
      <c r="G198" s="152" t="s">
        <v>324</v>
      </c>
      <c r="H198" s="153">
        <v>1</v>
      </c>
      <c r="I198" s="154">
        <v>0</v>
      </c>
      <c r="J198" s="154">
        <f t="shared" si="20"/>
        <v>0</v>
      </c>
      <c r="K198" s="155"/>
      <c r="L198" s="156"/>
      <c r="M198" s="157" t="s">
        <v>1</v>
      </c>
      <c r="N198" s="158" t="s">
        <v>37</v>
      </c>
      <c r="O198" s="141">
        <v>0</v>
      </c>
      <c r="P198" s="141">
        <f t="shared" si="21"/>
        <v>0</v>
      </c>
      <c r="Q198" s="141">
        <v>0.36680000000000001</v>
      </c>
      <c r="R198" s="141">
        <f t="shared" si="22"/>
        <v>0.36680000000000001</v>
      </c>
      <c r="S198" s="141">
        <v>0</v>
      </c>
      <c r="T198" s="142">
        <f t="shared" si="23"/>
        <v>0</v>
      </c>
      <c r="AR198" s="143" t="s">
        <v>266</v>
      </c>
      <c r="AT198" s="143" t="s">
        <v>313</v>
      </c>
      <c r="AU198" s="143" t="s">
        <v>141</v>
      </c>
      <c r="AY198" s="13" t="s">
        <v>134</v>
      </c>
      <c r="BE198" s="144">
        <f t="shared" si="24"/>
        <v>0</v>
      </c>
      <c r="BF198" s="144">
        <f t="shared" si="25"/>
        <v>0</v>
      </c>
      <c r="BG198" s="144">
        <f t="shared" si="26"/>
        <v>0</v>
      </c>
      <c r="BH198" s="144">
        <f t="shared" si="27"/>
        <v>0</v>
      </c>
      <c r="BI198" s="144">
        <f t="shared" si="28"/>
        <v>0</v>
      </c>
      <c r="BJ198" s="13" t="s">
        <v>141</v>
      </c>
      <c r="BK198" s="144">
        <f t="shared" si="29"/>
        <v>0</v>
      </c>
      <c r="BL198" s="13" t="s">
        <v>200</v>
      </c>
      <c r="BM198" s="143" t="s">
        <v>490</v>
      </c>
    </row>
    <row r="199" spans="2:65" s="1" customFormat="1" ht="24.2" customHeight="1">
      <c r="B199" s="131"/>
      <c r="C199" s="132" t="s">
        <v>491</v>
      </c>
      <c r="D199" s="132" t="s">
        <v>136</v>
      </c>
      <c r="E199" s="133" t="s">
        <v>492</v>
      </c>
      <c r="F199" s="134" t="s">
        <v>493</v>
      </c>
      <c r="G199" s="135" t="s">
        <v>234</v>
      </c>
      <c r="H199" s="136">
        <v>1.22</v>
      </c>
      <c r="I199" s="137">
        <v>0</v>
      </c>
      <c r="J199" s="137">
        <f t="shared" si="20"/>
        <v>0</v>
      </c>
      <c r="K199" s="138"/>
      <c r="L199" s="25"/>
      <c r="M199" s="139" t="s">
        <v>1</v>
      </c>
      <c r="N199" s="140" t="s">
        <v>37</v>
      </c>
      <c r="O199" s="141">
        <v>2.3140000000000001</v>
      </c>
      <c r="P199" s="141">
        <f t="shared" si="21"/>
        <v>2.82308</v>
      </c>
      <c r="Q199" s="141">
        <v>0</v>
      </c>
      <c r="R199" s="141">
        <f t="shared" si="22"/>
        <v>0</v>
      </c>
      <c r="S199" s="141">
        <v>0</v>
      </c>
      <c r="T199" s="142">
        <f t="shared" si="23"/>
        <v>0</v>
      </c>
      <c r="AR199" s="143" t="s">
        <v>200</v>
      </c>
      <c r="AT199" s="143" t="s">
        <v>136</v>
      </c>
      <c r="AU199" s="143" t="s">
        <v>141</v>
      </c>
      <c r="AY199" s="13" t="s">
        <v>134</v>
      </c>
      <c r="BE199" s="144">
        <f t="shared" si="24"/>
        <v>0</v>
      </c>
      <c r="BF199" s="144">
        <f t="shared" si="25"/>
        <v>0</v>
      </c>
      <c r="BG199" s="144">
        <f t="shared" si="26"/>
        <v>0</v>
      </c>
      <c r="BH199" s="144">
        <f t="shared" si="27"/>
        <v>0</v>
      </c>
      <c r="BI199" s="144">
        <f t="shared" si="28"/>
        <v>0</v>
      </c>
      <c r="BJ199" s="13" t="s">
        <v>141</v>
      </c>
      <c r="BK199" s="144">
        <f t="shared" si="29"/>
        <v>0</v>
      </c>
      <c r="BL199" s="13" t="s">
        <v>200</v>
      </c>
      <c r="BM199" s="143" t="s">
        <v>494</v>
      </c>
    </row>
    <row r="200" spans="2:65" s="11" customFormat="1" ht="22.9" customHeight="1">
      <c r="B200" s="120"/>
      <c r="D200" s="121" t="s">
        <v>70</v>
      </c>
      <c r="E200" s="129" t="s">
        <v>278</v>
      </c>
      <c r="F200" s="129" t="s">
        <v>279</v>
      </c>
      <c r="J200" s="130">
        <f>BK200</f>
        <v>0</v>
      </c>
      <c r="L200" s="120"/>
      <c r="M200" s="124"/>
      <c r="P200" s="125">
        <f>SUM(P201:P214)</f>
        <v>369.38668999999993</v>
      </c>
      <c r="R200" s="125">
        <f>SUM(R201:R214)</f>
        <v>11.550012000000002</v>
      </c>
      <c r="T200" s="126">
        <f>SUM(T201:T214)</f>
        <v>0</v>
      </c>
      <c r="AR200" s="121" t="s">
        <v>141</v>
      </c>
      <c r="AT200" s="127" t="s">
        <v>70</v>
      </c>
      <c r="AU200" s="127" t="s">
        <v>79</v>
      </c>
      <c r="AY200" s="121" t="s">
        <v>134</v>
      </c>
      <c r="BK200" s="128">
        <f>SUM(BK201:BK214)</f>
        <v>0</v>
      </c>
    </row>
    <row r="201" spans="2:65" s="1" customFormat="1" ht="33" customHeight="1">
      <c r="B201" s="131"/>
      <c r="C201" s="132" t="s">
        <v>495</v>
      </c>
      <c r="D201" s="132" t="s">
        <v>136</v>
      </c>
      <c r="E201" s="133" t="s">
        <v>496</v>
      </c>
      <c r="F201" s="134" t="s">
        <v>497</v>
      </c>
      <c r="G201" s="135" t="s">
        <v>139</v>
      </c>
      <c r="H201" s="136">
        <v>251.7</v>
      </c>
      <c r="I201" s="137">
        <v>0</v>
      </c>
      <c r="J201" s="137">
        <f t="shared" ref="J201:J214" si="30">ROUND(I201*H201,2)</f>
        <v>0</v>
      </c>
      <c r="K201" s="138"/>
      <c r="L201" s="25"/>
      <c r="M201" s="139" t="s">
        <v>1</v>
      </c>
      <c r="N201" s="140" t="s">
        <v>37</v>
      </c>
      <c r="O201" s="141">
        <v>0.67034000000000005</v>
      </c>
      <c r="P201" s="141">
        <f t="shared" ref="P201:P214" si="31">O201*H201</f>
        <v>168.72457800000001</v>
      </c>
      <c r="Q201" s="141">
        <v>1.8000000000000001E-4</v>
      </c>
      <c r="R201" s="141">
        <f t="shared" ref="R201:R214" si="32">Q201*H201</f>
        <v>4.5305999999999999E-2</v>
      </c>
      <c r="S201" s="141">
        <v>0</v>
      </c>
      <c r="T201" s="142">
        <f t="shared" ref="T201:T214" si="33">S201*H201</f>
        <v>0</v>
      </c>
      <c r="AR201" s="143" t="s">
        <v>200</v>
      </c>
      <c r="AT201" s="143" t="s">
        <v>136</v>
      </c>
      <c r="AU201" s="143" t="s">
        <v>141</v>
      </c>
      <c r="AY201" s="13" t="s">
        <v>134</v>
      </c>
      <c r="BE201" s="144">
        <f t="shared" ref="BE201:BE214" si="34">IF(N201="základná",J201,0)</f>
        <v>0</v>
      </c>
      <c r="BF201" s="144">
        <f t="shared" ref="BF201:BF214" si="35">IF(N201="znížená",J201,0)</f>
        <v>0</v>
      </c>
      <c r="BG201" s="144">
        <f t="shared" ref="BG201:BG214" si="36">IF(N201="zákl. prenesená",J201,0)</f>
        <v>0</v>
      </c>
      <c r="BH201" s="144">
        <f t="shared" ref="BH201:BH214" si="37">IF(N201="zníž. prenesená",J201,0)</f>
        <v>0</v>
      </c>
      <c r="BI201" s="144">
        <f t="shared" ref="BI201:BI214" si="38">IF(N201="nulová",J201,0)</f>
        <v>0</v>
      </c>
      <c r="BJ201" s="13" t="s">
        <v>141</v>
      </c>
      <c r="BK201" s="144">
        <f t="shared" ref="BK201:BK214" si="39">ROUND(I201*H201,2)</f>
        <v>0</v>
      </c>
      <c r="BL201" s="13" t="s">
        <v>200</v>
      </c>
      <c r="BM201" s="143" t="s">
        <v>498</v>
      </c>
    </row>
    <row r="202" spans="2:65" s="1" customFormat="1" ht="37.9" customHeight="1">
      <c r="B202" s="131"/>
      <c r="C202" s="149" t="s">
        <v>499</v>
      </c>
      <c r="D202" s="149" t="s">
        <v>313</v>
      </c>
      <c r="E202" s="150" t="s">
        <v>500</v>
      </c>
      <c r="F202" s="151" t="s">
        <v>501</v>
      </c>
      <c r="G202" s="152" t="s">
        <v>139</v>
      </c>
      <c r="H202" s="153">
        <v>276.87</v>
      </c>
      <c r="I202" s="154">
        <v>0</v>
      </c>
      <c r="J202" s="154">
        <f t="shared" si="30"/>
        <v>0</v>
      </c>
      <c r="K202" s="155"/>
      <c r="L202" s="156"/>
      <c r="M202" s="157" t="s">
        <v>1</v>
      </c>
      <c r="N202" s="158" t="s">
        <v>37</v>
      </c>
      <c r="O202" s="141">
        <v>0</v>
      </c>
      <c r="P202" s="141">
        <f t="shared" si="31"/>
        <v>0</v>
      </c>
      <c r="Q202" s="141">
        <v>1.9599999999999999E-2</v>
      </c>
      <c r="R202" s="141">
        <f t="shared" si="32"/>
        <v>5.4266519999999998</v>
      </c>
      <c r="S202" s="141">
        <v>0</v>
      </c>
      <c r="T202" s="142">
        <f t="shared" si="33"/>
        <v>0</v>
      </c>
      <c r="AR202" s="143" t="s">
        <v>266</v>
      </c>
      <c r="AT202" s="143" t="s">
        <v>313</v>
      </c>
      <c r="AU202" s="143" t="s">
        <v>141</v>
      </c>
      <c r="AY202" s="13" t="s">
        <v>134</v>
      </c>
      <c r="BE202" s="144">
        <f t="shared" si="34"/>
        <v>0</v>
      </c>
      <c r="BF202" s="144">
        <f t="shared" si="35"/>
        <v>0</v>
      </c>
      <c r="BG202" s="144">
        <f t="shared" si="36"/>
        <v>0</v>
      </c>
      <c r="BH202" s="144">
        <f t="shared" si="37"/>
        <v>0</v>
      </c>
      <c r="BI202" s="144">
        <f t="shared" si="38"/>
        <v>0</v>
      </c>
      <c r="BJ202" s="13" t="s">
        <v>141</v>
      </c>
      <c r="BK202" s="144">
        <f t="shared" si="39"/>
        <v>0</v>
      </c>
      <c r="BL202" s="13" t="s">
        <v>200</v>
      </c>
      <c r="BM202" s="143" t="s">
        <v>502</v>
      </c>
    </row>
    <row r="203" spans="2:65" s="1" customFormat="1" ht="24.2" customHeight="1">
      <c r="B203" s="131"/>
      <c r="C203" s="132" t="s">
        <v>503</v>
      </c>
      <c r="D203" s="132" t="s">
        <v>136</v>
      </c>
      <c r="E203" s="133" t="s">
        <v>504</v>
      </c>
      <c r="F203" s="134" t="s">
        <v>505</v>
      </c>
      <c r="G203" s="135" t="s">
        <v>139</v>
      </c>
      <c r="H203" s="136">
        <v>108.1</v>
      </c>
      <c r="I203" s="137">
        <v>0</v>
      </c>
      <c r="J203" s="137">
        <f t="shared" si="30"/>
        <v>0</v>
      </c>
      <c r="K203" s="138"/>
      <c r="L203" s="25"/>
      <c r="M203" s="139" t="s">
        <v>1</v>
      </c>
      <c r="N203" s="140" t="s">
        <v>37</v>
      </c>
      <c r="O203" s="141">
        <v>0.96931999999999996</v>
      </c>
      <c r="P203" s="141">
        <f t="shared" si="31"/>
        <v>104.783492</v>
      </c>
      <c r="Q203" s="141">
        <v>4.2000000000000002E-4</v>
      </c>
      <c r="R203" s="141">
        <f t="shared" si="32"/>
        <v>4.5401999999999998E-2</v>
      </c>
      <c r="S203" s="141">
        <v>0</v>
      </c>
      <c r="T203" s="142">
        <f t="shared" si="33"/>
        <v>0</v>
      </c>
      <c r="AR203" s="143" t="s">
        <v>200</v>
      </c>
      <c r="AT203" s="143" t="s">
        <v>136</v>
      </c>
      <c r="AU203" s="143" t="s">
        <v>141</v>
      </c>
      <c r="AY203" s="13" t="s">
        <v>134</v>
      </c>
      <c r="BE203" s="144">
        <f t="shared" si="34"/>
        <v>0</v>
      </c>
      <c r="BF203" s="144">
        <f t="shared" si="35"/>
        <v>0</v>
      </c>
      <c r="BG203" s="144">
        <f t="shared" si="36"/>
        <v>0</v>
      </c>
      <c r="BH203" s="144">
        <f t="shared" si="37"/>
        <v>0</v>
      </c>
      <c r="BI203" s="144">
        <f t="shared" si="38"/>
        <v>0</v>
      </c>
      <c r="BJ203" s="13" t="s">
        <v>141</v>
      </c>
      <c r="BK203" s="144">
        <f t="shared" si="39"/>
        <v>0</v>
      </c>
      <c r="BL203" s="13" t="s">
        <v>200</v>
      </c>
      <c r="BM203" s="143" t="s">
        <v>506</v>
      </c>
    </row>
    <row r="204" spans="2:65" s="1" customFormat="1" ht="37.9" customHeight="1">
      <c r="B204" s="131"/>
      <c r="C204" s="149" t="s">
        <v>507</v>
      </c>
      <c r="D204" s="149" t="s">
        <v>313</v>
      </c>
      <c r="E204" s="150" t="s">
        <v>508</v>
      </c>
      <c r="F204" s="151" t="s">
        <v>509</v>
      </c>
      <c r="G204" s="152" t="s">
        <v>139</v>
      </c>
      <c r="H204" s="153">
        <v>129.72</v>
      </c>
      <c r="I204" s="154">
        <v>0</v>
      </c>
      <c r="J204" s="154">
        <f t="shared" si="30"/>
        <v>0</v>
      </c>
      <c r="K204" s="155"/>
      <c r="L204" s="156"/>
      <c r="M204" s="157" t="s">
        <v>1</v>
      </c>
      <c r="N204" s="158" t="s">
        <v>37</v>
      </c>
      <c r="O204" s="141">
        <v>0</v>
      </c>
      <c r="P204" s="141">
        <f t="shared" si="31"/>
        <v>0</v>
      </c>
      <c r="Q204" s="141">
        <v>3.0099999999999998E-2</v>
      </c>
      <c r="R204" s="141">
        <f t="shared" si="32"/>
        <v>3.9045719999999999</v>
      </c>
      <c r="S204" s="141">
        <v>0</v>
      </c>
      <c r="T204" s="142">
        <f t="shared" si="33"/>
        <v>0</v>
      </c>
      <c r="AR204" s="143" t="s">
        <v>266</v>
      </c>
      <c r="AT204" s="143" t="s">
        <v>313</v>
      </c>
      <c r="AU204" s="143" t="s">
        <v>141</v>
      </c>
      <c r="AY204" s="13" t="s">
        <v>134</v>
      </c>
      <c r="BE204" s="144">
        <f t="shared" si="34"/>
        <v>0</v>
      </c>
      <c r="BF204" s="144">
        <f t="shared" si="35"/>
        <v>0</v>
      </c>
      <c r="BG204" s="144">
        <f t="shared" si="36"/>
        <v>0</v>
      </c>
      <c r="BH204" s="144">
        <f t="shared" si="37"/>
        <v>0</v>
      </c>
      <c r="BI204" s="144">
        <f t="shared" si="38"/>
        <v>0</v>
      </c>
      <c r="BJ204" s="13" t="s">
        <v>141</v>
      </c>
      <c r="BK204" s="144">
        <f t="shared" si="39"/>
        <v>0</v>
      </c>
      <c r="BL204" s="13" t="s">
        <v>200</v>
      </c>
      <c r="BM204" s="143" t="s">
        <v>510</v>
      </c>
    </row>
    <row r="205" spans="2:65" s="1" customFormat="1" ht="16.5" customHeight="1">
      <c r="B205" s="131"/>
      <c r="C205" s="132" t="s">
        <v>511</v>
      </c>
      <c r="D205" s="132" t="s">
        <v>136</v>
      </c>
      <c r="E205" s="133" t="s">
        <v>512</v>
      </c>
      <c r="F205" s="134" t="s">
        <v>513</v>
      </c>
      <c r="G205" s="135" t="s">
        <v>139</v>
      </c>
      <c r="H205" s="136">
        <v>24</v>
      </c>
      <c r="I205" s="137">
        <v>0</v>
      </c>
      <c r="J205" s="137">
        <f t="shared" si="30"/>
        <v>0</v>
      </c>
      <c r="K205" s="138"/>
      <c r="L205" s="25"/>
      <c r="M205" s="139" t="s">
        <v>1</v>
      </c>
      <c r="N205" s="140" t="s">
        <v>37</v>
      </c>
      <c r="O205" s="141">
        <v>1.4195</v>
      </c>
      <c r="P205" s="141">
        <f t="shared" si="31"/>
        <v>34.067999999999998</v>
      </c>
      <c r="Q205" s="141">
        <v>4.8869999999999997E-2</v>
      </c>
      <c r="R205" s="141">
        <f t="shared" si="32"/>
        <v>1.1728799999999999</v>
      </c>
      <c r="S205" s="141">
        <v>0</v>
      </c>
      <c r="T205" s="142">
        <f t="shared" si="33"/>
        <v>0</v>
      </c>
      <c r="AR205" s="143" t="s">
        <v>200</v>
      </c>
      <c r="AT205" s="143" t="s">
        <v>136</v>
      </c>
      <c r="AU205" s="143" t="s">
        <v>141</v>
      </c>
      <c r="AY205" s="13" t="s">
        <v>134</v>
      </c>
      <c r="BE205" s="144">
        <f t="shared" si="34"/>
        <v>0</v>
      </c>
      <c r="BF205" s="144">
        <f t="shared" si="35"/>
        <v>0</v>
      </c>
      <c r="BG205" s="144">
        <f t="shared" si="36"/>
        <v>0</v>
      </c>
      <c r="BH205" s="144">
        <f t="shared" si="37"/>
        <v>0</v>
      </c>
      <c r="BI205" s="144">
        <f t="shared" si="38"/>
        <v>0</v>
      </c>
      <c r="BJ205" s="13" t="s">
        <v>141</v>
      </c>
      <c r="BK205" s="144">
        <f t="shared" si="39"/>
        <v>0</v>
      </c>
      <c r="BL205" s="13" t="s">
        <v>200</v>
      </c>
      <c r="BM205" s="143" t="s">
        <v>514</v>
      </c>
    </row>
    <row r="206" spans="2:65" s="1" customFormat="1" ht="37.9" customHeight="1">
      <c r="B206" s="131"/>
      <c r="C206" s="132" t="s">
        <v>515</v>
      </c>
      <c r="D206" s="132" t="s">
        <v>136</v>
      </c>
      <c r="E206" s="133" t="s">
        <v>516</v>
      </c>
      <c r="F206" s="134" t="s">
        <v>517</v>
      </c>
      <c r="G206" s="135" t="s">
        <v>324</v>
      </c>
      <c r="H206" s="136">
        <v>2</v>
      </c>
      <c r="I206" s="137">
        <v>0</v>
      </c>
      <c r="J206" s="137">
        <f t="shared" si="30"/>
        <v>0</v>
      </c>
      <c r="K206" s="138"/>
      <c r="L206" s="25"/>
      <c r="M206" s="139" t="s">
        <v>1</v>
      </c>
      <c r="N206" s="140" t="s">
        <v>37</v>
      </c>
      <c r="O206" s="141">
        <v>2.3775599999999999</v>
      </c>
      <c r="P206" s="141">
        <f t="shared" si="31"/>
        <v>4.7551199999999998</v>
      </c>
      <c r="Q206" s="141">
        <v>0</v>
      </c>
      <c r="R206" s="141">
        <f t="shared" si="32"/>
        <v>0</v>
      </c>
      <c r="S206" s="141">
        <v>0</v>
      </c>
      <c r="T206" s="142">
        <f t="shared" si="33"/>
        <v>0</v>
      </c>
      <c r="AR206" s="143" t="s">
        <v>200</v>
      </c>
      <c r="AT206" s="143" t="s">
        <v>136</v>
      </c>
      <c r="AU206" s="143" t="s">
        <v>141</v>
      </c>
      <c r="AY206" s="13" t="s">
        <v>134</v>
      </c>
      <c r="BE206" s="144">
        <f t="shared" si="34"/>
        <v>0</v>
      </c>
      <c r="BF206" s="144">
        <f t="shared" si="35"/>
        <v>0</v>
      </c>
      <c r="BG206" s="144">
        <f t="shared" si="36"/>
        <v>0</v>
      </c>
      <c r="BH206" s="144">
        <f t="shared" si="37"/>
        <v>0</v>
      </c>
      <c r="BI206" s="144">
        <f t="shared" si="38"/>
        <v>0</v>
      </c>
      <c r="BJ206" s="13" t="s">
        <v>141</v>
      </c>
      <c r="BK206" s="144">
        <f t="shared" si="39"/>
        <v>0</v>
      </c>
      <c r="BL206" s="13" t="s">
        <v>200</v>
      </c>
      <c r="BM206" s="143" t="s">
        <v>518</v>
      </c>
    </row>
    <row r="207" spans="2:65" s="1" customFormat="1" ht="24.2" customHeight="1">
      <c r="B207" s="131"/>
      <c r="C207" s="149" t="s">
        <v>519</v>
      </c>
      <c r="D207" s="149" t="s">
        <v>313</v>
      </c>
      <c r="E207" s="150" t="s">
        <v>476</v>
      </c>
      <c r="F207" s="151" t="s">
        <v>477</v>
      </c>
      <c r="G207" s="152" t="s">
        <v>324</v>
      </c>
      <c r="H207" s="153">
        <v>2</v>
      </c>
      <c r="I207" s="154">
        <v>0</v>
      </c>
      <c r="J207" s="154">
        <f t="shared" si="30"/>
        <v>0</v>
      </c>
      <c r="K207" s="155"/>
      <c r="L207" s="156"/>
      <c r="M207" s="157" t="s">
        <v>1</v>
      </c>
      <c r="N207" s="158" t="s">
        <v>37</v>
      </c>
      <c r="O207" s="141">
        <v>0</v>
      </c>
      <c r="P207" s="141">
        <f t="shared" si="31"/>
        <v>0</v>
      </c>
      <c r="Q207" s="141">
        <v>1E-3</v>
      </c>
      <c r="R207" s="141">
        <f t="shared" si="32"/>
        <v>2E-3</v>
      </c>
      <c r="S207" s="141">
        <v>0</v>
      </c>
      <c r="T207" s="142">
        <f t="shared" si="33"/>
        <v>0</v>
      </c>
      <c r="AR207" s="143" t="s">
        <v>266</v>
      </c>
      <c r="AT207" s="143" t="s">
        <v>313</v>
      </c>
      <c r="AU207" s="143" t="s">
        <v>141</v>
      </c>
      <c r="AY207" s="13" t="s">
        <v>134</v>
      </c>
      <c r="BE207" s="144">
        <f t="shared" si="34"/>
        <v>0</v>
      </c>
      <c r="BF207" s="144">
        <f t="shared" si="35"/>
        <v>0</v>
      </c>
      <c r="BG207" s="144">
        <f t="shared" si="36"/>
        <v>0</v>
      </c>
      <c r="BH207" s="144">
        <f t="shared" si="37"/>
        <v>0</v>
      </c>
      <c r="BI207" s="144">
        <f t="shared" si="38"/>
        <v>0</v>
      </c>
      <c r="BJ207" s="13" t="s">
        <v>141</v>
      </c>
      <c r="BK207" s="144">
        <f t="shared" si="39"/>
        <v>0</v>
      </c>
      <c r="BL207" s="13" t="s">
        <v>200</v>
      </c>
      <c r="BM207" s="143" t="s">
        <v>520</v>
      </c>
    </row>
    <row r="208" spans="2:65" s="1" customFormat="1" ht="16.5" customHeight="1">
      <c r="B208" s="131"/>
      <c r="C208" s="149" t="s">
        <v>521</v>
      </c>
      <c r="D208" s="149" t="s">
        <v>313</v>
      </c>
      <c r="E208" s="150" t="s">
        <v>522</v>
      </c>
      <c r="F208" s="151" t="s">
        <v>523</v>
      </c>
      <c r="G208" s="152" t="s">
        <v>324</v>
      </c>
      <c r="H208" s="153">
        <v>2</v>
      </c>
      <c r="I208" s="154">
        <v>0</v>
      </c>
      <c r="J208" s="154">
        <f t="shared" si="30"/>
        <v>0</v>
      </c>
      <c r="K208" s="155"/>
      <c r="L208" s="156"/>
      <c r="M208" s="157" t="s">
        <v>1</v>
      </c>
      <c r="N208" s="158" t="s">
        <v>37</v>
      </c>
      <c r="O208" s="141">
        <v>0</v>
      </c>
      <c r="P208" s="141">
        <f t="shared" si="31"/>
        <v>0</v>
      </c>
      <c r="Q208" s="141">
        <v>4.2700000000000002E-2</v>
      </c>
      <c r="R208" s="141">
        <f t="shared" si="32"/>
        <v>8.5400000000000004E-2</v>
      </c>
      <c r="S208" s="141">
        <v>0</v>
      </c>
      <c r="T208" s="142">
        <f t="shared" si="33"/>
        <v>0</v>
      </c>
      <c r="AR208" s="143" t="s">
        <v>266</v>
      </c>
      <c r="AT208" s="143" t="s">
        <v>313</v>
      </c>
      <c r="AU208" s="143" t="s">
        <v>141</v>
      </c>
      <c r="AY208" s="13" t="s">
        <v>134</v>
      </c>
      <c r="BE208" s="144">
        <f t="shared" si="34"/>
        <v>0</v>
      </c>
      <c r="BF208" s="144">
        <f t="shared" si="35"/>
        <v>0</v>
      </c>
      <c r="BG208" s="144">
        <f t="shared" si="36"/>
        <v>0</v>
      </c>
      <c r="BH208" s="144">
        <f t="shared" si="37"/>
        <v>0</v>
      </c>
      <c r="BI208" s="144">
        <f t="shared" si="38"/>
        <v>0</v>
      </c>
      <c r="BJ208" s="13" t="s">
        <v>141</v>
      </c>
      <c r="BK208" s="144">
        <f t="shared" si="39"/>
        <v>0</v>
      </c>
      <c r="BL208" s="13" t="s">
        <v>200</v>
      </c>
      <c r="BM208" s="143" t="s">
        <v>524</v>
      </c>
    </row>
    <row r="209" spans="2:65" s="1" customFormat="1" ht="33" customHeight="1">
      <c r="B209" s="131"/>
      <c r="C209" s="132" t="s">
        <v>525</v>
      </c>
      <c r="D209" s="132" t="s">
        <v>136</v>
      </c>
      <c r="E209" s="133" t="s">
        <v>526</v>
      </c>
      <c r="F209" s="134" t="s">
        <v>527</v>
      </c>
      <c r="G209" s="135" t="s">
        <v>324</v>
      </c>
      <c r="H209" s="136">
        <v>5</v>
      </c>
      <c r="I209" s="137">
        <v>0</v>
      </c>
      <c r="J209" s="137">
        <f t="shared" si="30"/>
        <v>0</v>
      </c>
      <c r="K209" s="138"/>
      <c r="L209" s="25"/>
      <c r="M209" s="139" t="s">
        <v>1</v>
      </c>
      <c r="N209" s="140" t="s">
        <v>37</v>
      </c>
      <c r="O209" s="141">
        <v>4.4926500000000003</v>
      </c>
      <c r="P209" s="141">
        <f t="shared" si="31"/>
        <v>22.463250000000002</v>
      </c>
      <c r="Q209" s="141">
        <v>0</v>
      </c>
      <c r="R209" s="141">
        <f t="shared" si="32"/>
        <v>0</v>
      </c>
      <c r="S209" s="141">
        <v>0</v>
      </c>
      <c r="T209" s="142">
        <f t="shared" si="33"/>
        <v>0</v>
      </c>
      <c r="AR209" s="143" t="s">
        <v>200</v>
      </c>
      <c r="AT209" s="143" t="s">
        <v>136</v>
      </c>
      <c r="AU209" s="143" t="s">
        <v>141</v>
      </c>
      <c r="AY209" s="13" t="s">
        <v>134</v>
      </c>
      <c r="BE209" s="144">
        <f t="shared" si="34"/>
        <v>0</v>
      </c>
      <c r="BF209" s="144">
        <f t="shared" si="35"/>
        <v>0</v>
      </c>
      <c r="BG209" s="144">
        <f t="shared" si="36"/>
        <v>0</v>
      </c>
      <c r="BH209" s="144">
        <f t="shared" si="37"/>
        <v>0</v>
      </c>
      <c r="BI209" s="144">
        <f t="shared" si="38"/>
        <v>0</v>
      </c>
      <c r="BJ209" s="13" t="s">
        <v>141</v>
      </c>
      <c r="BK209" s="144">
        <f t="shared" si="39"/>
        <v>0</v>
      </c>
      <c r="BL209" s="13" t="s">
        <v>200</v>
      </c>
      <c r="BM209" s="143" t="s">
        <v>528</v>
      </c>
    </row>
    <row r="210" spans="2:65" s="1" customFormat="1" ht="24.2" customHeight="1">
      <c r="B210" s="131"/>
      <c r="C210" s="149" t="s">
        <v>529</v>
      </c>
      <c r="D210" s="149" t="s">
        <v>313</v>
      </c>
      <c r="E210" s="150" t="s">
        <v>476</v>
      </c>
      <c r="F210" s="151" t="s">
        <v>477</v>
      </c>
      <c r="G210" s="152" t="s">
        <v>324</v>
      </c>
      <c r="H210" s="153">
        <v>5</v>
      </c>
      <c r="I210" s="154">
        <v>0</v>
      </c>
      <c r="J210" s="154">
        <f t="shared" si="30"/>
        <v>0</v>
      </c>
      <c r="K210" s="155"/>
      <c r="L210" s="156"/>
      <c r="M210" s="157" t="s">
        <v>1</v>
      </c>
      <c r="N210" s="158" t="s">
        <v>37</v>
      </c>
      <c r="O210" s="141">
        <v>0</v>
      </c>
      <c r="P210" s="141">
        <f t="shared" si="31"/>
        <v>0</v>
      </c>
      <c r="Q210" s="141">
        <v>1E-3</v>
      </c>
      <c r="R210" s="141">
        <f t="shared" si="32"/>
        <v>5.0000000000000001E-3</v>
      </c>
      <c r="S210" s="141">
        <v>0</v>
      </c>
      <c r="T210" s="142">
        <f t="shared" si="33"/>
        <v>0</v>
      </c>
      <c r="AR210" s="143" t="s">
        <v>266</v>
      </c>
      <c r="AT210" s="143" t="s">
        <v>313</v>
      </c>
      <c r="AU210" s="143" t="s">
        <v>141</v>
      </c>
      <c r="AY210" s="13" t="s">
        <v>134</v>
      </c>
      <c r="BE210" s="144">
        <f t="shared" si="34"/>
        <v>0</v>
      </c>
      <c r="BF210" s="144">
        <f t="shared" si="35"/>
        <v>0</v>
      </c>
      <c r="BG210" s="144">
        <f t="shared" si="36"/>
        <v>0</v>
      </c>
      <c r="BH210" s="144">
        <f t="shared" si="37"/>
        <v>0</v>
      </c>
      <c r="BI210" s="144">
        <f t="shared" si="38"/>
        <v>0</v>
      </c>
      <c r="BJ210" s="13" t="s">
        <v>141</v>
      </c>
      <c r="BK210" s="144">
        <f t="shared" si="39"/>
        <v>0</v>
      </c>
      <c r="BL210" s="13" t="s">
        <v>200</v>
      </c>
      <c r="BM210" s="143" t="s">
        <v>530</v>
      </c>
    </row>
    <row r="211" spans="2:65" s="1" customFormat="1" ht="24.2" customHeight="1">
      <c r="B211" s="131"/>
      <c r="C211" s="149" t="s">
        <v>531</v>
      </c>
      <c r="D211" s="149" t="s">
        <v>313</v>
      </c>
      <c r="E211" s="150" t="s">
        <v>532</v>
      </c>
      <c r="F211" s="151" t="s">
        <v>533</v>
      </c>
      <c r="G211" s="152" t="s">
        <v>324</v>
      </c>
      <c r="H211" s="153">
        <v>3</v>
      </c>
      <c r="I211" s="154">
        <v>0</v>
      </c>
      <c r="J211" s="154">
        <f t="shared" si="30"/>
        <v>0</v>
      </c>
      <c r="K211" s="155"/>
      <c r="L211" s="156"/>
      <c r="M211" s="157" t="s">
        <v>1</v>
      </c>
      <c r="N211" s="158" t="s">
        <v>37</v>
      </c>
      <c r="O211" s="141">
        <v>0</v>
      </c>
      <c r="P211" s="141">
        <f t="shared" si="31"/>
        <v>0</v>
      </c>
      <c r="Q211" s="141">
        <v>7.0000000000000007E-2</v>
      </c>
      <c r="R211" s="141">
        <f t="shared" si="32"/>
        <v>0.21000000000000002</v>
      </c>
      <c r="S211" s="141">
        <v>0</v>
      </c>
      <c r="T211" s="142">
        <f t="shared" si="33"/>
        <v>0</v>
      </c>
      <c r="AR211" s="143" t="s">
        <v>266</v>
      </c>
      <c r="AT211" s="143" t="s">
        <v>313</v>
      </c>
      <c r="AU211" s="143" t="s">
        <v>141</v>
      </c>
      <c r="AY211" s="13" t="s">
        <v>134</v>
      </c>
      <c r="BE211" s="144">
        <f t="shared" si="34"/>
        <v>0</v>
      </c>
      <c r="BF211" s="144">
        <f t="shared" si="35"/>
        <v>0</v>
      </c>
      <c r="BG211" s="144">
        <f t="shared" si="36"/>
        <v>0</v>
      </c>
      <c r="BH211" s="144">
        <f t="shared" si="37"/>
        <v>0</v>
      </c>
      <c r="BI211" s="144">
        <f t="shared" si="38"/>
        <v>0</v>
      </c>
      <c r="BJ211" s="13" t="s">
        <v>141</v>
      </c>
      <c r="BK211" s="144">
        <f t="shared" si="39"/>
        <v>0</v>
      </c>
      <c r="BL211" s="13" t="s">
        <v>200</v>
      </c>
      <c r="BM211" s="143" t="s">
        <v>534</v>
      </c>
    </row>
    <row r="212" spans="2:65" s="1" customFormat="1" ht="21.75" customHeight="1">
      <c r="B212" s="131"/>
      <c r="C212" s="149" t="s">
        <v>535</v>
      </c>
      <c r="D212" s="149" t="s">
        <v>313</v>
      </c>
      <c r="E212" s="150" t="s">
        <v>536</v>
      </c>
      <c r="F212" s="151" t="s">
        <v>537</v>
      </c>
      <c r="G212" s="152" t="s">
        <v>324</v>
      </c>
      <c r="H212" s="153">
        <v>1</v>
      </c>
      <c r="I212" s="154">
        <v>0</v>
      </c>
      <c r="J212" s="154">
        <f t="shared" si="30"/>
        <v>0</v>
      </c>
      <c r="K212" s="155"/>
      <c r="L212" s="156"/>
      <c r="M212" s="157" t="s">
        <v>1</v>
      </c>
      <c r="N212" s="158" t="s">
        <v>37</v>
      </c>
      <c r="O212" s="141">
        <v>0</v>
      </c>
      <c r="P212" s="141">
        <f t="shared" si="31"/>
        <v>0</v>
      </c>
      <c r="Q212" s="141">
        <v>0.16</v>
      </c>
      <c r="R212" s="141">
        <f t="shared" si="32"/>
        <v>0.16</v>
      </c>
      <c r="S212" s="141">
        <v>0</v>
      </c>
      <c r="T212" s="142">
        <f t="shared" si="33"/>
        <v>0</v>
      </c>
      <c r="AR212" s="143" t="s">
        <v>266</v>
      </c>
      <c r="AT212" s="143" t="s">
        <v>313</v>
      </c>
      <c r="AU212" s="143" t="s">
        <v>141</v>
      </c>
      <c r="AY212" s="13" t="s">
        <v>134</v>
      </c>
      <c r="BE212" s="144">
        <f t="shared" si="34"/>
        <v>0</v>
      </c>
      <c r="BF212" s="144">
        <f t="shared" si="35"/>
        <v>0</v>
      </c>
      <c r="BG212" s="144">
        <f t="shared" si="36"/>
        <v>0</v>
      </c>
      <c r="BH212" s="144">
        <f t="shared" si="37"/>
        <v>0</v>
      </c>
      <c r="BI212" s="144">
        <f t="shared" si="38"/>
        <v>0</v>
      </c>
      <c r="BJ212" s="13" t="s">
        <v>141</v>
      </c>
      <c r="BK212" s="144">
        <f t="shared" si="39"/>
        <v>0</v>
      </c>
      <c r="BL212" s="13" t="s">
        <v>200</v>
      </c>
      <c r="BM212" s="143" t="s">
        <v>538</v>
      </c>
    </row>
    <row r="213" spans="2:65" s="1" customFormat="1" ht="16.5" customHeight="1">
      <c r="B213" s="131"/>
      <c r="C213" s="149" t="s">
        <v>539</v>
      </c>
      <c r="D213" s="149" t="s">
        <v>313</v>
      </c>
      <c r="E213" s="150" t="s">
        <v>540</v>
      </c>
      <c r="F213" s="151" t="s">
        <v>541</v>
      </c>
      <c r="G213" s="152" t="s">
        <v>324</v>
      </c>
      <c r="H213" s="153">
        <v>1</v>
      </c>
      <c r="I213" s="154">
        <v>0</v>
      </c>
      <c r="J213" s="154">
        <f t="shared" si="30"/>
        <v>0</v>
      </c>
      <c r="K213" s="155"/>
      <c r="L213" s="156"/>
      <c r="M213" s="157" t="s">
        <v>1</v>
      </c>
      <c r="N213" s="158" t="s">
        <v>37</v>
      </c>
      <c r="O213" s="141">
        <v>0</v>
      </c>
      <c r="P213" s="141">
        <f t="shared" si="31"/>
        <v>0</v>
      </c>
      <c r="Q213" s="141">
        <v>0.49280000000000002</v>
      </c>
      <c r="R213" s="141">
        <f t="shared" si="32"/>
        <v>0.49280000000000002</v>
      </c>
      <c r="S213" s="141">
        <v>0</v>
      </c>
      <c r="T213" s="142">
        <f t="shared" si="33"/>
        <v>0</v>
      </c>
      <c r="AR213" s="143" t="s">
        <v>266</v>
      </c>
      <c r="AT213" s="143" t="s">
        <v>313</v>
      </c>
      <c r="AU213" s="143" t="s">
        <v>141</v>
      </c>
      <c r="AY213" s="13" t="s">
        <v>134</v>
      </c>
      <c r="BE213" s="144">
        <f t="shared" si="34"/>
        <v>0</v>
      </c>
      <c r="BF213" s="144">
        <f t="shared" si="35"/>
        <v>0</v>
      </c>
      <c r="BG213" s="144">
        <f t="shared" si="36"/>
        <v>0</v>
      </c>
      <c r="BH213" s="144">
        <f t="shared" si="37"/>
        <v>0</v>
      </c>
      <c r="BI213" s="144">
        <f t="shared" si="38"/>
        <v>0</v>
      </c>
      <c r="BJ213" s="13" t="s">
        <v>141</v>
      </c>
      <c r="BK213" s="144">
        <f t="shared" si="39"/>
        <v>0</v>
      </c>
      <c r="BL213" s="13" t="s">
        <v>200</v>
      </c>
      <c r="BM213" s="143" t="s">
        <v>542</v>
      </c>
    </row>
    <row r="214" spans="2:65" s="1" customFormat="1" ht="24.2" customHeight="1">
      <c r="B214" s="131"/>
      <c r="C214" s="132" t="s">
        <v>543</v>
      </c>
      <c r="D214" s="132" t="s">
        <v>136</v>
      </c>
      <c r="E214" s="133" t="s">
        <v>544</v>
      </c>
      <c r="F214" s="134" t="s">
        <v>545</v>
      </c>
      <c r="G214" s="135" t="s">
        <v>234</v>
      </c>
      <c r="H214" s="136">
        <v>11.55</v>
      </c>
      <c r="I214" s="137">
        <v>0</v>
      </c>
      <c r="J214" s="137">
        <f t="shared" si="30"/>
        <v>0</v>
      </c>
      <c r="K214" s="138"/>
      <c r="L214" s="25"/>
      <c r="M214" s="139" t="s">
        <v>1</v>
      </c>
      <c r="N214" s="140" t="s">
        <v>37</v>
      </c>
      <c r="O214" s="141">
        <v>2.9950000000000001</v>
      </c>
      <c r="P214" s="141">
        <f t="shared" si="31"/>
        <v>34.59225</v>
      </c>
      <c r="Q214" s="141">
        <v>0</v>
      </c>
      <c r="R214" s="141">
        <f t="shared" si="32"/>
        <v>0</v>
      </c>
      <c r="S214" s="141">
        <v>0</v>
      </c>
      <c r="T214" s="142">
        <f t="shared" si="33"/>
        <v>0</v>
      </c>
      <c r="AR214" s="143" t="s">
        <v>200</v>
      </c>
      <c r="AT214" s="143" t="s">
        <v>136</v>
      </c>
      <c r="AU214" s="143" t="s">
        <v>141</v>
      </c>
      <c r="AY214" s="13" t="s">
        <v>134</v>
      </c>
      <c r="BE214" s="144">
        <f t="shared" si="34"/>
        <v>0</v>
      </c>
      <c r="BF214" s="144">
        <f t="shared" si="35"/>
        <v>0</v>
      </c>
      <c r="BG214" s="144">
        <f t="shared" si="36"/>
        <v>0</v>
      </c>
      <c r="BH214" s="144">
        <f t="shared" si="37"/>
        <v>0</v>
      </c>
      <c r="BI214" s="144">
        <f t="shared" si="38"/>
        <v>0</v>
      </c>
      <c r="BJ214" s="13" t="s">
        <v>141</v>
      </c>
      <c r="BK214" s="144">
        <f t="shared" si="39"/>
        <v>0</v>
      </c>
      <c r="BL214" s="13" t="s">
        <v>200</v>
      </c>
      <c r="BM214" s="143" t="s">
        <v>546</v>
      </c>
    </row>
    <row r="215" spans="2:65" s="11" customFormat="1" ht="22.9" customHeight="1">
      <c r="B215" s="120"/>
      <c r="D215" s="121" t="s">
        <v>70</v>
      </c>
      <c r="E215" s="129" t="s">
        <v>547</v>
      </c>
      <c r="F215" s="129" t="s">
        <v>548</v>
      </c>
      <c r="J215" s="130">
        <f>BK215</f>
        <v>0</v>
      </c>
      <c r="L215" s="120"/>
      <c r="M215" s="124"/>
      <c r="P215" s="125">
        <f>SUM(P216:P218)</f>
        <v>141.066</v>
      </c>
      <c r="R215" s="125">
        <f>SUM(R216:R218)</f>
        <v>5.8201200000000011</v>
      </c>
      <c r="T215" s="126">
        <f>SUM(T216:T218)</f>
        <v>0</v>
      </c>
      <c r="AR215" s="121" t="s">
        <v>141</v>
      </c>
      <c r="AT215" s="127" t="s">
        <v>70</v>
      </c>
      <c r="AU215" s="127" t="s">
        <v>79</v>
      </c>
      <c r="AY215" s="121" t="s">
        <v>134</v>
      </c>
      <c r="BK215" s="128">
        <f>SUM(BK216:BK218)</f>
        <v>0</v>
      </c>
    </row>
    <row r="216" spans="2:65" s="1" customFormat="1" ht="33" customHeight="1">
      <c r="B216" s="131"/>
      <c r="C216" s="132" t="s">
        <v>549</v>
      </c>
      <c r="D216" s="132" t="s">
        <v>136</v>
      </c>
      <c r="E216" s="133" t="s">
        <v>550</v>
      </c>
      <c r="F216" s="134" t="s">
        <v>551</v>
      </c>
      <c r="G216" s="135" t="s">
        <v>139</v>
      </c>
      <c r="H216" s="136">
        <v>153</v>
      </c>
      <c r="I216" s="137">
        <v>0</v>
      </c>
      <c r="J216" s="137">
        <f>ROUND(I216*H216,2)</f>
        <v>0</v>
      </c>
      <c r="K216" s="138"/>
      <c r="L216" s="25"/>
      <c r="M216" s="139" t="s">
        <v>1</v>
      </c>
      <c r="N216" s="140" t="s">
        <v>37</v>
      </c>
      <c r="O216" s="141">
        <v>0.92200000000000004</v>
      </c>
      <c r="P216" s="141">
        <f>O216*H216</f>
        <v>141.066</v>
      </c>
      <c r="Q216" s="141">
        <v>3.2000000000000002E-3</v>
      </c>
      <c r="R216" s="141">
        <f>Q216*H216</f>
        <v>0.48960000000000004</v>
      </c>
      <c r="S216" s="141">
        <v>0</v>
      </c>
      <c r="T216" s="142">
        <f>S216*H216</f>
        <v>0</v>
      </c>
      <c r="AR216" s="143" t="s">
        <v>200</v>
      </c>
      <c r="AT216" s="143" t="s">
        <v>136</v>
      </c>
      <c r="AU216" s="143" t="s">
        <v>141</v>
      </c>
      <c r="AY216" s="13" t="s">
        <v>134</v>
      </c>
      <c r="BE216" s="144">
        <f>IF(N216="základná",J216,0)</f>
        <v>0</v>
      </c>
      <c r="BF216" s="144">
        <f>IF(N216="znížená",J216,0)</f>
        <v>0</v>
      </c>
      <c r="BG216" s="144">
        <f>IF(N216="zákl. prenesená",J216,0)</f>
        <v>0</v>
      </c>
      <c r="BH216" s="144">
        <f>IF(N216="zníž. prenesená",J216,0)</f>
        <v>0</v>
      </c>
      <c r="BI216" s="144">
        <f>IF(N216="nulová",J216,0)</f>
        <v>0</v>
      </c>
      <c r="BJ216" s="13" t="s">
        <v>141</v>
      </c>
      <c r="BK216" s="144">
        <f>ROUND(I216*H216,2)</f>
        <v>0</v>
      </c>
      <c r="BL216" s="13" t="s">
        <v>200</v>
      </c>
      <c r="BM216" s="143" t="s">
        <v>552</v>
      </c>
    </row>
    <row r="217" spans="2:65" s="1" customFormat="1" ht="24.2" customHeight="1">
      <c r="B217" s="131"/>
      <c r="C217" s="149" t="s">
        <v>553</v>
      </c>
      <c r="D217" s="149" t="s">
        <v>313</v>
      </c>
      <c r="E217" s="150" t="s">
        <v>554</v>
      </c>
      <c r="F217" s="151" t="s">
        <v>555</v>
      </c>
      <c r="G217" s="152" t="s">
        <v>139</v>
      </c>
      <c r="H217" s="153">
        <v>159.12</v>
      </c>
      <c r="I217" s="154">
        <v>0</v>
      </c>
      <c r="J217" s="154">
        <f>ROUND(I217*H217,2)</f>
        <v>0</v>
      </c>
      <c r="K217" s="155"/>
      <c r="L217" s="156"/>
      <c r="M217" s="157" t="s">
        <v>1</v>
      </c>
      <c r="N217" s="158" t="s">
        <v>37</v>
      </c>
      <c r="O217" s="141">
        <v>0</v>
      </c>
      <c r="P217" s="141">
        <f>O217*H217</f>
        <v>0</v>
      </c>
      <c r="Q217" s="141">
        <v>3.3500000000000002E-2</v>
      </c>
      <c r="R217" s="141">
        <f>Q217*H217</f>
        <v>5.3305200000000008</v>
      </c>
      <c r="S217" s="141">
        <v>0</v>
      </c>
      <c r="T217" s="142">
        <f>S217*H217</f>
        <v>0</v>
      </c>
      <c r="AR217" s="143" t="s">
        <v>266</v>
      </c>
      <c r="AT217" s="143" t="s">
        <v>313</v>
      </c>
      <c r="AU217" s="143" t="s">
        <v>141</v>
      </c>
      <c r="AY217" s="13" t="s">
        <v>134</v>
      </c>
      <c r="BE217" s="144">
        <f>IF(N217="základná",J217,0)</f>
        <v>0</v>
      </c>
      <c r="BF217" s="144">
        <f>IF(N217="znížená",J217,0)</f>
        <v>0</v>
      </c>
      <c r="BG217" s="144">
        <f>IF(N217="zákl. prenesená",J217,0)</f>
        <v>0</v>
      </c>
      <c r="BH217" s="144">
        <f>IF(N217="zníž. prenesená",J217,0)</f>
        <v>0</v>
      </c>
      <c r="BI217" s="144">
        <f>IF(N217="nulová",J217,0)</f>
        <v>0</v>
      </c>
      <c r="BJ217" s="13" t="s">
        <v>141</v>
      </c>
      <c r="BK217" s="144">
        <f>ROUND(I217*H217,2)</f>
        <v>0</v>
      </c>
      <c r="BL217" s="13" t="s">
        <v>200</v>
      </c>
      <c r="BM217" s="143" t="s">
        <v>556</v>
      </c>
    </row>
    <row r="218" spans="2:65" s="1" customFormat="1" ht="24.2" customHeight="1">
      <c r="B218" s="131"/>
      <c r="C218" s="132" t="s">
        <v>557</v>
      </c>
      <c r="D218" s="132" t="s">
        <v>136</v>
      </c>
      <c r="E218" s="133" t="s">
        <v>558</v>
      </c>
      <c r="F218" s="134" t="s">
        <v>559</v>
      </c>
      <c r="G218" s="135" t="s">
        <v>453</v>
      </c>
      <c r="H218" s="136">
        <v>100.804</v>
      </c>
      <c r="I218" s="137">
        <v>0</v>
      </c>
      <c r="J218" s="137">
        <f>ROUND(I218*H218,2)</f>
        <v>0</v>
      </c>
      <c r="K218" s="138"/>
      <c r="L218" s="25"/>
      <c r="M218" s="139" t="s">
        <v>1</v>
      </c>
      <c r="N218" s="140" t="s">
        <v>37</v>
      </c>
      <c r="O218" s="141">
        <v>0</v>
      </c>
      <c r="P218" s="141">
        <f>O218*H218</f>
        <v>0</v>
      </c>
      <c r="Q218" s="141">
        <v>0</v>
      </c>
      <c r="R218" s="141">
        <f>Q218*H218</f>
        <v>0</v>
      </c>
      <c r="S218" s="141">
        <v>0</v>
      </c>
      <c r="T218" s="142">
        <f>S218*H218</f>
        <v>0</v>
      </c>
      <c r="AR218" s="143" t="s">
        <v>200</v>
      </c>
      <c r="AT218" s="143" t="s">
        <v>136</v>
      </c>
      <c r="AU218" s="143" t="s">
        <v>141</v>
      </c>
      <c r="AY218" s="13" t="s">
        <v>134</v>
      </c>
      <c r="BE218" s="144">
        <f>IF(N218="základná",J218,0)</f>
        <v>0</v>
      </c>
      <c r="BF218" s="144">
        <f>IF(N218="znížená",J218,0)</f>
        <v>0</v>
      </c>
      <c r="BG218" s="144">
        <f>IF(N218="zákl. prenesená",J218,0)</f>
        <v>0</v>
      </c>
      <c r="BH218" s="144">
        <f>IF(N218="zníž. prenesená",J218,0)</f>
        <v>0</v>
      </c>
      <c r="BI218" s="144">
        <f>IF(N218="nulová",J218,0)</f>
        <v>0</v>
      </c>
      <c r="BJ218" s="13" t="s">
        <v>141</v>
      </c>
      <c r="BK218" s="144">
        <f>ROUND(I218*H218,2)</f>
        <v>0</v>
      </c>
      <c r="BL218" s="13" t="s">
        <v>200</v>
      </c>
      <c r="BM218" s="143" t="s">
        <v>560</v>
      </c>
    </row>
    <row r="219" spans="2:65" s="11" customFormat="1" ht="22.9" customHeight="1">
      <c r="B219" s="120"/>
      <c r="D219" s="121" t="s">
        <v>70</v>
      </c>
      <c r="E219" s="129" t="s">
        <v>561</v>
      </c>
      <c r="F219" s="129" t="s">
        <v>562</v>
      </c>
      <c r="J219" s="130">
        <f>BK219</f>
        <v>0</v>
      </c>
      <c r="L219" s="120"/>
      <c r="M219" s="124"/>
      <c r="P219" s="125">
        <f>SUM(P220:P224)</f>
        <v>1073.4569280000001</v>
      </c>
      <c r="R219" s="125">
        <f>SUM(R220:R224)</f>
        <v>21.420899200000004</v>
      </c>
      <c r="T219" s="126">
        <f>SUM(T220:T224)</f>
        <v>0</v>
      </c>
      <c r="AR219" s="121" t="s">
        <v>141</v>
      </c>
      <c r="AT219" s="127" t="s">
        <v>70</v>
      </c>
      <c r="AU219" s="127" t="s">
        <v>79</v>
      </c>
      <c r="AY219" s="121" t="s">
        <v>134</v>
      </c>
      <c r="BK219" s="128">
        <f>SUM(BK220:BK224)</f>
        <v>0</v>
      </c>
    </row>
    <row r="220" spans="2:65" s="1" customFormat="1" ht="24.2" customHeight="1">
      <c r="B220" s="131"/>
      <c r="C220" s="132" t="s">
        <v>563</v>
      </c>
      <c r="D220" s="132" t="s">
        <v>136</v>
      </c>
      <c r="E220" s="133" t="s">
        <v>564</v>
      </c>
      <c r="F220" s="134" t="s">
        <v>565</v>
      </c>
      <c r="G220" s="135" t="s">
        <v>139</v>
      </c>
      <c r="H220" s="136">
        <v>599.36</v>
      </c>
      <c r="I220" s="137">
        <v>0</v>
      </c>
      <c r="J220" s="137">
        <f>ROUND(I220*H220,2)</f>
        <v>0</v>
      </c>
      <c r="K220" s="138"/>
      <c r="L220" s="25"/>
      <c r="M220" s="139" t="s">
        <v>1</v>
      </c>
      <c r="N220" s="140" t="s">
        <v>37</v>
      </c>
      <c r="O220" s="141">
        <v>0.627</v>
      </c>
      <c r="P220" s="141">
        <f>O220*H220</f>
        <v>375.79872</v>
      </c>
      <c r="Q220" s="141">
        <v>2.7499999999999998E-3</v>
      </c>
      <c r="R220" s="141">
        <f>Q220*H220</f>
        <v>1.6482399999999999</v>
      </c>
      <c r="S220" s="141">
        <v>0</v>
      </c>
      <c r="T220" s="142">
        <f>S220*H220</f>
        <v>0</v>
      </c>
      <c r="AR220" s="143" t="s">
        <v>200</v>
      </c>
      <c r="AT220" s="143" t="s">
        <v>136</v>
      </c>
      <c r="AU220" s="143" t="s">
        <v>141</v>
      </c>
      <c r="AY220" s="13" t="s">
        <v>134</v>
      </c>
      <c r="BE220" s="144">
        <f>IF(N220="základná",J220,0)</f>
        <v>0</v>
      </c>
      <c r="BF220" s="144">
        <f>IF(N220="znížená",J220,0)</f>
        <v>0</v>
      </c>
      <c r="BG220" s="144">
        <f>IF(N220="zákl. prenesená",J220,0)</f>
        <v>0</v>
      </c>
      <c r="BH220" s="144">
        <f>IF(N220="zníž. prenesená",J220,0)</f>
        <v>0</v>
      </c>
      <c r="BI220" s="144">
        <f>IF(N220="nulová",J220,0)</f>
        <v>0</v>
      </c>
      <c r="BJ220" s="13" t="s">
        <v>141</v>
      </c>
      <c r="BK220" s="144">
        <f>ROUND(I220*H220,2)</f>
        <v>0</v>
      </c>
      <c r="BL220" s="13" t="s">
        <v>200</v>
      </c>
      <c r="BM220" s="143" t="s">
        <v>566</v>
      </c>
    </row>
    <row r="221" spans="2:65" s="1" customFormat="1" ht="24.2" customHeight="1">
      <c r="B221" s="131"/>
      <c r="C221" s="132" t="s">
        <v>567</v>
      </c>
      <c r="D221" s="132" t="s">
        <v>136</v>
      </c>
      <c r="E221" s="133" t="s">
        <v>568</v>
      </c>
      <c r="F221" s="134" t="s">
        <v>569</v>
      </c>
      <c r="G221" s="135" t="s">
        <v>139</v>
      </c>
      <c r="H221" s="136">
        <v>599.36</v>
      </c>
      <c r="I221" s="137">
        <v>0</v>
      </c>
      <c r="J221" s="137">
        <f>ROUND(I221*H221,2)</f>
        <v>0</v>
      </c>
      <c r="K221" s="138"/>
      <c r="L221" s="25"/>
      <c r="M221" s="139" t="s">
        <v>1</v>
      </c>
      <c r="N221" s="140" t="s">
        <v>37</v>
      </c>
      <c r="O221" s="141">
        <v>0.46417999999999998</v>
      </c>
      <c r="P221" s="141">
        <f>O221*H221</f>
        <v>278.21092479999999</v>
      </c>
      <c r="Q221" s="141">
        <v>1.8E-3</v>
      </c>
      <c r="R221" s="141">
        <f>Q221*H221</f>
        <v>1.078848</v>
      </c>
      <c r="S221" s="141">
        <v>0</v>
      </c>
      <c r="T221" s="142">
        <f>S221*H221</f>
        <v>0</v>
      </c>
      <c r="AR221" s="143" t="s">
        <v>200</v>
      </c>
      <c r="AT221" s="143" t="s">
        <v>136</v>
      </c>
      <c r="AU221" s="143" t="s">
        <v>141</v>
      </c>
      <c r="AY221" s="13" t="s">
        <v>134</v>
      </c>
      <c r="BE221" s="144">
        <f>IF(N221="základná",J221,0)</f>
        <v>0</v>
      </c>
      <c r="BF221" s="144">
        <f>IF(N221="znížená",J221,0)</f>
        <v>0</v>
      </c>
      <c r="BG221" s="144">
        <f>IF(N221="zákl. prenesená",J221,0)</f>
        <v>0</v>
      </c>
      <c r="BH221" s="144">
        <f>IF(N221="zníž. prenesená",J221,0)</f>
        <v>0</v>
      </c>
      <c r="BI221" s="144">
        <f>IF(N221="nulová",J221,0)</f>
        <v>0</v>
      </c>
      <c r="BJ221" s="13" t="s">
        <v>141</v>
      </c>
      <c r="BK221" s="144">
        <f>ROUND(I221*H221,2)</f>
        <v>0</v>
      </c>
      <c r="BL221" s="13" t="s">
        <v>200</v>
      </c>
      <c r="BM221" s="143" t="s">
        <v>570</v>
      </c>
    </row>
    <row r="222" spans="2:65" s="1" customFormat="1" ht="16.5" customHeight="1">
      <c r="B222" s="131"/>
      <c r="C222" s="132" t="s">
        <v>571</v>
      </c>
      <c r="D222" s="132" t="s">
        <v>136</v>
      </c>
      <c r="E222" s="133" t="s">
        <v>572</v>
      </c>
      <c r="F222" s="134" t="s">
        <v>573</v>
      </c>
      <c r="G222" s="135" t="s">
        <v>139</v>
      </c>
      <c r="H222" s="136">
        <v>559.36</v>
      </c>
      <c r="I222" s="137">
        <v>0</v>
      </c>
      <c r="J222" s="137">
        <f>ROUND(I222*H222,2)</f>
        <v>0</v>
      </c>
      <c r="K222" s="138"/>
      <c r="L222" s="25"/>
      <c r="M222" s="139" t="s">
        <v>1</v>
      </c>
      <c r="N222" s="140" t="s">
        <v>37</v>
      </c>
      <c r="O222" s="141">
        <v>0.67586999999999997</v>
      </c>
      <c r="P222" s="141">
        <f>O222*H222</f>
        <v>378.05464319999999</v>
      </c>
      <c r="Q222" s="141">
        <v>3.3020000000000001E-2</v>
      </c>
      <c r="R222" s="141">
        <f>Q222*H222</f>
        <v>18.470067200000003</v>
      </c>
      <c r="S222" s="141">
        <v>0</v>
      </c>
      <c r="T222" s="142">
        <f>S222*H222</f>
        <v>0</v>
      </c>
      <c r="AR222" s="143" t="s">
        <v>200</v>
      </c>
      <c r="AT222" s="143" t="s">
        <v>136</v>
      </c>
      <c r="AU222" s="143" t="s">
        <v>141</v>
      </c>
      <c r="AY222" s="13" t="s">
        <v>134</v>
      </c>
      <c r="BE222" s="144">
        <f>IF(N222="základná",J222,0)</f>
        <v>0</v>
      </c>
      <c r="BF222" s="144">
        <f>IF(N222="znížená",J222,0)</f>
        <v>0</v>
      </c>
      <c r="BG222" s="144">
        <f>IF(N222="zákl. prenesená",J222,0)</f>
        <v>0</v>
      </c>
      <c r="BH222" s="144">
        <f>IF(N222="zníž. prenesená",J222,0)</f>
        <v>0</v>
      </c>
      <c r="BI222" s="144">
        <f>IF(N222="nulová",J222,0)</f>
        <v>0</v>
      </c>
      <c r="BJ222" s="13" t="s">
        <v>141</v>
      </c>
      <c r="BK222" s="144">
        <f>ROUND(I222*H222,2)</f>
        <v>0</v>
      </c>
      <c r="BL222" s="13" t="s">
        <v>200</v>
      </c>
      <c r="BM222" s="143" t="s">
        <v>574</v>
      </c>
    </row>
    <row r="223" spans="2:65" s="1" customFormat="1" ht="16.5" customHeight="1">
      <c r="B223" s="131"/>
      <c r="C223" s="132" t="s">
        <v>575</v>
      </c>
      <c r="D223" s="132" t="s">
        <v>136</v>
      </c>
      <c r="E223" s="133" t="s">
        <v>576</v>
      </c>
      <c r="F223" s="134" t="s">
        <v>577</v>
      </c>
      <c r="G223" s="135" t="s">
        <v>139</v>
      </c>
      <c r="H223" s="136">
        <v>559.36</v>
      </c>
      <c r="I223" s="137">
        <v>0</v>
      </c>
      <c r="J223" s="137">
        <f>ROUND(I223*H223,2)</f>
        <v>0</v>
      </c>
      <c r="K223" s="138"/>
      <c r="L223" s="25"/>
      <c r="M223" s="139" t="s">
        <v>1</v>
      </c>
      <c r="N223" s="140" t="s">
        <v>37</v>
      </c>
      <c r="O223" s="141">
        <v>7.3999999999999996E-2</v>
      </c>
      <c r="P223" s="141">
        <f>O223*H223</f>
        <v>41.39264</v>
      </c>
      <c r="Q223" s="141">
        <v>4.0000000000000002E-4</v>
      </c>
      <c r="R223" s="141">
        <f>Q223*H223</f>
        <v>0.22374400000000003</v>
      </c>
      <c r="S223" s="141">
        <v>0</v>
      </c>
      <c r="T223" s="142">
        <f>S223*H223</f>
        <v>0</v>
      </c>
      <c r="AR223" s="143" t="s">
        <v>200</v>
      </c>
      <c r="AT223" s="143" t="s">
        <v>136</v>
      </c>
      <c r="AU223" s="143" t="s">
        <v>141</v>
      </c>
      <c r="AY223" s="13" t="s">
        <v>134</v>
      </c>
      <c r="BE223" s="144">
        <f>IF(N223="základná",J223,0)</f>
        <v>0</v>
      </c>
      <c r="BF223" s="144">
        <f>IF(N223="znížená",J223,0)</f>
        <v>0</v>
      </c>
      <c r="BG223" s="144">
        <f>IF(N223="zákl. prenesená",J223,0)</f>
        <v>0</v>
      </c>
      <c r="BH223" s="144">
        <f>IF(N223="zníž. prenesená",J223,0)</f>
        <v>0</v>
      </c>
      <c r="BI223" s="144">
        <f>IF(N223="nulová",J223,0)</f>
        <v>0</v>
      </c>
      <c r="BJ223" s="13" t="s">
        <v>141</v>
      </c>
      <c r="BK223" s="144">
        <f>ROUND(I223*H223,2)</f>
        <v>0</v>
      </c>
      <c r="BL223" s="13" t="s">
        <v>200</v>
      </c>
      <c r="BM223" s="143" t="s">
        <v>578</v>
      </c>
    </row>
    <row r="224" spans="2:65" s="1" customFormat="1" ht="24.2" customHeight="1">
      <c r="B224" s="131"/>
      <c r="C224" s="132" t="s">
        <v>579</v>
      </c>
      <c r="D224" s="132" t="s">
        <v>136</v>
      </c>
      <c r="E224" s="133" t="s">
        <v>580</v>
      </c>
      <c r="F224" s="134" t="s">
        <v>581</v>
      </c>
      <c r="G224" s="135" t="s">
        <v>453</v>
      </c>
      <c r="H224" s="136">
        <v>1210.7619999999999</v>
      </c>
      <c r="I224" s="137">
        <v>0</v>
      </c>
      <c r="J224" s="137">
        <f>ROUND(I224*H224,2)</f>
        <v>0</v>
      </c>
      <c r="K224" s="138"/>
      <c r="L224" s="25"/>
      <c r="M224" s="139" t="s">
        <v>1</v>
      </c>
      <c r="N224" s="140" t="s">
        <v>37</v>
      </c>
      <c r="O224" s="141">
        <v>0</v>
      </c>
      <c r="P224" s="141">
        <f>O224*H224</f>
        <v>0</v>
      </c>
      <c r="Q224" s="141">
        <v>0</v>
      </c>
      <c r="R224" s="141">
        <f>Q224*H224</f>
        <v>0</v>
      </c>
      <c r="S224" s="141">
        <v>0</v>
      </c>
      <c r="T224" s="142">
        <f>S224*H224</f>
        <v>0</v>
      </c>
      <c r="AR224" s="143" t="s">
        <v>200</v>
      </c>
      <c r="AT224" s="143" t="s">
        <v>136</v>
      </c>
      <c r="AU224" s="143" t="s">
        <v>141</v>
      </c>
      <c r="AY224" s="13" t="s">
        <v>134</v>
      </c>
      <c r="BE224" s="144">
        <f>IF(N224="základná",J224,0)</f>
        <v>0</v>
      </c>
      <c r="BF224" s="144">
        <f>IF(N224="znížená",J224,0)</f>
        <v>0</v>
      </c>
      <c r="BG224" s="144">
        <f>IF(N224="zákl. prenesená",J224,0)</f>
        <v>0</v>
      </c>
      <c r="BH224" s="144">
        <f>IF(N224="zníž. prenesená",J224,0)</f>
        <v>0</v>
      </c>
      <c r="BI224" s="144">
        <f>IF(N224="nulová",J224,0)</f>
        <v>0</v>
      </c>
      <c r="BJ224" s="13" t="s">
        <v>141</v>
      </c>
      <c r="BK224" s="144">
        <f>ROUND(I224*H224,2)</f>
        <v>0</v>
      </c>
      <c r="BL224" s="13" t="s">
        <v>200</v>
      </c>
      <c r="BM224" s="143" t="s">
        <v>582</v>
      </c>
    </row>
    <row r="225" spans="2:65" s="11" customFormat="1" ht="22.9" customHeight="1">
      <c r="B225" s="120"/>
      <c r="D225" s="121" t="s">
        <v>70</v>
      </c>
      <c r="E225" s="129" t="s">
        <v>583</v>
      </c>
      <c r="F225" s="129" t="s">
        <v>584</v>
      </c>
      <c r="J225" s="130">
        <f>BK225</f>
        <v>0</v>
      </c>
      <c r="L225" s="120"/>
      <c r="M225" s="124"/>
      <c r="P225" s="125">
        <f>SUM(P226:P228)</f>
        <v>1624.9185992</v>
      </c>
      <c r="R225" s="125">
        <f>SUM(R226:R228)</f>
        <v>8.8679532000000023</v>
      </c>
      <c r="T225" s="126">
        <f>SUM(T226:T228)</f>
        <v>0</v>
      </c>
      <c r="AR225" s="121" t="s">
        <v>141</v>
      </c>
      <c r="AT225" s="127" t="s">
        <v>70</v>
      </c>
      <c r="AU225" s="127" t="s">
        <v>79</v>
      </c>
      <c r="AY225" s="121" t="s">
        <v>134</v>
      </c>
      <c r="BK225" s="128">
        <f>SUM(BK226:BK228)</f>
        <v>0</v>
      </c>
    </row>
    <row r="226" spans="2:65" s="1" customFormat="1" ht="24.2" customHeight="1">
      <c r="B226" s="131"/>
      <c r="C226" s="132" t="s">
        <v>585</v>
      </c>
      <c r="D226" s="132" t="s">
        <v>136</v>
      </c>
      <c r="E226" s="133" t="s">
        <v>586</v>
      </c>
      <c r="F226" s="134" t="s">
        <v>587</v>
      </c>
      <c r="G226" s="135" t="s">
        <v>139</v>
      </c>
      <c r="H226" s="136">
        <v>3460</v>
      </c>
      <c r="I226" s="137">
        <v>0</v>
      </c>
      <c r="J226" s="137">
        <f>ROUND(I226*H226,2)</f>
        <v>0</v>
      </c>
      <c r="K226" s="138"/>
      <c r="L226" s="25"/>
      <c r="M226" s="139" t="s">
        <v>1</v>
      </c>
      <c r="N226" s="140" t="s">
        <v>37</v>
      </c>
      <c r="O226" s="141">
        <v>0.26422000000000001</v>
      </c>
      <c r="P226" s="141">
        <f>O226*H226</f>
        <v>914.20120000000009</v>
      </c>
      <c r="Q226" s="141">
        <v>2.3400000000000001E-3</v>
      </c>
      <c r="R226" s="141">
        <f>Q226*H226</f>
        <v>8.0964000000000009</v>
      </c>
      <c r="S226" s="141">
        <v>0</v>
      </c>
      <c r="T226" s="142">
        <f>S226*H226</f>
        <v>0</v>
      </c>
      <c r="AR226" s="143" t="s">
        <v>200</v>
      </c>
      <c r="AT226" s="143" t="s">
        <v>136</v>
      </c>
      <c r="AU226" s="143" t="s">
        <v>141</v>
      </c>
      <c r="AY226" s="13" t="s">
        <v>134</v>
      </c>
      <c r="BE226" s="144">
        <f>IF(N226="základná",J226,0)</f>
        <v>0</v>
      </c>
      <c r="BF226" s="144">
        <f>IF(N226="znížená",J226,0)</f>
        <v>0</v>
      </c>
      <c r="BG226" s="144">
        <f>IF(N226="zákl. prenesená",J226,0)</f>
        <v>0</v>
      </c>
      <c r="BH226" s="144">
        <f>IF(N226="zníž. prenesená",J226,0)</f>
        <v>0</v>
      </c>
      <c r="BI226" s="144">
        <f>IF(N226="nulová",J226,0)</f>
        <v>0</v>
      </c>
      <c r="BJ226" s="13" t="s">
        <v>141</v>
      </c>
      <c r="BK226" s="144">
        <f>ROUND(I226*H226,2)</f>
        <v>0</v>
      </c>
      <c r="BL226" s="13" t="s">
        <v>200</v>
      </c>
      <c r="BM226" s="143" t="s">
        <v>588</v>
      </c>
    </row>
    <row r="227" spans="2:65" s="1" customFormat="1" ht="24.2" customHeight="1">
      <c r="B227" s="131"/>
      <c r="C227" s="132" t="s">
        <v>589</v>
      </c>
      <c r="D227" s="132" t="s">
        <v>136</v>
      </c>
      <c r="E227" s="133" t="s">
        <v>590</v>
      </c>
      <c r="F227" s="134" t="s">
        <v>591</v>
      </c>
      <c r="G227" s="135" t="s">
        <v>139</v>
      </c>
      <c r="H227" s="136">
        <v>1169.02</v>
      </c>
      <c r="I227" s="137">
        <v>0</v>
      </c>
      <c r="J227" s="137">
        <f>ROUND(I227*H227,2)</f>
        <v>0</v>
      </c>
      <c r="K227" s="138"/>
      <c r="L227" s="25"/>
      <c r="M227" s="139" t="s">
        <v>1</v>
      </c>
      <c r="N227" s="140" t="s">
        <v>37</v>
      </c>
      <c r="O227" s="141">
        <v>0.16500000000000001</v>
      </c>
      <c r="P227" s="141">
        <f>O227*H227</f>
        <v>192.88830000000002</v>
      </c>
      <c r="Q227" s="141">
        <v>1.2999999999999999E-4</v>
      </c>
      <c r="R227" s="141">
        <f>Q227*H227</f>
        <v>0.15197259999999999</v>
      </c>
      <c r="S227" s="141">
        <v>0</v>
      </c>
      <c r="T227" s="142">
        <f>S227*H227</f>
        <v>0</v>
      </c>
      <c r="AR227" s="143" t="s">
        <v>200</v>
      </c>
      <c r="AT227" s="143" t="s">
        <v>136</v>
      </c>
      <c r="AU227" s="143" t="s">
        <v>141</v>
      </c>
      <c r="AY227" s="13" t="s">
        <v>134</v>
      </c>
      <c r="BE227" s="144">
        <f>IF(N227="základná",J227,0)</f>
        <v>0</v>
      </c>
      <c r="BF227" s="144">
        <f>IF(N227="znížená",J227,0)</f>
        <v>0</v>
      </c>
      <c r="BG227" s="144">
        <f>IF(N227="zákl. prenesená",J227,0)</f>
        <v>0</v>
      </c>
      <c r="BH227" s="144">
        <f>IF(N227="zníž. prenesená",J227,0)</f>
        <v>0</v>
      </c>
      <c r="BI227" s="144">
        <f>IF(N227="nulová",J227,0)</f>
        <v>0</v>
      </c>
      <c r="BJ227" s="13" t="s">
        <v>141</v>
      </c>
      <c r="BK227" s="144">
        <f>ROUND(I227*H227,2)</f>
        <v>0</v>
      </c>
      <c r="BL227" s="13" t="s">
        <v>200</v>
      </c>
      <c r="BM227" s="143" t="s">
        <v>592</v>
      </c>
    </row>
    <row r="228" spans="2:65" s="1" customFormat="1" ht="24.2" customHeight="1">
      <c r="B228" s="131"/>
      <c r="C228" s="132" t="s">
        <v>593</v>
      </c>
      <c r="D228" s="132" t="s">
        <v>136</v>
      </c>
      <c r="E228" s="133" t="s">
        <v>594</v>
      </c>
      <c r="F228" s="134" t="s">
        <v>595</v>
      </c>
      <c r="G228" s="135" t="s">
        <v>139</v>
      </c>
      <c r="H228" s="136">
        <v>1169.02</v>
      </c>
      <c r="I228" s="137">
        <v>0</v>
      </c>
      <c r="J228" s="137">
        <f>ROUND(I228*H228,2)</f>
        <v>0</v>
      </c>
      <c r="K228" s="138"/>
      <c r="L228" s="25"/>
      <c r="M228" s="139" t="s">
        <v>1</v>
      </c>
      <c r="N228" s="140" t="s">
        <v>37</v>
      </c>
      <c r="O228" s="141">
        <v>0.44296000000000002</v>
      </c>
      <c r="P228" s="141">
        <f>O228*H228</f>
        <v>517.82909919999997</v>
      </c>
      <c r="Q228" s="141">
        <v>5.2999999999999998E-4</v>
      </c>
      <c r="R228" s="141">
        <f>Q228*H228</f>
        <v>0.61958059999999993</v>
      </c>
      <c r="S228" s="141">
        <v>0</v>
      </c>
      <c r="T228" s="142">
        <f>S228*H228</f>
        <v>0</v>
      </c>
      <c r="AR228" s="143" t="s">
        <v>200</v>
      </c>
      <c r="AT228" s="143" t="s">
        <v>136</v>
      </c>
      <c r="AU228" s="143" t="s">
        <v>141</v>
      </c>
      <c r="AY228" s="13" t="s">
        <v>134</v>
      </c>
      <c r="BE228" s="144">
        <f>IF(N228="základná",J228,0)</f>
        <v>0</v>
      </c>
      <c r="BF228" s="144">
        <f>IF(N228="znížená",J228,0)</f>
        <v>0</v>
      </c>
      <c r="BG228" s="144">
        <f>IF(N228="zákl. prenesená",J228,0)</f>
        <v>0</v>
      </c>
      <c r="BH228" s="144">
        <f>IF(N228="zníž. prenesená",J228,0)</f>
        <v>0</v>
      </c>
      <c r="BI228" s="144">
        <f>IF(N228="nulová",J228,0)</f>
        <v>0</v>
      </c>
      <c r="BJ228" s="13" t="s">
        <v>141</v>
      </c>
      <c r="BK228" s="144">
        <f>ROUND(I228*H228,2)</f>
        <v>0</v>
      </c>
      <c r="BL228" s="13" t="s">
        <v>200</v>
      </c>
      <c r="BM228" s="143" t="s">
        <v>596</v>
      </c>
    </row>
    <row r="229" spans="2:65" s="11" customFormat="1" ht="25.9" customHeight="1">
      <c r="B229" s="120"/>
      <c r="D229" s="121" t="s">
        <v>70</v>
      </c>
      <c r="E229" s="122" t="s">
        <v>313</v>
      </c>
      <c r="F229" s="122" t="s">
        <v>597</v>
      </c>
      <c r="J229" s="123">
        <f>BK229</f>
        <v>0</v>
      </c>
      <c r="L229" s="120"/>
      <c r="M229" s="124"/>
      <c r="P229" s="125">
        <f>P230</f>
        <v>4524.22</v>
      </c>
      <c r="R229" s="125">
        <f>R230</f>
        <v>48.13</v>
      </c>
      <c r="T229" s="126">
        <f>T230</f>
        <v>0</v>
      </c>
      <c r="AR229" s="121" t="s">
        <v>146</v>
      </c>
      <c r="AT229" s="127" t="s">
        <v>70</v>
      </c>
      <c r="AU229" s="127" t="s">
        <v>71</v>
      </c>
      <c r="AY229" s="121" t="s">
        <v>134</v>
      </c>
      <c r="BK229" s="128">
        <f>BK230</f>
        <v>0</v>
      </c>
    </row>
    <row r="230" spans="2:65" s="11" customFormat="1" ht="22.9" customHeight="1">
      <c r="B230" s="120"/>
      <c r="D230" s="121" t="s">
        <v>70</v>
      </c>
      <c r="E230" s="129" t="s">
        <v>598</v>
      </c>
      <c r="F230" s="129" t="s">
        <v>599</v>
      </c>
      <c r="J230" s="130">
        <f>BK230</f>
        <v>0</v>
      </c>
      <c r="L230" s="120"/>
      <c r="M230" s="124"/>
      <c r="P230" s="125">
        <f>SUM(P231:P236)</f>
        <v>4524.22</v>
      </c>
      <c r="R230" s="125">
        <f>SUM(R231:R236)</f>
        <v>48.13</v>
      </c>
      <c r="T230" s="126">
        <f>SUM(T231:T236)</f>
        <v>0</v>
      </c>
      <c r="AR230" s="121" t="s">
        <v>146</v>
      </c>
      <c r="AT230" s="127" t="s">
        <v>70</v>
      </c>
      <c r="AU230" s="127" t="s">
        <v>79</v>
      </c>
      <c r="AY230" s="121" t="s">
        <v>134</v>
      </c>
      <c r="BK230" s="128">
        <f>SUM(BK231:BK236)</f>
        <v>0</v>
      </c>
    </row>
    <row r="231" spans="2:65" s="1" customFormat="1" ht="24.2" customHeight="1">
      <c r="B231" s="131"/>
      <c r="C231" s="132" t="s">
        <v>600</v>
      </c>
      <c r="D231" s="132" t="s">
        <v>136</v>
      </c>
      <c r="E231" s="133" t="s">
        <v>601</v>
      </c>
      <c r="F231" s="134" t="s">
        <v>602</v>
      </c>
      <c r="G231" s="135" t="s">
        <v>287</v>
      </c>
      <c r="H231" s="136">
        <v>48130</v>
      </c>
      <c r="I231" s="137">
        <v>0</v>
      </c>
      <c r="J231" s="137">
        <f t="shared" ref="J231:J236" si="40">ROUND(I231*H231,2)</f>
        <v>0</v>
      </c>
      <c r="K231" s="138"/>
      <c r="L231" s="25"/>
      <c r="M231" s="139" t="s">
        <v>1</v>
      </c>
      <c r="N231" s="140" t="s">
        <v>37</v>
      </c>
      <c r="O231" s="141">
        <v>9.4E-2</v>
      </c>
      <c r="P231" s="141">
        <f t="shared" ref="P231:P236" si="41">O231*H231</f>
        <v>4524.22</v>
      </c>
      <c r="Q231" s="141">
        <v>0</v>
      </c>
      <c r="R231" s="141">
        <f t="shared" ref="R231:R236" si="42">Q231*H231</f>
        <v>0</v>
      </c>
      <c r="S231" s="141">
        <v>0</v>
      </c>
      <c r="T231" s="142">
        <f t="shared" ref="T231:T236" si="43">S231*H231</f>
        <v>0</v>
      </c>
      <c r="AR231" s="143" t="s">
        <v>529</v>
      </c>
      <c r="AT231" s="143" t="s">
        <v>136</v>
      </c>
      <c r="AU231" s="143" t="s">
        <v>141</v>
      </c>
      <c r="AY231" s="13" t="s">
        <v>134</v>
      </c>
      <c r="BE231" s="144">
        <f t="shared" ref="BE231:BE236" si="44">IF(N231="základná",J231,0)</f>
        <v>0</v>
      </c>
      <c r="BF231" s="144">
        <f t="shared" ref="BF231:BF236" si="45">IF(N231="znížená",J231,0)</f>
        <v>0</v>
      </c>
      <c r="BG231" s="144">
        <f t="shared" ref="BG231:BG236" si="46">IF(N231="zákl. prenesená",J231,0)</f>
        <v>0</v>
      </c>
      <c r="BH231" s="144">
        <f t="shared" ref="BH231:BH236" si="47">IF(N231="zníž. prenesená",J231,0)</f>
        <v>0</v>
      </c>
      <c r="BI231" s="144">
        <f t="shared" ref="BI231:BI236" si="48">IF(N231="nulová",J231,0)</f>
        <v>0</v>
      </c>
      <c r="BJ231" s="13" t="s">
        <v>141</v>
      </c>
      <c r="BK231" s="144">
        <f t="shared" ref="BK231:BK236" si="49">ROUND(I231*H231,2)</f>
        <v>0</v>
      </c>
      <c r="BL231" s="13" t="s">
        <v>529</v>
      </c>
      <c r="BM231" s="143" t="s">
        <v>603</v>
      </c>
    </row>
    <row r="232" spans="2:65" s="1" customFormat="1" ht="33" customHeight="1">
      <c r="B232" s="131"/>
      <c r="C232" s="149" t="s">
        <v>604</v>
      </c>
      <c r="D232" s="149" t="s">
        <v>313</v>
      </c>
      <c r="E232" s="150" t="s">
        <v>605</v>
      </c>
      <c r="F232" s="151" t="s">
        <v>606</v>
      </c>
      <c r="G232" s="152" t="s">
        <v>234</v>
      </c>
      <c r="H232" s="153">
        <v>48.13</v>
      </c>
      <c r="I232" s="154">
        <v>0</v>
      </c>
      <c r="J232" s="154">
        <f t="shared" si="40"/>
        <v>0</v>
      </c>
      <c r="K232" s="155"/>
      <c r="L232" s="156"/>
      <c r="M232" s="157" t="s">
        <v>1</v>
      </c>
      <c r="N232" s="158" t="s">
        <v>37</v>
      </c>
      <c r="O232" s="141">
        <v>0</v>
      </c>
      <c r="P232" s="141">
        <f t="shared" si="41"/>
        <v>0</v>
      </c>
      <c r="Q232" s="141">
        <v>1</v>
      </c>
      <c r="R232" s="141">
        <f t="shared" si="42"/>
        <v>48.13</v>
      </c>
      <c r="S232" s="141">
        <v>0</v>
      </c>
      <c r="T232" s="142">
        <f t="shared" si="43"/>
        <v>0</v>
      </c>
      <c r="AR232" s="143" t="s">
        <v>607</v>
      </c>
      <c r="AT232" s="143" t="s">
        <v>313</v>
      </c>
      <c r="AU232" s="143" t="s">
        <v>141</v>
      </c>
      <c r="AY232" s="13" t="s">
        <v>134</v>
      </c>
      <c r="BE232" s="144">
        <f t="shared" si="44"/>
        <v>0</v>
      </c>
      <c r="BF232" s="144">
        <f t="shared" si="45"/>
        <v>0</v>
      </c>
      <c r="BG232" s="144">
        <f t="shared" si="46"/>
        <v>0</v>
      </c>
      <c r="BH232" s="144">
        <f t="shared" si="47"/>
        <v>0</v>
      </c>
      <c r="BI232" s="144">
        <f t="shared" si="48"/>
        <v>0</v>
      </c>
      <c r="BJ232" s="13" t="s">
        <v>141</v>
      </c>
      <c r="BK232" s="144">
        <f t="shared" si="49"/>
        <v>0</v>
      </c>
      <c r="BL232" s="13" t="s">
        <v>529</v>
      </c>
      <c r="BM232" s="143" t="s">
        <v>608</v>
      </c>
    </row>
    <row r="233" spans="2:65" s="1" customFormat="1" ht="16.5" customHeight="1">
      <c r="B233" s="131"/>
      <c r="C233" s="132" t="s">
        <v>609</v>
      </c>
      <c r="D233" s="132" t="s">
        <v>136</v>
      </c>
      <c r="E233" s="133" t="s">
        <v>610</v>
      </c>
      <c r="F233" s="134" t="s">
        <v>611</v>
      </c>
      <c r="G233" s="135" t="s">
        <v>453</v>
      </c>
      <c r="H233" s="136">
        <v>885.57799999999997</v>
      </c>
      <c r="I233" s="137">
        <v>0</v>
      </c>
      <c r="J233" s="137">
        <f t="shared" si="40"/>
        <v>0</v>
      </c>
      <c r="K233" s="138"/>
      <c r="L233" s="25"/>
      <c r="M233" s="139" t="s">
        <v>1</v>
      </c>
      <c r="N233" s="140" t="s">
        <v>37</v>
      </c>
      <c r="O233" s="141">
        <v>0</v>
      </c>
      <c r="P233" s="141">
        <f t="shared" si="41"/>
        <v>0</v>
      </c>
      <c r="Q233" s="141">
        <v>0</v>
      </c>
      <c r="R233" s="141">
        <f t="shared" si="42"/>
        <v>0</v>
      </c>
      <c r="S233" s="141">
        <v>0</v>
      </c>
      <c r="T233" s="142">
        <f t="shared" si="43"/>
        <v>0</v>
      </c>
      <c r="AR233" s="143" t="s">
        <v>529</v>
      </c>
      <c r="AT233" s="143" t="s">
        <v>136</v>
      </c>
      <c r="AU233" s="143" t="s">
        <v>141</v>
      </c>
      <c r="AY233" s="13" t="s">
        <v>134</v>
      </c>
      <c r="BE233" s="144">
        <f t="shared" si="44"/>
        <v>0</v>
      </c>
      <c r="BF233" s="144">
        <f t="shared" si="45"/>
        <v>0</v>
      </c>
      <c r="BG233" s="144">
        <f t="shared" si="46"/>
        <v>0</v>
      </c>
      <c r="BH233" s="144">
        <f t="shared" si="47"/>
        <v>0</v>
      </c>
      <c r="BI233" s="144">
        <f t="shared" si="48"/>
        <v>0</v>
      </c>
      <c r="BJ233" s="13" t="s">
        <v>141</v>
      </c>
      <c r="BK233" s="144">
        <f t="shared" si="49"/>
        <v>0</v>
      </c>
      <c r="BL233" s="13" t="s">
        <v>529</v>
      </c>
      <c r="BM233" s="143" t="s">
        <v>612</v>
      </c>
    </row>
    <row r="234" spans="2:65" s="1" customFormat="1" ht="16.5" customHeight="1">
      <c r="B234" s="131"/>
      <c r="C234" s="132" t="s">
        <v>613</v>
      </c>
      <c r="D234" s="132" t="s">
        <v>136</v>
      </c>
      <c r="E234" s="133" t="s">
        <v>614</v>
      </c>
      <c r="F234" s="134" t="s">
        <v>615</v>
      </c>
      <c r="G234" s="135" t="s">
        <v>453</v>
      </c>
      <c r="H234" s="136">
        <v>813.39700000000005</v>
      </c>
      <c r="I234" s="137">
        <v>0</v>
      </c>
      <c r="J234" s="137">
        <f t="shared" si="40"/>
        <v>0</v>
      </c>
      <c r="K234" s="138"/>
      <c r="L234" s="25"/>
      <c r="M234" s="139" t="s">
        <v>1</v>
      </c>
      <c r="N234" s="140" t="s">
        <v>37</v>
      </c>
      <c r="O234" s="141">
        <v>0</v>
      </c>
      <c r="P234" s="141">
        <f t="shared" si="41"/>
        <v>0</v>
      </c>
      <c r="Q234" s="141">
        <v>0</v>
      </c>
      <c r="R234" s="141">
        <f t="shared" si="42"/>
        <v>0</v>
      </c>
      <c r="S234" s="141">
        <v>0</v>
      </c>
      <c r="T234" s="142">
        <f t="shared" si="43"/>
        <v>0</v>
      </c>
      <c r="AR234" s="143" t="s">
        <v>529</v>
      </c>
      <c r="AT234" s="143" t="s">
        <v>136</v>
      </c>
      <c r="AU234" s="143" t="s">
        <v>141</v>
      </c>
      <c r="AY234" s="13" t="s">
        <v>134</v>
      </c>
      <c r="BE234" s="144">
        <f t="shared" si="44"/>
        <v>0</v>
      </c>
      <c r="BF234" s="144">
        <f t="shared" si="45"/>
        <v>0</v>
      </c>
      <c r="BG234" s="144">
        <f t="shared" si="46"/>
        <v>0</v>
      </c>
      <c r="BH234" s="144">
        <f t="shared" si="47"/>
        <v>0</v>
      </c>
      <c r="BI234" s="144">
        <f t="shared" si="48"/>
        <v>0</v>
      </c>
      <c r="BJ234" s="13" t="s">
        <v>141</v>
      </c>
      <c r="BK234" s="144">
        <f t="shared" si="49"/>
        <v>0</v>
      </c>
      <c r="BL234" s="13" t="s">
        <v>529</v>
      </c>
      <c r="BM234" s="143" t="s">
        <v>616</v>
      </c>
    </row>
    <row r="235" spans="2:65" s="1" customFormat="1" ht="16.5" customHeight="1">
      <c r="B235" s="131"/>
      <c r="C235" s="132" t="s">
        <v>617</v>
      </c>
      <c r="D235" s="132" t="s">
        <v>136</v>
      </c>
      <c r="E235" s="133" t="s">
        <v>618</v>
      </c>
      <c r="F235" s="134" t="s">
        <v>619</v>
      </c>
      <c r="G235" s="135" t="s">
        <v>453</v>
      </c>
      <c r="H235" s="136">
        <v>885.57799999999997</v>
      </c>
      <c r="I235" s="137">
        <v>0</v>
      </c>
      <c r="J235" s="137">
        <f t="shared" si="40"/>
        <v>0</v>
      </c>
      <c r="K235" s="138"/>
      <c r="L235" s="25"/>
      <c r="M235" s="139" t="s">
        <v>1</v>
      </c>
      <c r="N235" s="140" t="s">
        <v>37</v>
      </c>
      <c r="O235" s="141">
        <v>0</v>
      </c>
      <c r="P235" s="141">
        <f t="shared" si="41"/>
        <v>0</v>
      </c>
      <c r="Q235" s="141">
        <v>0</v>
      </c>
      <c r="R235" s="141">
        <f t="shared" si="42"/>
        <v>0</v>
      </c>
      <c r="S235" s="141">
        <v>0</v>
      </c>
      <c r="T235" s="142">
        <f t="shared" si="43"/>
        <v>0</v>
      </c>
      <c r="AR235" s="143" t="s">
        <v>529</v>
      </c>
      <c r="AT235" s="143" t="s">
        <v>136</v>
      </c>
      <c r="AU235" s="143" t="s">
        <v>141</v>
      </c>
      <c r="AY235" s="13" t="s">
        <v>134</v>
      </c>
      <c r="BE235" s="144">
        <f t="shared" si="44"/>
        <v>0</v>
      </c>
      <c r="BF235" s="144">
        <f t="shared" si="45"/>
        <v>0</v>
      </c>
      <c r="BG235" s="144">
        <f t="shared" si="46"/>
        <v>0</v>
      </c>
      <c r="BH235" s="144">
        <f t="shared" si="47"/>
        <v>0</v>
      </c>
      <c r="BI235" s="144">
        <f t="shared" si="48"/>
        <v>0</v>
      </c>
      <c r="BJ235" s="13" t="s">
        <v>141</v>
      </c>
      <c r="BK235" s="144">
        <f t="shared" si="49"/>
        <v>0</v>
      </c>
      <c r="BL235" s="13" t="s">
        <v>529</v>
      </c>
      <c r="BM235" s="143" t="s">
        <v>620</v>
      </c>
    </row>
    <row r="236" spans="2:65" s="1" customFormat="1" ht="16.5" customHeight="1">
      <c r="B236" s="131"/>
      <c r="C236" s="132" t="s">
        <v>621</v>
      </c>
      <c r="D236" s="132" t="s">
        <v>136</v>
      </c>
      <c r="E236" s="133" t="s">
        <v>622</v>
      </c>
      <c r="F236" s="134" t="s">
        <v>623</v>
      </c>
      <c r="G236" s="135" t="s">
        <v>453</v>
      </c>
      <c r="H236" s="136">
        <v>1698.9749999999999</v>
      </c>
      <c r="I236" s="137">
        <v>0</v>
      </c>
      <c r="J236" s="137">
        <f t="shared" si="40"/>
        <v>0</v>
      </c>
      <c r="K236" s="138"/>
      <c r="L236" s="25"/>
      <c r="M236" s="139" t="s">
        <v>1</v>
      </c>
      <c r="N236" s="140" t="s">
        <v>37</v>
      </c>
      <c r="O236" s="141">
        <v>0</v>
      </c>
      <c r="P236" s="141">
        <f t="shared" si="41"/>
        <v>0</v>
      </c>
      <c r="Q236" s="141">
        <v>0</v>
      </c>
      <c r="R236" s="141">
        <f t="shared" si="42"/>
        <v>0</v>
      </c>
      <c r="S236" s="141">
        <v>0</v>
      </c>
      <c r="T236" s="142">
        <f t="shared" si="43"/>
        <v>0</v>
      </c>
      <c r="AR236" s="143" t="s">
        <v>529</v>
      </c>
      <c r="AT236" s="143" t="s">
        <v>136</v>
      </c>
      <c r="AU236" s="143" t="s">
        <v>141</v>
      </c>
      <c r="AY236" s="13" t="s">
        <v>134</v>
      </c>
      <c r="BE236" s="144">
        <f t="shared" si="44"/>
        <v>0</v>
      </c>
      <c r="BF236" s="144">
        <f t="shared" si="45"/>
        <v>0</v>
      </c>
      <c r="BG236" s="144">
        <f t="shared" si="46"/>
        <v>0</v>
      </c>
      <c r="BH236" s="144">
        <f t="shared" si="47"/>
        <v>0</v>
      </c>
      <c r="BI236" s="144">
        <f t="shared" si="48"/>
        <v>0</v>
      </c>
      <c r="BJ236" s="13" t="s">
        <v>141</v>
      </c>
      <c r="BK236" s="144">
        <f t="shared" si="49"/>
        <v>0</v>
      </c>
      <c r="BL236" s="13" t="s">
        <v>529</v>
      </c>
      <c r="BM236" s="143" t="s">
        <v>624</v>
      </c>
    </row>
    <row r="237" spans="2:65" s="11" customFormat="1" ht="25.9" customHeight="1">
      <c r="B237" s="120"/>
      <c r="D237" s="121" t="s">
        <v>70</v>
      </c>
      <c r="E237" s="122" t="s">
        <v>625</v>
      </c>
      <c r="F237" s="122" t="s">
        <v>626</v>
      </c>
      <c r="J237" s="123">
        <f>BK237</f>
        <v>0</v>
      </c>
      <c r="L237" s="120"/>
      <c r="M237" s="124"/>
      <c r="P237" s="125">
        <f>SUM(P238:P241)</f>
        <v>0</v>
      </c>
      <c r="R237" s="125">
        <f>SUM(R238:R241)</f>
        <v>0</v>
      </c>
      <c r="T237" s="126">
        <f>SUM(T238:T241)</f>
        <v>0</v>
      </c>
      <c r="AR237" s="121" t="s">
        <v>153</v>
      </c>
      <c r="AT237" s="127" t="s">
        <v>70</v>
      </c>
      <c r="AU237" s="127" t="s">
        <v>71</v>
      </c>
      <c r="AY237" s="121" t="s">
        <v>134</v>
      </c>
      <c r="BK237" s="128">
        <f>SUM(BK238:BK241)</f>
        <v>0</v>
      </c>
    </row>
    <row r="238" spans="2:65" s="1" customFormat="1" ht="16.5" customHeight="1">
      <c r="B238" s="131"/>
      <c r="C238" s="132" t="s">
        <v>627</v>
      </c>
      <c r="D238" s="132" t="s">
        <v>136</v>
      </c>
      <c r="E238" s="133" t="s">
        <v>628</v>
      </c>
      <c r="F238" s="134" t="s">
        <v>629</v>
      </c>
      <c r="G238" s="135" t="s">
        <v>630</v>
      </c>
      <c r="H238" s="136">
        <v>1</v>
      </c>
      <c r="I238" s="137">
        <v>0</v>
      </c>
      <c r="J238" s="137">
        <f>ROUND(I238*H238,2)</f>
        <v>0</v>
      </c>
      <c r="K238" s="138"/>
      <c r="L238" s="25"/>
      <c r="M238" s="139" t="s">
        <v>1</v>
      </c>
      <c r="N238" s="140" t="s">
        <v>37</v>
      </c>
      <c r="O238" s="141">
        <v>0</v>
      </c>
      <c r="P238" s="141">
        <f>O238*H238</f>
        <v>0</v>
      </c>
      <c r="Q238" s="141">
        <v>0</v>
      </c>
      <c r="R238" s="141">
        <f>Q238*H238</f>
        <v>0</v>
      </c>
      <c r="S238" s="141">
        <v>0</v>
      </c>
      <c r="T238" s="142">
        <f>S238*H238</f>
        <v>0</v>
      </c>
      <c r="AR238" s="143" t="s">
        <v>631</v>
      </c>
      <c r="AT238" s="143" t="s">
        <v>136</v>
      </c>
      <c r="AU238" s="143" t="s">
        <v>79</v>
      </c>
      <c r="AY238" s="13" t="s">
        <v>134</v>
      </c>
      <c r="BE238" s="144">
        <f>IF(N238="základná",J238,0)</f>
        <v>0</v>
      </c>
      <c r="BF238" s="144">
        <f>IF(N238="znížená",J238,0)</f>
        <v>0</v>
      </c>
      <c r="BG238" s="144">
        <f>IF(N238="zákl. prenesená",J238,0)</f>
        <v>0</v>
      </c>
      <c r="BH238" s="144">
        <f>IF(N238="zníž. prenesená",J238,0)</f>
        <v>0</v>
      </c>
      <c r="BI238" s="144">
        <f>IF(N238="nulová",J238,0)</f>
        <v>0</v>
      </c>
      <c r="BJ238" s="13" t="s">
        <v>141</v>
      </c>
      <c r="BK238" s="144">
        <f>ROUND(I238*H238,2)</f>
        <v>0</v>
      </c>
      <c r="BL238" s="13" t="s">
        <v>631</v>
      </c>
      <c r="BM238" s="143" t="s">
        <v>632</v>
      </c>
    </row>
    <row r="239" spans="2:65" s="1" customFormat="1" ht="21.75" customHeight="1">
      <c r="B239" s="131"/>
      <c r="C239" s="132" t="s">
        <v>633</v>
      </c>
      <c r="D239" s="132" t="s">
        <v>136</v>
      </c>
      <c r="E239" s="133" t="s">
        <v>634</v>
      </c>
      <c r="F239" s="134" t="s">
        <v>635</v>
      </c>
      <c r="G239" s="135" t="s">
        <v>630</v>
      </c>
      <c r="H239" s="136">
        <v>1</v>
      </c>
      <c r="I239" s="137">
        <v>0</v>
      </c>
      <c r="J239" s="137">
        <f>ROUND(I239*H239,2)</f>
        <v>0</v>
      </c>
      <c r="K239" s="138"/>
      <c r="L239" s="25"/>
      <c r="M239" s="139" t="s">
        <v>1</v>
      </c>
      <c r="N239" s="140" t="s">
        <v>37</v>
      </c>
      <c r="O239" s="141">
        <v>0</v>
      </c>
      <c r="P239" s="141">
        <f>O239*H239</f>
        <v>0</v>
      </c>
      <c r="Q239" s="141">
        <v>0</v>
      </c>
      <c r="R239" s="141">
        <f>Q239*H239</f>
        <v>0</v>
      </c>
      <c r="S239" s="141">
        <v>0</v>
      </c>
      <c r="T239" s="142">
        <f>S239*H239</f>
        <v>0</v>
      </c>
      <c r="AR239" s="143" t="s">
        <v>631</v>
      </c>
      <c r="AT239" s="143" t="s">
        <v>136</v>
      </c>
      <c r="AU239" s="143" t="s">
        <v>79</v>
      </c>
      <c r="AY239" s="13" t="s">
        <v>134</v>
      </c>
      <c r="BE239" s="144">
        <f>IF(N239="základná",J239,0)</f>
        <v>0</v>
      </c>
      <c r="BF239" s="144">
        <f>IF(N239="znížená",J239,0)</f>
        <v>0</v>
      </c>
      <c r="BG239" s="144">
        <f>IF(N239="zákl. prenesená",J239,0)</f>
        <v>0</v>
      </c>
      <c r="BH239" s="144">
        <f>IF(N239="zníž. prenesená",J239,0)</f>
        <v>0</v>
      </c>
      <c r="BI239" s="144">
        <f>IF(N239="nulová",J239,0)</f>
        <v>0</v>
      </c>
      <c r="BJ239" s="13" t="s">
        <v>141</v>
      </c>
      <c r="BK239" s="144">
        <f>ROUND(I239*H239,2)</f>
        <v>0</v>
      </c>
      <c r="BL239" s="13" t="s">
        <v>631</v>
      </c>
      <c r="BM239" s="143" t="s">
        <v>636</v>
      </c>
    </row>
    <row r="240" spans="2:65" s="1" customFormat="1" ht="24.2" customHeight="1">
      <c r="B240" s="131"/>
      <c r="C240" s="132" t="s">
        <v>637</v>
      </c>
      <c r="D240" s="132" t="s">
        <v>136</v>
      </c>
      <c r="E240" s="133" t="s">
        <v>638</v>
      </c>
      <c r="F240" s="134" t="s">
        <v>639</v>
      </c>
      <c r="G240" s="135" t="s">
        <v>630</v>
      </c>
      <c r="H240" s="136">
        <v>1</v>
      </c>
      <c r="I240" s="137">
        <v>0</v>
      </c>
      <c r="J240" s="137">
        <f>ROUND(I240*H240,2)</f>
        <v>0</v>
      </c>
      <c r="K240" s="138"/>
      <c r="L240" s="25"/>
      <c r="M240" s="139" t="s">
        <v>1</v>
      </c>
      <c r="N240" s="140" t="s">
        <v>37</v>
      </c>
      <c r="O240" s="141">
        <v>0</v>
      </c>
      <c r="P240" s="141">
        <f>O240*H240</f>
        <v>0</v>
      </c>
      <c r="Q240" s="141">
        <v>0</v>
      </c>
      <c r="R240" s="141">
        <f>Q240*H240</f>
        <v>0</v>
      </c>
      <c r="S240" s="141">
        <v>0</v>
      </c>
      <c r="T240" s="142">
        <f>S240*H240</f>
        <v>0</v>
      </c>
      <c r="AR240" s="143" t="s">
        <v>631</v>
      </c>
      <c r="AT240" s="143" t="s">
        <v>136</v>
      </c>
      <c r="AU240" s="143" t="s">
        <v>79</v>
      </c>
      <c r="AY240" s="13" t="s">
        <v>134</v>
      </c>
      <c r="BE240" s="144">
        <f>IF(N240="základná",J240,0)</f>
        <v>0</v>
      </c>
      <c r="BF240" s="144">
        <f>IF(N240="znížená",J240,0)</f>
        <v>0</v>
      </c>
      <c r="BG240" s="144">
        <f>IF(N240="zákl. prenesená",J240,0)</f>
        <v>0</v>
      </c>
      <c r="BH240" s="144">
        <f>IF(N240="zníž. prenesená",J240,0)</f>
        <v>0</v>
      </c>
      <c r="BI240" s="144">
        <f>IF(N240="nulová",J240,0)</f>
        <v>0</v>
      </c>
      <c r="BJ240" s="13" t="s">
        <v>141</v>
      </c>
      <c r="BK240" s="144">
        <f>ROUND(I240*H240,2)</f>
        <v>0</v>
      </c>
      <c r="BL240" s="13" t="s">
        <v>631</v>
      </c>
      <c r="BM240" s="143" t="s">
        <v>640</v>
      </c>
    </row>
    <row r="241" spans="2:65" s="1" customFormat="1" ht="24.2" customHeight="1">
      <c r="B241" s="131"/>
      <c r="C241" s="132" t="s">
        <v>641</v>
      </c>
      <c r="D241" s="132" t="s">
        <v>136</v>
      </c>
      <c r="E241" s="133" t="s">
        <v>642</v>
      </c>
      <c r="F241" s="134" t="s">
        <v>643</v>
      </c>
      <c r="G241" s="135" t="s">
        <v>630</v>
      </c>
      <c r="H241" s="136">
        <v>1</v>
      </c>
      <c r="I241" s="137">
        <v>0</v>
      </c>
      <c r="J241" s="137">
        <f>ROUND(I241*H241,2)</f>
        <v>0</v>
      </c>
      <c r="K241" s="138"/>
      <c r="L241" s="25"/>
      <c r="M241" s="145" t="s">
        <v>1</v>
      </c>
      <c r="N241" s="146" t="s">
        <v>37</v>
      </c>
      <c r="O241" s="147">
        <v>0</v>
      </c>
      <c r="P241" s="147">
        <f>O241*H241</f>
        <v>0</v>
      </c>
      <c r="Q241" s="147">
        <v>0</v>
      </c>
      <c r="R241" s="147">
        <f>Q241*H241</f>
        <v>0</v>
      </c>
      <c r="S241" s="147">
        <v>0</v>
      </c>
      <c r="T241" s="148">
        <f>S241*H241</f>
        <v>0</v>
      </c>
      <c r="AR241" s="143" t="s">
        <v>631</v>
      </c>
      <c r="AT241" s="143" t="s">
        <v>136</v>
      </c>
      <c r="AU241" s="143" t="s">
        <v>79</v>
      </c>
      <c r="AY241" s="13" t="s">
        <v>134</v>
      </c>
      <c r="BE241" s="144">
        <f>IF(N241="základná",J241,0)</f>
        <v>0</v>
      </c>
      <c r="BF241" s="144">
        <f>IF(N241="znížená",J241,0)</f>
        <v>0</v>
      </c>
      <c r="BG241" s="144">
        <f>IF(N241="zákl. prenesená",J241,0)</f>
        <v>0</v>
      </c>
      <c r="BH241" s="144">
        <f>IF(N241="zníž. prenesená",J241,0)</f>
        <v>0</v>
      </c>
      <c r="BI241" s="144">
        <f>IF(N241="nulová",J241,0)</f>
        <v>0</v>
      </c>
      <c r="BJ241" s="13" t="s">
        <v>141</v>
      </c>
      <c r="BK241" s="144">
        <f>ROUND(I241*H241,2)</f>
        <v>0</v>
      </c>
      <c r="BL241" s="13" t="s">
        <v>631</v>
      </c>
      <c r="BM241" s="143" t="s">
        <v>644</v>
      </c>
    </row>
    <row r="242" spans="2:65" s="1" customFormat="1" ht="6.95" customHeight="1">
      <c r="B242" s="40"/>
      <c r="C242" s="41"/>
      <c r="D242" s="41"/>
      <c r="E242" s="41"/>
      <c r="F242" s="41"/>
      <c r="G242" s="41"/>
      <c r="H242" s="41"/>
      <c r="I242" s="41"/>
      <c r="J242" s="41"/>
      <c r="K242" s="41"/>
      <c r="L242" s="25"/>
    </row>
  </sheetData>
  <autoFilter ref="C133:K241" xr:uid="{00000000-0009-0000-0000-000002000000}"/>
  <mergeCells count="9">
    <mergeCell ref="E87:H87"/>
    <mergeCell ref="E124:H124"/>
    <mergeCell ref="E126:H12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97"/>
  <sheetViews>
    <sheetView showGridLines="0" topLeftCell="A124" workbookViewId="0">
      <selection activeCell="F185" sqref="F18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9" t="s">
        <v>5</v>
      </c>
      <c r="M2" s="160"/>
      <c r="N2" s="160"/>
      <c r="O2" s="160"/>
      <c r="P2" s="160"/>
      <c r="Q2" s="160"/>
      <c r="R2" s="160"/>
      <c r="S2" s="160"/>
      <c r="T2" s="160"/>
      <c r="U2" s="160"/>
      <c r="V2" s="160"/>
      <c r="AT2" s="13" t="s">
        <v>86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105</v>
      </c>
      <c r="L4" s="16"/>
      <c r="M4" s="83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197" t="str">
        <f>'Rekapitulácia stavby'!K6</f>
        <v>Nový zdroj tepla a elektrickej energie  - plynové motory a transformator  T10</v>
      </c>
      <c r="F7" s="198"/>
      <c r="G7" s="198"/>
      <c r="H7" s="198"/>
      <c r="L7" s="16"/>
    </row>
    <row r="8" spans="2:46" s="1" customFormat="1" ht="12" customHeight="1">
      <c r="B8" s="25"/>
      <c r="D8" s="22" t="s">
        <v>106</v>
      </c>
      <c r="L8" s="25"/>
    </row>
    <row r="9" spans="2:46" s="1" customFormat="1" ht="16.5" customHeight="1">
      <c r="B9" s="25"/>
      <c r="E9" s="187" t="s">
        <v>645</v>
      </c>
      <c r="F9" s="196"/>
      <c r="G9" s="196"/>
      <c r="H9" s="196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2:46" s="1" customFormat="1" ht="12" customHeight="1">
      <c r="B12" s="25"/>
      <c r="D12" s="22" t="s">
        <v>17</v>
      </c>
      <c r="F12" s="20" t="s">
        <v>18</v>
      </c>
      <c r="I12" s="22" t="s">
        <v>19</v>
      </c>
      <c r="J12" s="48" t="str">
        <f>'Rekapitulácia stavby'!AN8</f>
        <v>4. 5. 2022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21</v>
      </c>
      <c r="I14" s="22" t="s">
        <v>22</v>
      </c>
      <c r="J14" s="20" t="s">
        <v>1</v>
      </c>
      <c r="L14" s="25"/>
    </row>
    <row r="15" spans="2:46" s="1" customFormat="1" ht="18" customHeight="1">
      <c r="B15" s="25"/>
      <c r="E15" s="20" t="s">
        <v>23</v>
      </c>
      <c r="I15" s="22" t="s">
        <v>24</v>
      </c>
      <c r="J15" s="20" t="s">
        <v>1</v>
      </c>
      <c r="L15" s="25"/>
    </row>
    <row r="16" spans="2:46" s="1" customFormat="1" ht="6.95" customHeight="1">
      <c r="B16" s="25"/>
      <c r="L16" s="25"/>
    </row>
    <row r="17" spans="2:24" s="1" customFormat="1" ht="12" customHeight="1">
      <c r="B17" s="25"/>
      <c r="D17" s="22" t="s">
        <v>25</v>
      </c>
      <c r="I17" s="22" t="s">
        <v>22</v>
      </c>
      <c r="J17" s="20" t="str">
        <f>'Rekapitulácia stavby'!AN13</f>
        <v/>
      </c>
      <c r="L17" s="25"/>
    </row>
    <row r="18" spans="2:24" s="1" customFormat="1" ht="18" customHeight="1">
      <c r="B18" s="25"/>
      <c r="E18" s="171" t="str">
        <f>'Rekapitulácia stavby'!E14</f>
        <v xml:space="preserve"> </v>
      </c>
      <c r="F18" s="171"/>
      <c r="G18" s="171"/>
      <c r="H18" s="171"/>
      <c r="I18" s="22" t="s">
        <v>24</v>
      </c>
      <c r="J18" s="20" t="str">
        <f>'Rekapitulácia stavby'!AN14</f>
        <v/>
      </c>
      <c r="L18" s="25"/>
    </row>
    <row r="19" spans="2:24" s="1" customFormat="1" ht="6.95" customHeight="1">
      <c r="B19" s="25"/>
      <c r="L19" s="25"/>
    </row>
    <row r="20" spans="2:24" s="1" customFormat="1" ht="12" customHeight="1">
      <c r="B20" s="25"/>
      <c r="D20" s="22" t="s">
        <v>27</v>
      </c>
      <c r="I20" s="22" t="s">
        <v>22</v>
      </c>
      <c r="J20" s="20" t="str">
        <f>IF('Rekapitulácia stavby'!AN16="","",'Rekapitulácia stavby'!AN16)</f>
        <v/>
      </c>
      <c r="L20" s="25"/>
    </row>
    <row r="21" spans="2:24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24</v>
      </c>
      <c r="J21" s="20" t="str">
        <f>IF('Rekapitulácia stavby'!AN17="","",'Rekapitulácia stavby'!AN17)</f>
        <v/>
      </c>
      <c r="L21" s="25"/>
    </row>
    <row r="22" spans="2:24" s="1" customFormat="1" ht="6.95" customHeight="1">
      <c r="B22" s="25"/>
      <c r="L22" s="25"/>
    </row>
    <row r="23" spans="2:24" s="1" customFormat="1" ht="12" customHeight="1">
      <c r="B23" s="25"/>
      <c r="D23" s="22" t="s">
        <v>29</v>
      </c>
      <c r="I23" s="22" t="s">
        <v>22</v>
      </c>
      <c r="J23" s="20" t="str">
        <f>IF('Rekapitulácia stavby'!AN19="","",'Rekapitulácia stavby'!AN19)</f>
        <v/>
      </c>
      <c r="L23" s="25"/>
    </row>
    <row r="24" spans="2:24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24</v>
      </c>
      <c r="J24" s="20" t="str">
        <f>IF('Rekapitulácia stavby'!AN20="","",'Rekapitulácia stavby'!AN20)</f>
        <v/>
      </c>
      <c r="L24" s="25"/>
    </row>
    <row r="25" spans="2:24" s="1" customFormat="1" ht="6.95" customHeight="1">
      <c r="B25" s="25"/>
      <c r="L25" s="25"/>
    </row>
    <row r="26" spans="2:24" s="1" customFormat="1" ht="12" customHeight="1">
      <c r="B26" s="25"/>
      <c r="D26" s="22" t="s">
        <v>30</v>
      </c>
      <c r="L26" s="25"/>
    </row>
    <row r="27" spans="2:24" s="7" customFormat="1" ht="16.5" customHeight="1">
      <c r="B27" s="84"/>
      <c r="E27" s="173" t="s">
        <v>1</v>
      </c>
      <c r="F27" s="173"/>
      <c r="G27" s="173"/>
      <c r="H27" s="173"/>
      <c r="L27" s="84"/>
    </row>
    <row r="28" spans="2:24" s="1" customFormat="1" ht="6.95" customHeight="1">
      <c r="B28" s="25"/>
      <c r="L28" s="25"/>
    </row>
    <row r="29" spans="2:24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24" s="1" customFormat="1" ht="25.35" customHeight="1">
      <c r="B30" s="25"/>
      <c r="D30" s="85" t="s">
        <v>31</v>
      </c>
      <c r="J30" s="61">
        <f>ROUND(J144, 2)</f>
        <v>0</v>
      </c>
      <c r="L30" s="25"/>
      <c r="X30" s="1" t="s">
        <v>2133</v>
      </c>
    </row>
    <row r="31" spans="2:24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24" s="1" customFormat="1" ht="14.45" customHeight="1">
      <c r="B32" s="25"/>
      <c r="F32" s="28" t="s">
        <v>33</v>
      </c>
      <c r="I32" s="28" t="s">
        <v>32</v>
      </c>
      <c r="J32" s="28" t="s">
        <v>34</v>
      </c>
      <c r="L32" s="25"/>
    </row>
    <row r="33" spans="2:12" s="1" customFormat="1" ht="14.45" customHeight="1">
      <c r="B33" s="25"/>
      <c r="D33" s="86" t="s">
        <v>35</v>
      </c>
      <c r="E33" s="30" t="s">
        <v>36</v>
      </c>
      <c r="F33" s="87">
        <f>ROUND((SUM(BE144:BE396)),  2)</f>
        <v>0</v>
      </c>
      <c r="G33" s="88"/>
      <c r="H33" s="88"/>
      <c r="I33" s="89">
        <v>0.2</v>
      </c>
      <c r="J33" s="87">
        <f>ROUND(((SUM(BE144:BE396))*I33),  2)</f>
        <v>0</v>
      </c>
      <c r="L33" s="25"/>
    </row>
    <row r="34" spans="2:12" s="1" customFormat="1" ht="14.45" customHeight="1">
      <c r="B34" s="25"/>
      <c r="E34" s="30" t="s">
        <v>37</v>
      </c>
      <c r="F34" s="90">
        <f>ROUND((SUM(BF144:BF396)),  2)</f>
        <v>0</v>
      </c>
      <c r="I34" s="91">
        <v>0.2</v>
      </c>
      <c r="J34" s="90">
        <f>ROUND(((SUM(BF144:BF396))*I34),  2)</f>
        <v>0</v>
      </c>
      <c r="L34" s="25"/>
    </row>
    <row r="35" spans="2:12" s="1" customFormat="1" ht="14.45" hidden="1" customHeight="1">
      <c r="B35" s="25"/>
      <c r="E35" s="22" t="s">
        <v>38</v>
      </c>
      <c r="F35" s="90">
        <f>ROUND((SUM(BG144:BG396)),  2)</f>
        <v>0</v>
      </c>
      <c r="I35" s="91">
        <v>0.2</v>
      </c>
      <c r="J35" s="90">
        <f>0</f>
        <v>0</v>
      </c>
      <c r="L35" s="25"/>
    </row>
    <row r="36" spans="2:12" s="1" customFormat="1" ht="14.45" hidden="1" customHeight="1">
      <c r="B36" s="25"/>
      <c r="E36" s="22" t="s">
        <v>39</v>
      </c>
      <c r="F36" s="90">
        <f>ROUND((SUM(BH144:BH396)),  2)</f>
        <v>0</v>
      </c>
      <c r="I36" s="91">
        <v>0.2</v>
      </c>
      <c r="J36" s="90">
        <f>0</f>
        <v>0</v>
      </c>
      <c r="L36" s="25"/>
    </row>
    <row r="37" spans="2:12" s="1" customFormat="1" ht="14.45" hidden="1" customHeight="1">
      <c r="B37" s="25"/>
      <c r="E37" s="30" t="s">
        <v>40</v>
      </c>
      <c r="F37" s="87">
        <f>ROUND((SUM(BI144:BI396)),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92"/>
      <c r="D39" s="93" t="s">
        <v>41</v>
      </c>
      <c r="E39" s="52"/>
      <c r="F39" s="52"/>
      <c r="G39" s="94" t="s">
        <v>42</v>
      </c>
      <c r="H39" s="95" t="s">
        <v>43</v>
      </c>
      <c r="I39" s="52"/>
      <c r="J39" s="96">
        <f>SUM(J30:J37)</f>
        <v>0</v>
      </c>
      <c r="K39" s="97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46</v>
      </c>
      <c r="E61" s="27"/>
      <c r="F61" s="98" t="s">
        <v>47</v>
      </c>
      <c r="G61" s="39" t="s">
        <v>46</v>
      </c>
      <c r="H61" s="27"/>
      <c r="I61" s="27"/>
      <c r="J61" s="99" t="s">
        <v>47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46</v>
      </c>
      <c r="E76" s="27"/>
      <c r="F76" s="98" t="s">
        <v>47</v>
      </c>
      <c r="G76" s="39" t="s">
        <v>46</v>
      </c>
      <c r="H76" s="27"/>
      <c r="I76" s="27"/>
      <c r="J76" s="99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108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13</v>
      </c>
      <c r="L84" s="25"/>
    </row>
    <row r="85" spans="2:47" s="1" customFormat="1" ht="26.25" customHeight="1">
      <c r="B85" s="25"/>
      <c r="E85" s="197" t="str">
        <f>E7</f>
        <v>Nový zdroj tepla a elektrickej energie  - plynové motory a transformator  T10</v>
      </c>
      <c r="F85" s="198"/>
      <c r="G85" s="198"/>
      <c r="H85" s="198"/>
      <c r="L85" s="25"/>
    </row>
    <row r="86" spans="2:47" s="1" customFormat="1" ht="12" customHeight="1">
      <c r="B86" s="25"/>
      <c r="C86" s="22" t="s">
        <v>106</v>
      </c>
      <c r="L86" s="25"/>
    </row>
    <row r="87" spans="2:47" s="1" customFormat="1" ht="16.5" customHeight="1">
      <c r="B87" s="25"/>
      <c r="E87" s="187" t="str">
        <f>E9</f>
        <v xml:space="preserve">03 - SO 03 Strojovňa motorov </v>
      </c>
      <c r="F87" s="196"/>
      <c r="G87" s="196"/>
      <c r="H87" s="196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17</v>
      </c>
      <c r="F89" s="20" t="str">
        <f>F12</f>
        <v xml:space="preserve">Žilina </v>
      </c>
      <c r="I89" s="22" t="s">
        <v>19</v>
      </c>
      <c r="J89" s="48" t="str">
        <f>IF(J12="","",J12)</f>
        <v>4. 5. 2022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21</v>
      </c>
      <c r="F91" s="20" t="str">
        <f>E15</f>
        <v xml:space="preserve">Žilinska teplárenská spoločnosť a.s. Žilina </v>
      </c>
      <c r="I91" s="22" t="s">
        <v>27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25</v>
      </c>
      <c r="F92" s="20" t="str">
        <f>IF(E18="","",E18)</f>
        <v xml:space="preserve"> </v>
      </c>
      <c r="I92" s="22" t="s">
        <v>29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100" t="s">
        <v>109</v>
      </c>
      <c r="D94" s="92"/>
      <c r="E94" s="92"/>
      <c r="F94" s="92"/>
      <c r="G94" s="92"/>
      <c r="H94" s="92"/>
      <c r="I94" s="92"/>
      <c r="J94" s="101" t="s">
        <v>110</v>
      </c>
      <c r="K94" s="92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102" t="s">
        <v>111</v>
      </c>
      <c r="J96" s="61">
        <f>J144</f>
        <v>0</v>
      </c>
      <c r="L96" s="25"/>
      <c r="AU96" s="13" t="s">
        <v>112</v>
      </c>
    </row>
    <row r="97" spans="2:12" s="8" customFormat="1" ht="24.95" customHeight="1">
      <c r="B97" s="103"/>
      <c r="D97" s="104" t="s">
        <v>113</v>
      </c>
      <c r="E97" s="105"/>
      <c r="F97" s="105"/>
      <c r="G97" s="105"/>
      <c r="H97" s="105"/>
      <c r="I97" s="105"/>
      <c r="J97" s="106">
        <f>J145</f>
        <v>0</v>
      </c>
      <c r="L97" s="103"/>
    </row>
    <row r="98" spans="2:12" s="9" customFormat="1" ht="19.899999999999999" customHeight="1">
      <c r="B98" s="107"/>
      <c r="D98" s="108" t="s">
        <v>114</v>
      </c>
      <c r="E98" s="109"/>
      <c r="F98" s="109"/>
      <c r="G98" s="109"/>
      <c r="H98" s="109"/>
      <c r="I98" s="109"/>
      <c r="J98" s="110">
        <f>J146</f>
        <v>0</v>
      </c>
      <c r="L98" s="107"/>
    </row>
    <row r="99" spans="2:12" s="9" customFormat="1" ht="19.899999999999999" customHeight="1">
      <c r="B99" s="107"/>
      <c r="D99" s="108" t="s">
        <v>290</v>
      </c>
      <c r="E99" s="109"/>
      <c r="F99" s="109"/>
      <c r="G99" s="109"/>
      <c r="H99" s="109"/>
      <c r="I99" s="109"/>
      <c r="J99" s="110">
        <f>J154</f>
        <v>0</v>
      </c>
      <c r="L99" s="107"/>
    </row>
    <row r="100" spans="2:12" s="9" customFormat="1" ht="19.899999999999999" customHeight="1">
      <c r="B100" s="107"/>
      <c r="D100" s="108" t="s">
        <v>291</v>
      </c>
      <c r="E100" s="109"/>
      <c r="F100" s="109"/>
      <c r="G100" s="109"/>
      <c r="H100" s="109"/>
      <c r="I100" s="109"/>
      <c r="J100" s="110">
        <f>J180</f>
        <v>0</v>
      </c>
      <c r="L100" s="107"/>
    </row>
    <row r="101" spans="2:12" s="9" customFormat="1" ht="19.899999999999999" customHeight="1">
      <c r="B101" s="107"/>
      <c r="D101" s="108" t="s">
        <v>292</v>
      </c>
      <c r="E101" s="109"/>
      <c r="F101" s="109"/>
      <c r="G101" s="109"/>
      <c r="H101" s="109"/>
      <c r="I101" s="109"/>
      <c r="J101" s="110">
        <f>J196</f>
        <v>0</v>
      </c>
      <c r="L101" s="107"/>
    </row>
    <row r="102" spans="2:12" s="9" customFormat="1" ht="19.899999999999999" customHeight="1">
      <c r="B102" s="107"/>
      <c r="D102" s="108" t="s">
        <v>293</v>
      </c>
      <c r="E102" s="109"/>
      <c r="F102" s="109"/>
      <c r="G102" s="109"/>
      <c r="H102" s="109"/>
      <c r="I102" s="109"/>
      <c r="J102" s="110">
        <f>J209</f>
        <v>0</v>
      </c>
      <c r="L102" s="107"/>
    </row>
    <row r="103" spans="2:12" s="9" customFormat="1" ht="19.899999999999999" customHeight="1">
      <c r="B103" s="107"/>
      <c r="D103" s="108" t="s">
        <v>646</v>
      </c>
      <c r="E103" s="109"/>
      <c r="F103" s="109"/>
      <c r="G103" s="109"/>
      <c r="H103" s="109"/>
      <c r="I103" s="109"/>
      <c r="J103" s="110">
        <f>J231</f>
        <v>0</v>
      </c>
      <c r="L103" s="107"/>
    </row>
    <row r="104" spans="2:12" s="9" customFormat="1" ht="19.899999999999999" customHeight="1">
      <c r="B104" s="107"/>
      <c r="D104" s="108" t="s">
        <v>115</v>
      </c>
      <c r="E104" s="109"/>
      <c r="F104" s="109"/>
      <c r="G104" s="109"/>
      <c r="H104" s="109"/>
      <c r="I104" s="109"/>
      <c r="J104" s="110">
        <f>J234</f>
        <v>0</v>
      </c>
      <c r="L104" s="107"/>
    </row>
    <row r="105" spans="2:12" s="9" customFormat="1" ht="19.899999999999999" customHeight="1">
      <c r="B105" s="107"/>
      <c r="D105" s="108" t="s">
        <v>116</v>
      </c>
      <c r="E105" s="109"/>
      <c r="F105" s="109"/>
      <c r="G105" s="109"/>
      <c r="H105" s="109"/>
      <c r="I105" s="109"/>
      <c r="J105" s="110">
        <f>J244</f>
        <v>0</v>
      </c>
      <c r="L105" s="107"/>
    </row>
    <row r="106" spans="2:12" s="8" customFormat="1" ht="24.95" customHeight="1">
      <c r="B106" s="103"/>
      <c r="D106" s="104" t="s">
        <v>117</v>
      </c>
      <c r="E106" s="105"/>
      <c r="F106" s="105"/>
      <c r="G106" s="105"/>
      <c r="H106" s="105"/>
      <c r="I106" s="105"/>
      <c r="J106" s="106">
        <f>J246</f>
        <v>0</v>
      </c>
      <c r="L106" s="103"/>
    </row>
    <row r="107" spans="2:12" s="9" customFormat="1" ht="19.899999999999999" customHeight="1">
      <c r="B107" s="107"/>
      <c r="D107" s="108" t="s">
        <v>294</v>
      </c>
      <c r="E107" s="109"/>
      <c r="F107" s="109"/>
      <c r="G107" s="109"/>
      <c r="H107" s="109"/>
      <c r="I107" s="109"/>
      <c r="J107" s="110">
        <f>J247</f>
        <v>0</v>
      </c>
      <c r="L107" s="107"/>
    </row>
    <row r="108" spans="2:12" s="9" customFormat="1" ht="19.899999999999999" customHeight="1">
      <c r="B108" s="107"/>
      <c r="D108" s="108" t="s">
        <v>647</v>
      </c>
      <c r="E108" s="109"/>
      <c r="F108" s="109"/>
      <c r="G108" s="109"/>
      <c r="H108" s="109"/>
      <c r="I108" s="109"/>
      <c r="J108" s="110">
        <f>J251</f>
        <v>0</v>
      </c>
      <c r="L108" s="107"/>
    </row>
    <row r="109" spans="2:12" s="9" customFormat="1" ht="19.899999999999999" customHeight="1">
      <c r="B109" s="107"/>
      <c r="D109" s="108" t="s">
        <v>648</v>
      </c>
      <c r="E109" s="109"/>
      <c r="F109" s="109"/>
      <c r="G109" s="109"/>
      <c r="H109" s="109"/>
      <c r="I109" s="109"/>
      <c r="J109" s="110">
        <f>J261</f>
        <v>0</v>
      </c>
      <c r="L109" s="107"/>
    </row>
    <row r="110" spans="2:12" s="9" customFormat="1" ht="19.899999999999999" customHeight="1">
      <c r="B110" s="107"/>
      <c r="D110" s="108" t="s">
        <v>649</v>
      </c>
      <c r="E110" s="109"/>
      <c r="F110" s="109"/>
      <c r="G110" s="109"/>
      <c r="H110" s="109"/>
      <c r="I110" s="109"/>
      <c r="J110" s="110">
        <f>J271</f>
        <v>0</v>
      </c>
      <c r="L110" s="107"/>
    </row>
    <row r="111" spans="2:12" s="9" customFormat="1" ht="19.899999999999999" customHeight="1">
      <c r="B111" s="107"/>
      <c r="D111" s="108" t="s">
        <v>295</v>
      </c>
      <c r="E111" s="109"/>
      <c r="F111" s="109"/>
      <c r="G111" s="109"/>
      <c r="H111" s="109"/>
      <c r="I111" s="109"/>
      <c r="J111" s="110">
        <f>J280</f>
        <v>0</v>
      </c>
      <c r="L111" s="107"/>
    </row>
    <row r="112" spans="2:12" s="9" customFormat="1" ht="19.899999999999999" customHeight="1">
      <c r="B112" s="107"/>
      <c r="D112" s="108" t="s">
        <v>650</v>
      </c>
      <c r="E112" s="109"/>
      <c r="F112" s="109"/>
      <c r="G112" s="109"/>
      <c r="H112" s="109"/>
      <c r="I112" s="109"/>
      <c r="J112" s="110">
        <f>J288</f>
        <v>0</v>
      </c>
      <c r="L112" s="107"/>
    </row>
    <row r="113" spans="2:12" s="9" customFormat="1" ht="19.899999999999999" customHeight="1">
      <c r="B113" s="107"/>
      <c r="D113" s="108" t="s">
        <v>118</v>
      </c>
      <c r="E113" s="109"/>
      <c r="F113" s="109"/>
      <c r="G113" s="109"/>
      <c r="H113" s="109"/>
      <c r="I113" s="109"/>
      <c r="J113" s="110">
        <f>J302</f>
        <v>0</v>
      </c>
      <c r="L113" s="107"/>
    </row>
    <row r="114" spans="2:12" s="9" customFormat="1" ht="19.899999999999999" customHeight="1">
      <c r="B114" s="107"/>
      <c r="D114" s="108" t="s">
        <v>296</v>
      </c>
      <c r="E114" s="109"/>
      <c r="F114" s="109"/>
      <c r="G114" s="109"/>
      <c r="H114" s="109"/>
      <c r="I114" s="109"/>
      <c r="J114" s="110">
        <f>J312</f>
        <v>0</v>
      </c>
      <c r="L114" s="107"/>
    </row>
    <row r="115" spans="2:12" s="9" customFormat="1" ht="19.899999999999999" customHeight="1">
      <c r="B115" s="107"/>
      <c r="D115" s="108" t="s">
        <v>119</v>
      </c>
      <c r="E115" s="109"/>
      <c r="F115" s="109"/>
      <c r="G115" s="109"/>
      <c r="H115" s="109"/>
      <c r="I115" s="109"/>
      <c r="J115" s="110">
        <f>J324</f>
        <v>0</v>
      </c>
      <c r="L115" s="107"/>
    </row>
    <row r="116" spans="2:12" s="9" customFormat="1" ht="19.899999999999999" customHeight="1">
      <c r="B116" s="107"/>
      <c r="D116" s="108" t="s">
        <v>297</v>
      </c>
      <c r="E116" s="109"/>
      <c r="F116" s="109"/>
      <c r="G116" s="109"/>
      <c r="H116" s="109"/>
      <c r="I116" s="109"/>
      <c r="J116" s="110">
        <f>J355</f>
        <v>0</v>
      </c>
      <c r="L116" s="107"/>
    </row>
    <row r="117" spans="2:12" s="9" customFormat="1" ht="19.899999999999999" customHeight="1">
      <c r="B117" s="107"/>
      <c r="D117" s="108" t="s">
        <v>298</v>
      </c>
      <c r="E117" s="109"/>
      <c r="F117" s="109"/>
      <c r="G117" s="109"/>
      <c r="H117" s="109"/>
      <c r="I117" s="109"/>
      <c r="J117" s="110">
        <f>J359</f>
        <v>0</v>
      </c>
      <c r="L117" s="107"/>
    </row>
    <row r="118" spans="2:12" s="9" customFormat="1" ht="19.899999999999999" customHeight="1">
      <c r="B118" s="107"/>
      <c r="D118" s="108" t="s">
        <v>651</v>
      </c>
      <c r="E118" s="109"/>
      <c r="F118" s="109"/>
      <c r="G118" s="109"/>
      <c r="H118" s="109"/>
      <c r="I118" s="109"/>
      <c r="J118" s="110">
        <f>J366</f>
        <v>0</v>
      </c>
      <c r="L118" s="107"/>
    </row>
    <row r="119" spans="2:12" s="9" customFormat="1" ht="19.899999999999999" customHeight="1">
      <c r="B119" s="107"/>
      <c r="D119" s="108" t="s">
        <v>299</v>
      </c>
      <c r="E119" s="109"/>
      <c r="F119" s="109"/>
      <c r="G119" s="109"/>
      <c r="H119" s="109"/>
      <c r="I119" s="109"/>
      <c r="J119" s="110">
        <f>J370</f>
        <v>0</v>
      </c>
      <c r="L119" s="107"/>
    </row>
    <row r="120" spans="2:12" s="9" customFormat="1" ht="19.899999999999999" customHeight="1">
      <c r="B120" s="107"/>
      <c r="D120" s="108" t="s">
        <v>652</v>
      </c>
      <c r="E120" s="109"/>
      <c r="F120" s="109"/>
      <c r="G120" s="109"/>
      <c r="H120" s="109"/>
      <c r="I120" s="109"/>
      <c r="J120" s="110">
        <f>J373</f>
        <v>0</v>
      </c>
      <c r="L120" s="107"/>
    </row>
    <row r="121" spans="2:12" s="8" customFormat="1" ht="24.95" customHeight="1">
      <c r="B121" s="103"/>
      <c r="D121" s="104" t="s">
        <v>300</v>
      </c>
      <c r="E121" s="105"/>
      <c r="F121" s="105"/>
      <c r="G121" s="105"/>
      <c r="H121" s="105"/>
      <c r="I121" s="105"/>
      <c r="J121" s="106">
        <f>J376</f>
        <v>0</v>
      </c>
      <c r="L121" s="103"/>
    </row>
    <row r="122" spans="2:12" s="9" customFormat="1" ht="19.899999999999999" customHeight="1">
      <c r="B122" s="107"/>
      <c r="D122" s="108" t="s">
        <v>653</v>
      </c>
      <c r="E122" s="109"/>
      <c r="F122" s="109"/>
      <c r="G122" s="109"/>
      <c r="H122" s="109"/>
      <c r="I122" s="109"/>
      <c r="J122" s="110">
        <f>J377</f>
        <v>0</v>
      </c>
      <c r="L122" s="107"/>
    </row>
    <row r="123" spans="2:12" s="9" customFormat="1" ht="19.899999999999999" customHeight="1">
      <c r="B123" s="107"/>
      <c r="D123" s="108" t="s">
        <v>301</v>
      </c>
      <c r="E123" s="109"/>
      <c r="F123" s="109"/>
      <c r="G123" s="109"/>
      <c r="H123" s="109"/>
      <c r="I123" s="109"/>
      <c r="J123" s="110">
        <f>J380</f>
        <v>0</v>
      </c>
      <c r="L123" s="107"/>
    </row>
    <row r="124" spans="2:12" s="8" customFormat="1" ht="24.95" customHeight="1">
      <c r="B124" s="103"/>
      <c r="D124" s="104" t="s">
        <v>302</v>
      </c>
      <c r="E124" s="105"/>
      <c r="F124" s="105"/>
      <c r="G124" s="105"/>
      <c r="H124" s="105"/>
      <c r="I124" s="105"/>
      <c r="J124" s="106">
        <f>J392</f>
        <v>0</v>
      </c>
      <c r="L124" s="103"/>
    </row>
    <row r="125" spans="2:12" s="1" customFormat="1" ht="21.75" customHeight="1">
      <c r="B125" s="25"/>
      <c r="L125" s="25"/>
    </row>
    <row r="126" spans="2:12" s="1" customFormat="1" ht="6.95" customHeight="1"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25"/>
    </row>
    <row r="130" spans="2:63" s="1" customFormat="1" ht="6.95" customHeight="1">
      <c r="B130" s="42"/>
      <c r="C130" s="43"/>
      <c r="D130" s="43"/>
      <c r="E130" s="43"/>
      <c r="F130" s="43"/>
      <c r="G130" s="43"/>
      <c r="H130" s="43"/>
      <c r="I130" s="43"/>
      <c r="J130" s="43"/>
      <c r="K130" s="43"/>
      <c r="L130" s="25"/>
    </row>
    <row r="131" spans="2:63" s="1" customFormat="1" ht="24.95" customHeight="1">
      <c r="B131" s="25"/>
      <c r="C131" s="17" t="s">
        <v>120</v>
      </c>
      <c r="L131" s="25"/>
    </row>
    <row r="132" spans="2:63" s="1" customFormat="1" ht="6.95" customHeight="1">
      <c r="B132" s="25"/>
      <c r="L132" s="25"/>
    </row>
    <row r="133" spans="2:63" s="1" customFormat="1" ht="12" customHeight="1">
      <c r="B133" s="25"/>
      <c r="C133" s="22" t="s">
        <v>13</v>
      </c>
      <c r="L133" s="25"/>
    </row>
    <row r="134" spans="2:63" s="1" customFormat="1" ht="26.25" customHeight="1">
      <c r="B134" s="25"/>
      <c r="E134" s="197" t="str">
        <f>E7</f>
        <v>Nový zdroj tepla a elektrickej energie  - plynové motory a transformator  T10</v>
      </c>
      <c r="F134" s="198"/>
      <c r="G134" s="198"/>
      <c r="H134" s="198"/>
      <c r="L134" s="25"/>
    </row>
    <row r="135" spans="2:63" s="1" customFormat="1" ht="12" customHeight="1">
      <c r="B135" s="25"/>
      <c r="C135" s="22" t="s">
        <v>106</v>
      </c>
      <c r="L135" s="25"/>
    </row>
    <row r="136" spans="2:63" s="1" customFormat="1" ht="16.5" customHeight="1">
      <c r="B136" s="25"/>
      <c r="E136" s="187" t="str">
        <f>E9</f>
        <v xml:space="preserve">03 - SO 03 Strojovňa motorov </v>
      </c>
      <c r="F136" s="196"/>
      <c r="G136" s="196"/>
      <c r="H136" s="196"/>
      <c r="L136" s="25"/>
    </row>
    <row r="137" spans="2:63" s="1" customFormat="1" ht="6.95" customHeight="1">
      <c r="B137" s="25"/>
      <c r="L137" s="25"/>
    </row>
    <row r="138" spans="2:63" s="1" customFormat="1" ht="12" customHeight="1">
      <c r="B138" s="25"/>
      <c r="C138" s="22" t="s">
        <v>17</v>
      </c>
      <c r="F138" s="20" t="str">
        <f>F12</f>
        <v xml:space="preserve">Žilina </v>
      </c>
      <c r="I138" s="22" t="s">
        <v>19</v>
      </c>
      <c r="J138" s="48" t="str">
        <f>IF(J12="","",J12)</f>
        <v>4. 5. 2022</v>
      </c>
      <c r="L138" s="25"/>
    </row>
    <row r="139" spans="2:63" s="1" customFormat="1" ht="6.95" customHeight="1">
      <c r="B139" s="25"/>
      <c r="L139" s="25"/>
    </row>
    <row r="140" spans="2:63" s="1" customFormat="1" ht="15.2" customHeight="1">
      <c r="B140" s="25"/>
      <c r="C140" s="22" t="s">
        <v>21</v>
      </c>
      <c r="F140" s="20" t="str">
        <f>E15</f>
        <v xml:space="preserve">Žilinska teplárenská spoločnosť a.s. Žilina </v>
      </c>
      <c r="I140" s="22" t="s">
        <v>27</v>
      </c>
      <c r="J140" s="23" t="str">
        <f>E21</f>
        <v xml:space="preserve"> </v>
      </c>
      <c r="L140" s="25"/>
    </row>
    <row r="141" spans="2:63" s="1" customFormat="1" ht="15.2" customHeight="1">
      <c r="B141" s="25"/>
      <c r="C141" s="22" t="s">
        <v>25</v>
      </c>
      <c r="F141" s="20" t="str">
        <f>IF(E18="","",E18)</f>
        <v xml:space="preserve"> </v>
      </c>
      <c r="I141" s="22" t="s">
        <v>29</v>
      </c>
      <c r="J141" s="23" t="str">
        <f>E24</f>
        <v xml:space="preserve"> </v>
      </c>
      <c r="L141" s="25"/>
    </row>
    <row r="142" spans="2:63" s="1" customFormat="1" ht="10.35" customHeight="1">
      <c r="B142" s="25"/>
      <c r="L142" s="25"/>
    </row>
    <row r="143" spans="2:63" s="10" customFormat="1" ht="29.25" customHeight="1">
      <c r="B143" s="111"/>
      <c r="C143" s="112" t="s">
        <v>121</v>
      </c>
      <c r="D143" s="113" t="s">
        <v>56</v>
      </c>
      <c r="E143" s="113" t="s">
        <v>52</v>
      </c>
      <c r="F143" s="113" t="s">
        <v>53</v>
      </c>
      <c r="G143" s="113" t="s">
        <v>122</v>
      </c>
      <c r="H143" s="113" t="s">
        <v>123</v>
      </c>
      <c r="I143" s="113" t="s">
        <v>124</v>
      </c>
      <c r="J143" s="114" t="s">
        <v>110</v>
      </c>
      <c r="K143" s="115" t="s">
        <v>125</v>
      </c>
      <c r="L143" s="111"/>
      <c r="M143" s="54" t="s">
        <v>1</v>
      </c>
      <c r="N143" s="55" t="s">
        <v>35</v>
      </c>
      <c r="O143" s="55" t="s">
        <v>126</v>
      </c>
      <c r="P143" s="55" t="s">
        <v>127</v>
      </c>
      <c r="Q143" s="55" t="s">
        <v>128</v>
      </c>
      <c r="R143" s="55" t="s">
        <v>129</v>
      </c>
      <c r="S143" s="55" t="s">
        <v>130</v>
      </c>
      <c r="T143" s="56" t="s">
        <v>131</v>
      </c>
    </row>
    <row r="144" spans="2:63" s="1" customFormat="1" ht="22.9" customHeight="1">
      <c r="B144" s="25"/>
      <c r="C144" s="59" t="s">
        <v>111</v>
      </c>
      <c r="J144" s="116">
        <f>BK144</f>
        <v>0</v>
      </c>
      <c r="L144" s="25"/>
      <c r="M144" s="57"/>
      <c r="N144" s="49"/>
      <c r="O144" s="49"/>
      <c r="P144" s="117">
        <f>P145+P246+P376+P392</f>
        <v>44197.992253190001</v>
      </c>
      <c r="Q144" s="49"/>
      <c r="R144" s="117">
        <f>R145+R246+R376+R392</f>
        <v>4531.5860790300003</v>
      </c>
      <c r="S144" s="49"/>
      <c r="T144" s="118">
        <f>T145+T246+T376+T392</f>
        <v>0</v>
      </c>
      <c r="AT144" s="13" t="s">
        <v>70</v>
      </c>
      <c r="AU144" s="13" t="s">
        <v>112</v>
      </c>
      <c r="BK144" s="119">
        <f>BK145+BK246+BK376+BK392</f>
        <v>0</v>
      </c>
    </row>
    <row r="145" spans="2:65" s="11" customFormat="1" ht="25.9" customHeight="1">
      <c r="B145" s="120"/>
      <c r="D145" s="121" t="s">
        <v>70</v>
      </c>
      <c r="E145" s="122" t="s">
        <v>132</v>
      </c>
      <c r="F145" s="122" t="s">
        <v>133</v>
      </c>
      <c r="J145" s="123">
        <f>BK145</f>
        <v>0</v>
      </c>
      <c r="L145" s="120"/>
      <c r="M145" s="124"/>
      <c r="P145" s="125">
        <f>P146+P154+P180+P196+P209+P231+P234+P244</f>
        <v>14353.328497190001</v>
      </c>
      <c r="R145" s="125">
        <f>R146+R154+R180+R196+R209+R231+R234+R244</f>
        <v>4180.6980725900003</v>
      </c>
      <c r="T145" s="126">
        <f>T146+T154+T180+T196+T209+T231+T234+T244</f>
        <v>0</v>
      </c>
      <c r="AR145" s="121" t="s">
        <v>79</v>
      </c>
      <c r="AT145" s="127" t="s">
        <v>70</v>
      </c>
      <c r="AU145" s="127" t="s">
        <v>71</v>
      </c>
      <c r="AY145" s="121" t="s">
        <v>134</v>
      </c>
      <c r="BK145" s="128">
        <f>BK146+BK154+BK180+BK196+BK209+BK231+BK234+BK244</f>
        <v>0</v>
      </c>
    </row>
    <row r="146" spans="2:65" s="11" customFormat="1" ht="22.9" customHeight="1">
      <c r="B146" s="120"/>
      <c r="D146" s="121" t="s">
        <v>70</v>
      </c>
      <c r="E146" s="129" t="s">
        <v>79</v>
      </c>
      <c r="F146" s="129" t="s">
        <v>135</v>
      </c>
      <c r="J146" s="130">
        <f>BK146</f>
        <v>0</v>
      </c>
      <c r="L146" s="120"/>
      <c r="M146" s="124"/>
      <c r="P146" s="125">
        <f>SUM(P147:P153)</f>
        <v>2213.488409</v>
      </c>
      <c r="R146" s="125">
        <f>SUM(R147:R153)</f>
        <v>0.64628640000000004</v>
      </c>
      <c r="T146" s="126">
        <f>SUM(T147:T153)</f>
        <v>0</v>
      </c>
      <c r="AR146" s="121" t="s">
        <v>79</v>
      </c>
      <c r="AT146" s="127" t="s">
        <v>70</v>
      </c>
      <c r="AU146" s="127" t="s">
        <v>79</v>
      </c>
      <c r="AY146" s="121" t="s">
        <v>134</v>
      </c>
      <c r="BK146" s="128">
        <f>SUM(BK147:BK153)</f>
        <v>0</v>
      </c>
    </row>
    <row r="147" spans="2:65" s="1" customFormat="1" ht="24.2" customHeight="1">
      <c r="B147" s="131"/>
      <c r="C147" s="132" t="s">
        <v>79</v>
      </c>
      <c r="D147" s="132" t="s">
        <v>136</v>
      </c>
      <c r="E147" s="133" t="s">
        <v>654</v>
      </c>
      <c r="F147" s="134" t="s">
        <v>655</v>
      </c>
      <c r="G147" s="135" t="s">
        <v>182</v>
      </c>
      <c r="H147" s="136">
        <v>1974.2629999999999</v>
      </c>
      <c r="I147" s="137">
        <v>0</v>
      </c>
      <c r="J147" s="137">
        <f t="shared" ref="J147:J153" si="0">ROUND(I147*H147,2)</f>
        <v>0</v>
      </c>
      <c r="K147" s="138"/>
      <c r="L147" s="25"/>
      <c r="M147" s="139" t="s">
        <v>1</v>
      </c>
      <c r="N147" s="140" t="s">
        <v>37</v>
      </c>
      <c r="O147" s="141">
        <v>0.153</v>
      </c>
      <c r="P147" s="141">
        <f t="shared" ref="P147:P153" si="1">O147*H147</f>
        <v>302.06223899999998</v>
      </c>
      <c r="Q147" s="141">
        <v>0</v>
      </c>
      <c r="R147" s="141">
        <f t="shared" ref="R147:R153" si="2">Q147*H147</f>
        <v>0</v>
      </c>
      <c r="S147" s="141">
        <v>0</v>
      </c>
      <c r="T147" s="142">
        <f t="shared" ref="T147:T153" si="3">S147*H147</f>
        <v>0</v>
      </c>
      <c r="AR147" s="143" t="s">
        <v>140</v>
      </c>
      <c r="AT147" s="143" t="s">
        <v>136</v>
      </c>
      <c r="AU147" s="143" t="s">
        <v>141</v>
      </c>
      <c r="AY147" s="13" t="s">
        <v>134</v>
      </c>
      <c r="BE147" s="144">
        <f t="shared" ref="BE147:BE153" si="4">IF(N147="základná",J147,0)</f>
        <v>0</v>
      </c>
      <c r="BF147" s="144">
        <f t="shared" ref="BF147:BF153" si="5">IF(N147="znížená",J147,0)</f>
        <v>0</v>
      </c>
      <c r="BG147" s="144">
        <f t="shared" ref="BG147:BG153" si="6">IF(N147="zákl. prenesená",J147,0)</f>
        <v>0</v>
      </c>
      <c r="BH147" s="144">
        <f t="shared" ref="BH147:BH153" si="7">IF(N147="zníž. prenesená",J147,0)</f>
        <v>0</v>
      </c>
      <c r="BI147" s="144">
        <f t="shared" ref="BI147:BI153" si="8">IF(N147="nulová",J147,0)</f>
        <v>0</v>
      </c>
      <c r="BJ147" s="13" t="s">
        <v>141</v>
      </c>
      <c r="BK147" s="144">
        <f t="shared" ref="BK147:BK153" si="9">ROUND(I147*H147,2)</f>
        <v>0</v>
      </c>
      <c r="BL147" s="13" t="s">
        <v>140</v>
      </c>
      <c r="BM147" s="143" t="s">
        <v>656</v>
      </c>
    </row>
    <row r="148" spans="2:65" s="1" customFormat="1" ht="24.2" customHeight="1">
      <c r="B148" s="131"/>
      <c r="C148" s="132" t="s">
        <v>141</v>
      </c>
      <c r="D148" s="132" t="s">
        <v>136</v>
      </c>
      <c r="E148" s="133" t="s">
        <v>657</v>
      </c>
      <c r="F148" s="134" t="s">
        <v>658</v>
      </c>
      <c r="G148" s="135" t="s">
        <v>182</v>
      </c>
      <c r="H148" s="136">
        <v>1974.2629999999999</v>
      </c>
      <c r="I148" s="137">
        <v>0</v>
      </c>
      <c r="J148" s="137">
        <f t="shared" si="0"/>
        <v>0</v>
      </c>
      <c r="K148" s="138"/>
      <c r="L148" s="25"/>
      <c r="M148" s="139" t="s">
        <v>1</v>
      </c>
      <c r="N148" s="140" t="s">
        <v>37</v>
      </c>
      <c r="O148" s="141">
        <v>4.2000000000000003E-2</v>
      </c>
      <c r="P148" s="141">
        <f t="shared" si="1"/>
        <v>82.919046000000009</v>
      </c>
      <c r="Q148" s="141">
        <v>0</v>
      </c>
      <c r="R148" s="141">
        <f t="shared" si="2"/>
        <v>0</v>
      </c>
      <c r="S148" s="141">
        <v>0</v>
      </c>
      <c r="T148" s="142">
        <f t="shared" si="3"/>
        <v>0</v>
      </c>
      <c r="AR148" s="143" t="s">
        <v>140</v>
      </c>
      <c r="AT148" s="143" t="s">
        <v>136</v>
      </c>
      <c r="AU148" s="143" t="s">
        <v>141</v>
      </c>
      <c r="AY148" s="13" t="s">
        <v>134</v>
      </c>
      <c r="BE148" s="144">
        <f t="shared" si="4"/>
        <v>0</v>
      </c>
      <c r="BF148" s="144">
        <f t="shared" si="5"/>
        <v>0</v>
      </c>
      <c r="BG148" s="144">
        <f t="shared" si="6"/>
        <v>0</v>
      </c>
      <c r="BH148" s="144">
        <f t="shared" si="7"/>
        <v>0</v>
      </c>
      <c r="BI148" s="144">
        <f t="shared" si="8"/>
        <v>0</v>
      </c>
      <c r="BJ148" s="13" t="s">
        <v>141</v>
      </c>
      <c r="BK148" s="144">
        <f t="shared" si="9"/>
        <v>0</v>
      </c>
      <c r="BL148" s="13" t="s">
        <v>140</v>
      </c>
      <c r="BM148" s="143" t="s">
        <v>659</v>
      </c>
    </row>
    <row r="149" spans="2:65" s="1" customFormat="1" ht="24.2" customHeight="1">
      <c r="B149" s="131"/>
      <c r="C149" s="132" t="s">
        <v>146</v>
      </c>
      <c r="D149" s="132" t="s">
        <v>136</v>
      </c>
      <c r="E149" s="133" t="s">
        <v>660</v>
      </c>
      <c r="F149" s="134" t="s">
        <v>661</v>
      </c>
      <c r="G149" s="135" t="s">
        <v>139</v>
      </c>
      <c r="H149" s="136">
        <v>145.56</v>
      </c>
      <c r="I149" s="137">
        <v>0</v>
      </c>
      <c r="J149" s="137">
        <f t="shared" si="0"/>
        <v>0</v>
      </c>
      <c r="K149" s="138"/>
      <c r="L149" s="25"/>
      <c r="M149" s="139" t="s">
        <v>1</v>
      </c>
      <c r="N149" s="140" t="s">
        <v>37</v>
      </c>
      <c r="O149" s="141">
        <v>0.16200000000000001</v>
      </c>
      <c r="P149" s="141">
        <f t="shared" si="1"/>
        <v>23.580719999999999</v>
      </c>
      <c r="Q149" s="141">
        <v>0</v>
      </c>
      <c r="R149" s="141">
        <f t="shared" si="2"/>
        <v>0</v>
      </c>
      <c r="S149" s="141">
        <v>0</v>
      </c>
      <c r="T149" s="142">
        <f t="shared" si="3"/>
        <v>0</v>
      </c>
      <c r="AR149" s="143" t="s">
        <v>140</v>
      </c>
      <c r="AT149" s="143" t="s">
        <v>136</v>
      </c>
      <c r="AU149" s="143" t="s">
        <v>141</v>
      </c>
      <c r="AY149" s="13" t="s">
        <v>134</v>
      </c>
      <c r="BE149" s="144">
        <f t="shared" si="4"/>
        <v>0</v>
      </c>
      <c r="BF149" s="144">
        <f t="shared" si="5"/>
        <v>0</v>
      </c>
      <c r="BG149" s="144">
        <f t="shared" si="6"/>
        <v>0</v>
      </c>
      <c r="BH149" s="144">
        <f t="shared" si="7"/>
        <v>0</v>
      </c>
      <c r="BI149" s="144">
        <f t="shared" si="8"/>
        <v>0</v>
      </c>
      <c r="BJ149" s="13" t="s">
        <v>141</v>
      </c>
      <c r="BK149" s="144">
        <f t="shared" si="9"/>
        <v>0</v>
      </c>
      <c r="BL149" s="13" t="s">
        <v>140</v>
      </c>
      <c r="BM149" s="143" t="s">
        <v>662</v>
      </c>
    </row>
    <row r="150" spans="2:65" s="1" customFormat="1" ht="24.2" customHeight="1">
      <c r="B150" s="131"/>
      <c r="C150" s="132" t="s">
        <v>140</v>
      </c>
      <c r="D150" s="132" t="s">
        <v>136</v>
      </c>
      <c r="E150" s="133" t="s">
        <v>663</v>
      </c>
      <c r="F150" s="134" t="s">
        <v>664</v>
      </c>
      <c r="G150" s="135" t="s">
        <v>139</v>
      </c>
      <c r="H150" s="136">
        <v>145.56</v>
      </c>
      <c r="I150" s="137">
        <v>0</v>
      </c>
      <c r="J150" s="137">
        <f t="shared" si="0"/>
        <v>0</v>
      </c>
      <c r="K150" s="138"/>
      <c r="L150" s="25"/>
      <c r="M150" s="139" t="s">
        <v>1</v>
      </c>
      <c r="N150" s="140" t="s">
        <v>37</v>
      </c>
      <c r="O150" s="141">
        <v>0.627</v>
      </c>
      <c r="P150" s="141">
        <f t="shared" si="1"/>
        <v>91.266120000000001</v>
      </c>
      <c r="Q150" s="141">
        <v>4.4400000000000004E-3</v>
      </c>
      <c r="R150" s="141">
        <f t="shared" si="2"/>
        <v>0.64628640000000004</v>
      </c>
      <c r="S150" s="141">
        <v>0</v>
      </c>
      <c r="T150" s="142">
        <f t="shared" si="3"/>
        <v>0</v>
      </c>
      <c r="AR150" s="143" t="s">
        <v>140</v>
      </c>
      <c r="AT150" s="143" t="s">
        <v>136</v>
      </c>
      <c r="AU150" s="143" t="s">
        <v>141</v>
      </c>
      <c r="AY150" s="13" t="s">
        <v>134</v>
      </c>
      <c r="BE150" s="144">
        <f t="shared" si="4"/>
        <v>0</v>
      </c>
      <c r="BF150" s="144">
        <f t="shared" si="5"/>
        <v>0</v>
      </c>
      <c r="BG150" s="144">
        <f t="shared" si="6"/>
        <v>0</v>
      </c>
      <c r="BH150" s="144">
        <f t="shared" si="7"/>
        <v>0</v>
      </c>
      <c r="BI150" s="144">
        <f t="shared" si="8"/>
        <v>0</v>
      </c>
      <c r="BJ150" s="13" t="s">
        <v>141</v>
      </c>
      <c r="BK150" s="144">
        <f t="shared" si="9"/>
        <v>0</v>
      </c>
      <c r="BL150" s="13" t="s">
        <v>140</v>
      </c>
      <c r="BM150" s="143" t="s">
        <v>665</v>
      </c>
    </row>
    <row r="151" spans="2:65" s="1" customFormat="1" ht="33" customHeight="1">
      <c r="B151" s="131"/>
      <c r="C151" s="132" t="s">
        <v>153</v>
      </c>
      <c r="D151" s="132" t="s">
        <v>136</v>
      </c>
      <c r="E151" s="133" t="s">
        <v>666</v>
      </c>
      <c r="F151" s="134" t="s">
        <v>667</v>
      </c>
      <c r="G151" s="135" t="s">
        <v>182</v>
      </c>
      <c r="H151" s="136">
        <v>1974.2629999999999</v>
      </c>
      <c r="I151" s="137">
        <v>0</v>
      </c>
      <c r="J151" s="137">
        <f t="shared" si="0"/>
        <v>0</v>
      </c>
      <c r="K151" s="138"/>
      <c r="L151" s="25"/>
      <c r="M151" s="139" t="s">
        <v>1</v>
      </c>
      <c r="N151" s="140" t="s">
        <v>37</v>
      </c>
      <c r="O151" s="141">
        <v>2.7E-2</v>
      </c>
      <c r="P151" s="141">
        <f t="shared" si="1"/>
        <v>53.305101000000001</v>
      </c>
      <c r="Q151" s="141">
        <v>0</v>
      </c>
      <c r="R151" s="141">
        <f t="shared" si="2"/>
        <v>0</v>
      </c>
      <c r="S151" s="141">
        <v>0</v>
      </c>
      <c r="T151" s="142">
        <f t="shared" si="3"/>
        <v>0</v>
      </c>
      <c r="AR151" s="143" t="s">
        <v>140</v>
      </c>
      <c r="AT151" s="143" t="s">
        <v>136</v>
      </c>
      <c r="AU151" s="143" t="s">
        <v>141</v>
      </c>
      <c r="AY151" s="13" t="s">
        <v>134</v>
      </c>
      <c r="BE151" s="144">
        <f t="shared" si="4"/>
        <v>0</v>
      </c>
      <c r="BF151" s="144">
        <f t="shared" si="5"/>
        <v>0</v>
      </c>
      <c r="BG151" s="144">
        <f t="shared" si="6"/>
        <v>0</v>
      </c>
      <c r="BH151" s="144">
        <f t="shared" si="7"/>
        <v>0</v>
      </c>
      <c r="BI151" s="144">
        <f t="shared" si="8"/>
        <v>0</v>
      </c>
      <c r="BJ151" s="13" t="s">
        <v>141</v>
      </c>
      <c r="BK151" s="144">
        <f t="shared" si="9"/>
        <v>0</v>
      </c>
      <c r="BL151" s="13" t="s">
        <v>140</v>
      </c>
      <c r="BM151" s="143" t="s">
        <v>668</v>
      </c>
    </row>
    <row r="152" spans="2:65" s="1" customFormat="1" ht="16.5" customHeight="1">
      <c r="B152" s="131"/>
      <c r="C152" s="132" t="s">
        <v>157</v>
      </c>
      <c r="D152" s="132" t="s">
        <v>136</v>
      </c>
      <c r="E152" s="133" t="s">
        <v>669</v>
      </c>
      <c r="F152" s="134" t="s">
        <v>670</v>
      </c>
      <c r="G152" s="135" t="s">
        <v>182</v>
      </c>
      <c r="H152" s="136">
        <v>1974.2629999999999</v>
      </c>
      <c r="I152" s="137">
        <v>0</v>
      </c>
      <c r="J152" s="137">
        <f t="shared" si="0"/>
        <v>0</v>
      </c>
      <c r="K152" s="138"/>
      <c r="L152" s="25"/>
      <c r="M152" s="139" t="s">
        <v>1</v>
      </c>
      <c r="N152" s="140" t="s">
        <v>37</v>
      </c>
      <c r="O152" s="141">
        <v>0.83199999999999996</v>
      </c>
      <c r="P152" s="141">
        <f t="shared" si="1"/>
        <v>1642.5868159999998</v>
      </c>
      <c r="Q152" s="141">
        <v>0</v>
      </c>
      <c r="R152" s="141">
        <f t="shared" si="2"/>
        <v>0</v>
      </c>
      <c r="S152" s="141">
        <v>0</v>
      </c>
      <c r="T152" s="142">
        <f t="shared" si="3"/>
        <v>0</v>
      </c>
      <c r="AR152" s="143" t="s">
        <v>140</v>
      </c>
      <c r="AT152" s="143" t="s">
        <v>136</v>
      </c>
      <c r="AU152" s="143" t="s">
        <v>141</v>
      </c>
      <c r="AY152" s="13" t="s">
        <v>134</v>
      </c>
      <c r="BE152" s="144">
        <f t="shared" si="4"/>
        <v>0</v>
      </c>
      <c r="BF152" s="144">
        <f t="shared" si="5"/>
        <v>0</v>
      </c>
      <c r="BG152" s="144">
        <f t="shared" si="6"/>
        <v>0</v>
      </c>
      <c r="BH152" s="144">
        <f t="shared" si="7"/>
        <v>0</v>
      </c>
      <c r="BI152" s="144">
        <f t="shared" si="8"/>
        <v>0</v>
      </c>
      <c r="BJ152" s="13" t="s">
        <v>141</v>
      </c>
      <c r="BK152" s="144">
        <f t="shared" si="9"/>
        <v>0</v>
      </c>
      <c r="BL152" s="13" t="s">
        <v>140</v>
      </c>
      <c r="BM152" s="143" t="s">
        <v>671</v>
      </c>
    </row>
    <row r="153" spans="2:65" s="1" customFormat="1" ht="16.5" customHeight="1">
      <c r="B153" s="131"/>
      <c r="C153" s="132" t="s">
        <v>163</v>
      </c>
      <c r="D153" s="132" t="s">
        <v>136</v>
      </c>
      <c r="E153" s="133" t="s">
        <v>672</v>
      </c>
      <c r="F153" s="134" t="s">
        <v>673</v>
      </c>
      <c r="G153" s="135" t="s">
        <v>182</v>
      </c>
      <c r="H153" s="136">
        <v>1974.2629999999999</v>
      </c>
      <c r="I153" s="137">
        <v>0</v>
      </c>
      <c r="J153" s="137">
        <f t="shared" si="0"/>
        <v>0</v>
      </c>
      <c r="K153" s="138"/>
      <c r="L153" s="25"/>
      <c r="M153" s="139" t="s">
        <v>1</v>
      </c>
      <c r="N153" s="140" t="s">
        <v>37</v>
      </c>
      <c r="O153" s="141">
        <v>8.9999999999999993E-3</v>
      </c>
      <c r="P153" s="141">
        <f t="shared" si="1"/>
        <v>17.768366999999998</v>
      </c>
      <c r="Q153" s="141">
        <v>0</v>
      </c>
      <c r="R153" s="141">
        <f t="shared" si="2"/>
        <v>0</v>
      </c>
      <c r="S153" s="141">
        <v>0</v>
      </c>
      <c r="T153" s="142">
        <f t="shared" si="3"/>
        <v>0</v>
      </c>
      <c r="AR153" s="143" t="s">
        <v>140</v>
      </c>
      <c r="AT153" s="143" t="s">
        <v>136</v>
      </c>
      <c r="AU153" s="143" t="s">
        <v>141</v>
      </c>
      <c r="AY153" s="13" t="s">
        <v>134</v>
      </c>
      <c r="BE153" s="144">
        <f t="shared" si="4"/>
        <v>0</v>
      </c>
      <c r="BF153" s="144">
        <f t="shared" si="5"/>
        <v>0</v>
      </c>
      <c r="BG153" s="144">
        <f t="shared" si="6"/>
        <v>0</v>
      </c>
      <c r="BH153" s="144">
        <f t="shared" si="7"/>
        <v>0</v>
      </c>
      <c r="BI153" s="144">
        <f t="shared" si="8"/>
        <v>0</v>
      </c>
      <c r="BJ153" s="13" t="s">
        <v>141</v>
      </c>
      <c r="BK153" s="144">
        <f t="shared" si="9"/>
        <v>0</v>
      </c>
      <c r="BL153" s="13" t="s">
        <v>140</v>
      </c>
      <c r="BM153" s="143" t="s">
        <v>674</v>
      </c>
    </row>
    <row r="154" spans="2:65" s="11" customFormat="1" ht="22.9" customHeight="1">
      <c r="B154" s="120"/>
      <c r="D154" s="121" t="s">
        <v>70</v>
      </c>
      <c r="E154" s="129" t="s">
        <v>141</v>
      </c>
      <c r="F154" s="129" t="s">
        <v>303</v>
      </c>
      <c r="J154" s="130">
        <f>BK154</f>
        <v>0</v>
      </c>
      <c r="L154" s="120"/>
      <c r="M154" s="124"/>
      <c r="P154" s="125">
        <f>SUM(P155:P179)</f>
        <v>3735.2570799999994</v>
      </c>
      <c r="R154" s="125">
        <f>SUM(R155:R179)</f>
        <v>2703.9590158700003</v>
      </c>
      <c r="T154" s="126">
        <f>SUM(T155:T179)</f>
        <v>0</v>
      </c>
      <c r="AR154" s="121" t="s">
        <v>79</v>
      </c>
      <c r="AT154" s="127" t="s">
        <v>70</v>
      </c>
      <c r="AU154" s="127" t="s">
        <v>79</v>
      </c>
      <c r="AY154" s="121" t="s">
        <v>134</v>
      </c>
      <c r="BK154" s="128">
        <f>SUM(BK155:BK179)</f>
        <v>0</v>
      </c>
    </row>
    <row r="155" spans="2:65" s="1" customFormat="1" ht="33" customHeight="1">
      <c r="B155" s="131"/>
      <c r="C155" s="132" t="s">
        <v>167</v>
      </c>
      <c r="D155" s="132" t="s">
        <v>136</v>
      </c>
      <c r="E155" s="133" t="s">
        <v>675</v>
      </c>
      <c r="F155" s="134" t="s">
        <v>676</v>
      </c>
      <c r="G155" s="135" t="s">
        <v>139</v>
      </c>
      <c r="H155" s="136">
        <v>858.375</v>
      </c>
      <c r="I155" s="137">
        <v>0</v>
      </c>
      <c r="J155" s="137">
        <f t="shared" ref="J155:J179" si="10">ROUND(I155*H155,2)</f>
        <v>0</v>
      </c>
      <c r="K155" s="138"/>
      <c r="L155" s="25"/>
      <c r="M155" s="139" t="s">
        <v>1</v>
      </c>
      <c r="N155" s="140" t="s">
        <v>37</v>
      </c>
      <c r="O155" s="141">
        <v>4.0000000000000001E-3</v>
      </c>
      <c r="P155" s="141">
        <f t="shared" ref="P155:P179" si="11">O155*H155</f>
        <v>3.4335</v>
      </c>
      <c r="Q155" s="141">
        <v>0</v>
      </c>
      <c r="R155" s="141">
        <f t="shared" ref="R155:R179" si="12">Q155*H155</f>
        <v>0</v>
      </c>
      <c r="S155" s="141">
        <v>0</v>
      </c>
      <c r="T155" s="142">
        <f t="shared" ref="T155:T179" si="13">S155*H155</f>
        <v>0</v>
      </c>
      <c r="AR155" s="143" t="s">
        <v>140</v>
      </c>
      <c r="AT155" s="143" t="s">
        <v>136</v>
      </c>
      <c r="AU155" s="143" t="s">
        <v>141</v>
      </c>
      <c r="AY155" s="13" t="s">
        <v>134</v>
      </c>
      <c r="BE155" s="144">
        <f t="shared" ref="BE155:BE179" si="14">IF(N155="základná",J155,0)</f>
        <v>0</v>
      </c>
      <c r="BF155" s="144">
        <f t="shared" ref="BF155:BF179" si="15">IF(N155="znížená",J155,0)</f>
        <v>0</v>
      </c>
      <c r="BG155" s="144">
        <f t="shared" ref="BG155:BG179" si="16">IF(N155="zákl. prenesená",J155,0)</f>
        <v>0</v>
      </c>
      <c r="BH155" s="144">
        <f t="shared" ref="BH155:BH179" si="17">IF(N155="zníž. prenesená",J155,0)</f>
        <v>0</v>
      </c>
      <c r="BI155" s="144">
        <f t="shared" ref="BI155:BI179" si="18">IF(N155="nulová",J155,0)</f>
        <v>0</v>
      </c>
      <c r="BJ155" s="13" t="s">
        <v>141</v>
      </c>
      <c r="BK155" s="144">
        <f t="shared" ref="BK155:BK179" si="19">ROUND(I155*H155,2)</f>
        <v>0</v>
      </c>
      <c r="BL155" s="13" t="s">
        <v>140</v>
      </c>
      <c r="BM155" s="143" t="s">
        <v>677</v>
      </c>
    </row>
    <row r="156" spans="2:65" s="1" customFormat="1" ht="24.2" customHeight="1">
      <c r="B156" s="131"/>
      <c r="C156" s="132" t="s">
        <v>161</v>
      </c>
      <c r="D156" s="132" t="s">
        <v>136</v>
      </c>
      <c r="E156" s="133" t="s">
        <v>678</v>
      </c>
      <c r="F156" s="134" t="s">
        <v>679</v>
      </c>
      <c r="G156" s="135" t="s">
        <v>177</v>
      </c>
      <c r="H156" s="136">
        <v>144</v>
      </c>
      <c r="I156" s="137">
        <v>0</v>
      </c>
      <c r="J156" s="137">
        <f t="shared" si="10"/>
        <v>0</v>
      </c>
      <c r="K156" s="138"/>
      <c r="L156" s="25"/>
      <c r="M156" s="139" t="s">
        <v>1</v>
      </c>
      <c r="N156" s="140" t="s">
        <v>37</v>
      </c>
      <c r="O156" s="141">
        <v>2.2959999999999998</v>
      </c>
      <c r="P156" s="141">
        <f t="shared" si="11"/>
        <v>330.62399999999997</v>
      </c>
      <c r="Q156" s="141">
        <v>0</v>
      </c>
      <c r="R156" s="141">
        <f t="shared" si="12"/>
        <v>0</v>
      </c>
      <c r="S156" s="141">
        <v>0</v>
      </c>
      <c r="T156" s="142">
        <f t="shared" si="13"/>
        <v>0</v>
      </c>
      <c r="AR156" s="143" t="s">
        <v>140</v>
      </c>
      <c r="AT156" s="143" t="s">
        <v>136</v>
      </c>
      <c r="AU156" s="143" t="s">
        <v>141</v>
      </c>
      <c r="AY156" s="13" t="s">
        <v>134</v>
      </c>
      <c r="BE156" s="144">
        <f t="shared" si="14"/>
        <v>0</v>
      </c>
      <c r="BF156" s="144">
        <f t="shared" si="15"/>
        <v>0</v>
      </c>
      <c r="BG156" s="144">
        <f t="shared" si="16"/>
        <v>0</v>
      </c>
      <c r="BH156" s="144">
        <f t="shared" si="17"/>
        <v>0</v>
      </c>
      <c r="BI156" s="144">
        <f t="shared" si="18"/>
        <v>0</v>
      </c>
      <c r="BJ156" s="13" t="s">
        <v>141</v>
      </c>
      <c r="BK156" s="144">
        <f t="shared" si="19"/>
        <v>0</v>
      </c>
      <c r="BL156" s="13" t="s">
        <v>140</v>
      </c>
      <c r="BM156" s="143" t="s">
        <v>680</v>
      </c>
    </row>
    <row r="157" spans="2:65" s="1" customFormat="1" ht="24.2" customHeight="1">
      <c r="B157" s="131"/>
      <c r="C157" s="149" t="s">
        <v>174</v>
      </c>
      <c r="D157" s="149" t="s">
        <v>313</v>
      </c>
      <c r="E157" s="150" t="s">
        <v>681</v>
      </c>
      <c r="F157" s="151" t="s">
        <v>682</v>
      </c>
      <c r="G157" s="152" t="s">
        <v>177</v>
      </c>
      <c r="H157" s="153">
        <v>72</v>
      </c>
      <c r="I157" s="154">
        <v>0</v>
      </c>
      <c r="J157" s="154">
        <f t="shared" si="10"/>
        <v>0</v>
      </c>
      <c r="K157" s="155"/>
      <c r="L157" s="156"/>
      <c r="M157" s="157" t="s">
        <v>1</v>
      </c>
      <c r="N157" s="158" t="s">
        <v>37</v>
      </c>
      <c r="O157" s="141">
        <v>0</v>
      </c>
      <c r="P157" s="141">
        <f t="shared" si="11"/>
        <v>0</v>
      </c>
      <c r="Q157" s="141">
        <v>0.248</v>
      </c>
      <c r="R157" s="141">
        <f t="shared" si="12"/>
        <v>17.856000000000002</v>
      </c>
      <c r="S157" s="141">
        <v>0</v>
      </c>
      <c r="T157" s="142">
        <f t="shared" si="13"/>
        <v>0</v>
      </c>
      <c r="AR157" s="143" t="s">
        <v>167</v>
      </c>
      <c r="AT157" s="143" t="s">
        <v>313</v>
      </c>
      <c r="AU157" s="143" t="s">
        <v>141</v>
      </c>
      <c r="AY157" s="13" t="s">
        <v>134</v>
      </c>
      <c r="BE157" s="144">
        <f t="shared" si="14"/>
        <v>0</v>
      </c>
      <c r="BF157" s="144">
        <f t="shared" si="15"/>
        <v>0</v>
      </c>
      <c r="BG157" s="144">
        <f t="shared" si="16"/>
        <v>0</v>
      </c>
      <c r="BH157" s="144">
        <f t="shared" si="17"/>
        <v>0</v>
      </c>
      <c r="BI157" s="144">
        <f t="shared" si="18"/>
        <v>0</v>
      </c>
      <c r="BJ157" s="13" t="s">
        <v>141</v>
      </c>
      <c r="BK157" s="144">
        <f t="shared" si="19"/>
        <v>0</v>
      </c>
      <c r="BL157" s="13" t="s">
        <v>140</v>
      </c>
      <c r="BM157" s="143" t="s">
        <v>683</v>
      </c>
    </row>
    <row r="158" spans="2:65" s="1" customFormat="1" ht="33" customHeight="1">
      <c r="B158" s="131"/>
      <c r="C158" s="132" t="s">
        <v>179</v>
      </c>
      <c r="D158" s="132" t="s">
        <v>136</v>
      </c>
      <c r="E158" s="133" t="s">
        <v>684</v>
      </c>
      <c r="F158" s="134" t="s">
        <v>685</v>
      </c>
      <c r="G158" s="135" t="s">
        <v>182</v>
      </c>
      <c r="H158" s="136">
        <v>87.58</v>
      </c>
      <c r="I158" s="137">
        <v>0</v>
      </c>
      <c r="J158" s="137">
        <f t="shared" si="10"/>
        <v>0</v>
      </c>
      <c r="K158" s="138"/>
      <c r="L158" s="25"/>
      <c r="M158" s="139" t="s">
        <v>1</v>
      </c>
      <c r="N158" s="140" t="s">
        <v>37</v>
      </c>
      <c r="O158" s="141">
        <v>0</v>
      </c>
      <c r="P158" s="141">
        <f t="shared" si="11"/>
        <v>0</v>
      </c>
      <c r="Q158" s="141">
        <v>2.2782900000000001</v>
      </c>
      <c r="R158" s="141">
        <f t="shared" si="12"/>
        <v>199.53263820000001</v>
      </c>
      <c r="S158" s="141">
        <v>0</v>
      </c>
      <c r="T158" s="142">
        <f t="shared" si="13"/>
        <v>0</v>
      </c>
      <c r="AR158" s="143" t="s">
        <v>140</v>
      </c>
      <c r="AT158" s="143" t="s">
        <v>136</v>
      </c>
      <c r="AU158" s="143" t="s">
        <v>141</v>
      </c>
      <c r="AY158" s="13" t="s">
        <v>134</v>
      </c>
      <c r="BE158" s="144">
        <f t="shared" si="14"/>
        <v>0</v>
      </c>
      <c r="BF158" s="144">
        <f t="shared" si="15"/>
        <v>0</v>
      </c>
      <c r="BG158" s="144">
        <f t="shared" si="16"/>
        <v>0</v>
      </c>
      <c r="BH158" s="144">
        <f t="shared" si="17"/>
        <v>0</v>
      </c>
      <c r="BI158" s="144">
        <f t="shared" si="18"/>
        <v>0</v>
      </c>
      <c r="BJ158" s="13" t="s">
        <v>141</v>
      </c>
      <c r="BK158" s="144">
        <f t="shared" si="19"/>
        <v>0</v>
      </c>
      <c r="BL158" s="13" t="s">
        <v>140</v>
      </c>
      <c r="BM158" s="143" t="s">
        <v>686</v>
      </c>
    </row>
    <row r="159" spans="2:65" s="1" customFormat="1" ht="24.2" customHeight="1">
      <c r="B159" s="131"/>
      <c r="C159" s="132" t="s">
        <v>184</v>
      </c>
      <c r="D159" s="132" t="s">
        <v>136</v>
      </c>
      <c r="E159" s="133" t="s">
        <v>687</v>
      </c>
      <c r="F159" s="134" t="s">
        <v>688</v>
      </c>
      <c r="G159" s="135" t="s">
        <v>234</v>
      </c>
      <c r="H159" s="136">
        <v>6.57</v>
      </c>
      <c r="I159" s="137">
        <v>0</v>
      </c>
      <c r="J159" s="137">
        <f t="shared" si="10"/>
        <v>0</v>
      </c>
      <c r="K159" s="138"/>
      <c r="L159" s="25"/>
      <c r="M159" s="139" t="s">
        <v>1</v>
      </c>
      <c r="N159" s="140" t="s">
        <v>37</v>
      </c>
      <c r="O159" s="141">
        <v>21.8</v>
      </c>
      <c r="P159" s="141">
        <f t="shared" si="11"/>
        <v>143.226</v>
      </c>
      <c r="Q159" s="141">
        <v>1.07392</v>
      </c>
      <c r="R159" s="141">
        <f t="shared" si="12"/>
        <v>7.0556543999999999</v>
      </c>
      <c r="S159" s="141">
        <v>0</v>
      </c>
      <c r="T159" s="142">
        <f t="shared" si="13"/>
        <v>0</v>
      </c>
      <c r="AR159" s="143" t="s">
        <v>140</v>
      </c>
      <c r="AT159" s="143" t="s">
        <v>136</v>
      </c>
      <c r="AU159" s="143" t="s">
        <v>141</v>
      </c>
      <c r="AY159" s="13" t="s">
        <v>134</v>
      </c>
      <c r="BE159" s="144">
        <f t="shared" si="14"/>
        <v>0</v>
      </c>
      <c r="BF159" s="144">
        <f t="shared" si="15"/>
        <v>0</v>
      </c>
      <c r="BG159" s="144">
        <f t="shared" si="16"/>
        <v>0</v>
      </c>
      <c r="BH159" s="144">
        <f t="shared" si="17"/>
        <v>0</v>
      </c>
      <c r="BI159" s="144">
        <f t="shared" si="18"/>
        <v>0</v>
      </c>
      <c r="BJ159" s="13" t="s">
        <v>141</v>
      </c>
      <c r="BK159" s="144">
        <f t="shared" si="19"/>
        <v>0</v>
      </c>
      <c r="BL159" s="13" t="s">
        <v>140</v>
      </c>
      <c r="BM159" s="143" t="s">
        <v>689</v>
      </c>
    </row>
    <row r="160" spans="2:65" s="1" customFormat="1" ht="24.2" customHeight="1">
      <c r="B160" s="131"/>
      <c r="C160" s="132" t="s">
        <v>188</v>
      </c>
      <c r="D160" s="132" t="s">
        <v>136</v>
      </c>
      <c r="E160" s="133" t="s">
        <v>690</v>
      </c>
      <c r="F160" s="134" t="s">
        <v>691</v>
      </c>
      <c r="G160" s="135" t="s">
        <v>234</v>
      </c>
      <c r="H160" s="136">
        <v>11.88</v>
      </c>
      <c r="I160" s="137">
        <v>0</v>
      </c>
      <c r="J160" s="137">
        <f t="shared" si="10"/>
        <v>0</v>
      </c>
      <c r="K160" s="138"/>
      <c r="L160" s="25"/>
      <c r="M160" s="139" t="s">
        <v>1</v>
      </c>
      <c r="N160" s="140" t="s">
        <v>37</v>
      </c>
      <c r="O160" s="141">
        <v>21.8</v>
      </c>
      <c r="P160" s="141">
        <f t="shared" si="11"/>
        <v>258.98400000000004</v>
      </c>
      <c r="Q160" s="141">
        <v>1.07392</v>
      </c>
      <c r="R160" s="141">
        <f t="shared" si="12"/>
        <v>12.7581696</v>
      </c>
      <c r="S160" s="141">
        <v>0</v>
      </c>
      <c r="T160" s="142">
        <f t="shared" si="13"/>
        <v>0</v>
      </c>
      <c r="AR160" s="143" t="s">
        <v>140</v>
      </c>
      <c r="AT160" s="143" t="s">
        <v>136</v>
      </c>
      <c r="AU160" s="143" t="s">
        <v>141</v>
      </c>
      <c r="AY160" s="13" t="s">
        <v>134</v>
      </c>
      <c r="BE160" s="144">
        <f t="shared" si="14"/>
        <v>0</v>
      </c>
      <c r="BF160" s="144">
        <f t="shared" si="15"/>
        <v>0</v>
      </c>
      <c r="BG160" s="144">
        <f t="shared" si="16"/>
        <v>0</v>
      </c>
      <c r="BH160" s="144">
        <f t="shared" si="17"/>
        <v>0</v>
      </c>
      <c r="BI160" s="144">
        <f t="shared" si="18"/>
        <v>0</v>
      </c>
      <c r="BJ160" s="13" t="s">
        <v>141</v>
      </c>
      <c r="BK160" s="144">
        <f t="shared" si="19"/>
        <v>0</v>
      </c>
      <c r="BL160" s="13" t="s">
        <v>140</v>
      </c>
      <c r="BM160" s="143" t="s">
        <v>692</v>
      </c>
    </row>
    <row r="161" spans="2:65" s="1" customFormat="1" ht="21.75" customHeight="1">
      <c r="B161" s="131"/>
      <c r="C161" s="132" t="s">
        <v>192</v>
      </c>
      <c r="D161" s="132" t="s">
        <v>136</v>
      </c>
      <c r="E161" s="133" t="s">
        <v>693</v>
      </c>
      <c r="F161" s="134" t="s">
        <v>694</v>
      </c>
      <c r="G161" s="135" t="s">
        <v>182</v>
      </c>
      <c r="H161" s="136">
        <v>79.2</v>
      </c>
      <c r="I161" s="137">
        <v>0</v>
      </c>
      <c r="J161" s="137">
        <f t="shared" si="10"/>
        <v>0</v>
      </c>
      <c r="K161" s="138"/>
      <c r="L161" s="25"/>
      <c r="M161" s="139" t="s">
        <v>1</v>
      </c>
      <c r="N161" s="140" t="s">
        <v>37</v>
      </c>
      <c r="O161" s="141">
        <v>5.7130000000000001</v>
      </c>
      <c r="P161" s="141">
        <f t="shared" si="11"/>
        <v>452.46960000000001</v>
      </c>
      <c r="Q161" s="141">
        <v>0</v>
      </c>
      <c r="R161" s="141">
        <f t="shared" si="12"/>
        <v>0</v>
      </c>
      <c r="S161" s="141">
        <v>0</v>
      </c>
      <c r="T161" s="142">
        <f t="shared" si="13"/>
        <v>0</v>
      </c>
      <c r="AR161" s="143" t="s">
        <v>140</v>
      </c>
      <c r="AT161" s="143" t="s">
        <v>136</v>
      </c>
      <c r="AU161" s="143" t="s">
        <v>141</v>
      </c>
      <c r="AY161" s="13" t="s">
        <v>134</v>
      </c>
      <c r="BE161" s="144">
        <f t="shared" si="14"/>
        <v>0</v>
      </c>
      <c r="BF161" s="144">
        <f t="shared" si="15"/>
        <v>0</v>
      </c>
      <c r="BG161" s="144">
        <f t="shared" si="16"/>
        <v>0</v>
      </c>
      <c r="BH161" s="144">
        <f t="shared" si="17"/>
        <v>0</v>
      </c>
      <c r="BI161" s="144">
        <f t="shared" si="18"/>
        <v>0</v>
      </c>
      <c r="BJ161" s="13" t="s">
        <v>141</v>
      </c>
      <c r="BK161" s="144">
        <f t="shared" si="19"/>
        <v>0</v>
      </c>
      <c r="BL161" s="13" t="s">
        <v>140</v>
      </c>
      <c r="BM161" s="143" t="s">
        <v>695</v>
      </c>
    </row>
    <row r="162" spans="2:65" s="1" customFormat="1" ht="37.9" customHeight="1">
      <c r="B162" s="131"/>
      <c r="C162" s="149" t="s">
        <v>196</v>
      </c>
      <c r="D162" s="149" t="s">
        <v>313</v>
      </c>
      <c r="E162" s="150" t="s">
        <v>696</v>
      </c>
      <c r="F162" s="151" t="s">
        <v>697</v>
      </c>
      <c r="G162" s="152" t="s">
        <v>182</v>
      </c>
      <c r="H162" s="153">
        <v>79.2</v>
      </c>
      <c r="I162" s="154">
        <v>0</v>
      </c>
      <c r="J162" s="154">
        <f t="shared" si="10"/>
        <v>0</v>
      </c>
      <c r="K162" s="155"/>
      <c r="L162" s="156"/>
      <c r="M162" s="157" t="s">
        <v>1</v>
      </c>
      <c r="N162" s="158" t="s">
        <v>37</v>
      </c>
      <c r="O162" s="141">
        <v>0</v>
      </c>
      <c r="P162" s="141">
        <f t="shared" si="11"/>
        <v>0</v>
      </c>
      <c r="Q162" s="141">
        <v>2.2233999999999998</v>
      </c>
      <c r="R162" s="141">
        <f t="shared" si="12"/>
        <v>176.09327999999999</v>
      </c>
      <c r="S162" s="141">
        <v>0</v>
      </c>
      <c r="T162" s="142">
        <f t="shared" si="13"/>
        <v>0</v>
      </c>
      <c r="AR162" s="143" t="s">
        <v>167</v>
      </c>
      <c r="AT162" s="143" t="s">
        <v>313</v>
      </c>
      <c r="AU162" s="143" t="s">
        <v>141</v>
      </c>
      <c r="AY162" s="13" t="s">
        <v>134</v>
      </c>
      <c r="BE162" s="144">
        <f t="shared" si="14"/>
        <v>0</v>
      </c>
      <c r="BF162" s="144">
        <f t="shared" si="15"/>
        <v>0</v>
      </c>
      <c r="BG162" s="144">
        <f t="shared" si="16"/>
        <v>0</v>
      </c>
      <c r="BH162" s="144">
        <f t="shared" si="17"/>
        <v>0</v>
      </c>
      <c r="BI162" s="144">
        <f t="shared" si="18"/>
        <v>0</v>
      </c>
      <c r="BJ162" s="13" t="s">
        <v>141</v>
      </c>
      <c r="BK162" s="144">
        <f t="shared" si="19"/>
        <v>0</v>
      </c>
      <c r="BL162" s="13" t="s">
        <v>140</v>
      </c>
      <c r="BM162" s="143" t="s">
        <v>698</v>
      </c>
    </row>
    <row r="163" spans="2:65" s="1" customFormat="1" ht="24.2" customHeight="1">
      <c r="B163" s="131"/>
      <c r="C163" s="132" t="s">
        <v>200</v>
      </c>
      <c r="D163" s="132" t="s">
        <v>136</v>
      </c>
      <c r="E163" s="133" t="s">
        <v>699</v>
      </c>
      <c r="F163" s="134" t="s">
        <v>700</v>
      </c>
      <c r="G163" s="135" t="s">
        <v>177</v>
      </c>
      <c r="H163" s="136">
        <v>144</v>
      </c>
      <c r="I163" s="137">
        <v>0</v>
      </c>
      <c r="J163" s="137">
        <f t="shared" si="10"/>
        <v>0</v>
      </c>
      <c r="K163" s="138"/>
      <c r="L163" s="25"/>
      <c r="M163" s="139" t="s">
        <v>1</v>
      </c>
      <c r="N163" s="140" t="s">
        <v>37</v>
      </c>
      <c r="O163" s="141">
        <v>0.96799999999999997</v>
      </c>
      <c r="P163" s="141">
        <f t="shared" si="11"/>
        <v>139.392</v>
      </c>
      <c r="Q163" s="141">
        <v>0</v>
      </c>
      <c r="R163" s="141">
        <f t="shared" si="12"/>
        <v>0</v>
      </c>
      <c r="S163" s="141">
        <v>0</v>
      </c>
      <c r="T163" s="142">
        <f t="shared" si="13"/>
        <v>0</v>
      </c>
      <c r="AR163" s="143" t="s">
        <v>140</v>
      </c>
      <c r="AT163" s="143" t="s">
        <v>136</v>
      </c>
      <c r="AU163" s="143" t="s">
        <v>141</v>
      </c>
      <c r="AY163" s="13" t="s">
        <v>134</v>
      </c>
      <c r="BE163" s="144">
        <f t="shared" si="14"/>
        <v>0</v>
      </c>
      <c r="BF163" s="144">
        <f t="shared" si="15"/>
        <v>0</v>
      </c>
      <c r="BG163" s="144">
        <f t="shared" si="16"/>
        <v>0</v>
      </c>
      <c r="BH163" s="144">
        <f t="shared" si="17"/>
        <v>0</v>
      </c>
      <c r="BI163" s="144">
        <f t="shared" si="18"/>
        <v>0</v>
      </c>
      <c r="BJ163" s="13" t="s">
        <v>141</v>
      </c>
      <c r="BK163" s="144">
        <f t="shared" si="19"/>
        <v>0</v>
      </c>
      <c r="BL163" s="13" t="s">
        <v>140</v>
      </c>
      <c r="BM163" s="143" t="s">
        <v>701</v>
      </c>
    </row>
    <row r="164" spans="2:65" s="1" customFormat="1" ht="24.2" customHeight="1">
      <c r="B164" s="131"/>
      <c r="C164" s="132" t="s">
        <v>204</v>
      </c>
      <c r="D164" s="132" t="s">
        <v>136</v>
      </c>
      <c r="E164" s="133" t="s">
        <v>304</v>
      </c>
      <c r="F164" s="134" t="s">
        <v>305</v>
      </c>
      <c r="G164" s="135" t="s">
        <v>182</v>
      </c>
      <c r="H164" s="136">
        <v>715.101</v>
      </c>
      <c r="I164" s="137">
        <v>0</v>
      </c>
      <c r="J164" s="137">
        <f t="shared" si="10"/>
        <v>0</v>
      </c>
      <c r="K164" s="138"/>
      <c r="L164" s="25"/>
      <c r="M164" s="139" t="s">
        <v>1</v>
      </c>
      <c r="N164" s="140" t="s">
        <v>37</v>
      </c>
      <c r="O164" s="141">
        <v>1.097</v>
      </c>
      <c r="P164" s="141">
        <f t="shared" si="11"/>
        <v>784.46579699999995</v>
      </c>
      <c r="Q164" s="141">
        <v>2.0699999999999998</v>
      </c>
      <c r="R164" s="141">
        <f t="shared" si="12"/>
        <v>1480.2590699999998</v>
      </c>
      <c r="S164" s="141">
        <v>0</v>
      </c>
      <c r="T164" s="142">
        <f t="shared" si="13"/>
        <v>0</v>
      </c>
      <c r="AR164" s="143" t="s">
        <v>140</v>
      </c>
      <c r="AT164" s="143" t="s">
        <v>136</v>
      </c>
      <c r="AU164" s="143" t="s">
        <v>141</v>
      </c>
      <c r="AY164" s="13" t="s">
        <v>134</v>
      </c>
      <c r="BE164" s="144">
        <f t="shared" si="14"/>
        <v>0</v>
      </c>
      <c r="BF164" s="144">
        <f t="shared" si="15"/>
        <v>0</v>
      </c>
      <c r="BG164" s="144">
        <f t="shared" si="16"/>
        <v>0</v>
      </c>
      <c r="BH164" s="144">
        <f t="shared" si="17"/>
        <v>0</v>
      </c>
      <c r="BI164" s="144">
        <f t="shared" si="18"/>
        <v>0</v>
      </c>
      <c r="BJ164" s="13" t="s">
        <v>141</v>
      </c>
      <c r="BK164" s="144">
        <f t="shared" si="19"/>
        <v>0</v>
      </c>
      <c r="BL164" s="13" t="s">
        <v>140</v>
      </c>
      <c r="BM164" s="143" t="s">
        <v>702</v>
      </c>
    </row>
    <row r="165" spans="2:65" s="1" customFormat="1" ht="16.5" customHeight="1">
      <c r="B165" s="131"/>
      <c r="C165" s="132" t="s">
        <v>208</v>
      </c>
      <c r="D165" s="132" t="s">
        <v>136</v>
      </c>
      <c r="E165" s="133" t="s">
        <v>307</v>
      </c>
      <c r="F165" s="134" t="s">
        <v>308</v>
      </c>
      <c r="G165" s="135" t="s">
        <v>182</v>
      </c>
      <c r="H165" s="136">
        <v>85.108000000000004</v>
      </c>
      <c r="I165" s="137">
        <v>0</v>
      </c>
      <c r="J165" s="137">
        <f t="shared" si="10"/>
        <v>0</v>
      </c>
      <c r="K165" s="138"/>
      <c r="L165" s="25"/>
      <c r="M165" s="139" t="s">
        <v>1</v>
      </c>
      <c r="N165" s="140" t="s">
        <v>37</v>
      </c>
      <c r="O165" s="141">
        <v>0.61799999999999999</v>
      </c>
      <c r="P165" s="141">
        <f t="shared" si="11"/>
        <v>52.596744000000001</v>
      </c>
      <c r="Q165" s="141">
        <v>2.19407</v>
      </c>
      <c r="R165" s="141">
        <f t="shared" si="12"/>
        <v>186.73290956</v>
      </c>
      <c r="S165" s="141">
        <v>0</v>
      </c>
      <c r="T165" s="142">
        <f t="shared" si="13"/>
        <v>0</v>
      </c>
      <c r="AR165" s="143" t="s">
        <v>140</v>
      </c>
      <c r="AT165" s="143" t="s">
        <v>136</v>
      </c>
      <c r="AU165" s="143" t="s">
        <v>141</v>
      </c>
      <c r="AY165" s="13" t="s">
        <v>134</v>
      </c>
      <c r="BE165" s="144">
        <f t="shared" si="14"/>
        <v>0</v>
      </c>
      <c r="BF165" s="144">
        <f t="shared" si="15"/>
        <v>0</v>
      </c>
      <c r="BG165" s="144">
        <f t="shared" si="16"/>
        <v>0</v>
      </c>
      <c r="BH165" s="144">
        <f t="shared" si="17"/>
        <v>0</v>
      </c>
      <c r="BI165" s="144">
        <f t="shared" si="18"/>
        <v>0</v>
      </c>
      <c r="BJ165" s="13" t="s">
        <v>141</v>
      </c>
      <c r="BK165" s="144">
        <f t="shared" si="19"/>
        <v>0</v>
      </c>
      <c r="BL165" s="13" t="s">
        <v>140</v>
      </c>
      <c r="BM165" s="143" t="s">
        <v>703</v>
      </c>
    </row>
    <row r="166" spans="2:65" s="1" customFormat="1" ht="24.2" customHeight="1">
      <c r="B166" s="131"/>
      <c r="C166" s="132" t="s">
        <v>212</v>
      </c>
      <c r="D166" s="132" t="s">
        <v>136</v>
      </c>
      <c r="E166" s="133" t="s">
        <v>704</v>
      </c>
      <c r="F166" s="134" t="s">
        <v>705</v>
      </c>
      <c r="G166" s="135" t="s">
        <v>182</v>
      </c>
      <c r="H166" s="136">
        <v>19.722999999999999</v>
      </c>
      <c r="I166" s="137">
        <v>0</v>
      </c>
      <c r="J166" s="137">
        <f t="shared" si="10"/>
        <v>0</v>
      </c>
      <c r="K166" s="138"/>
      <c r="L166" s="25"/>
      <c r="M166" s="139" t="s">
        <v>1</v>
      </c>
      <c r="N166" s="140" t="s">
        <v>37</v>
      </c>
      <c r="O166" s="141">
        <v>0.61899999999999999</v>
      </c>
      <c r="P166" s="141">
        <f t="shared" si="11"/>
        <v>12.208537</v>
      </c>
      <c r="Q166" s="141">
        <v>2.4157199999999999</v>
      </c>
      <c r="R166" s="141">
        <f t="shared" si="12"/>
        <v>47.645245559999992</v>
      </c>
      <c r="S166" s="141">
        <v>0</v>
      </c>
      <c r="T166" s="142">
        <f t="shared" si="13"/>
        <v>0</v>
      </c>
      <c r="AR166" s="143" t="s">
        <v>140</v>
      </c>
      <c r="AT166" s="143" t="s">
        <v>136</v>
      </c>
      <c r="AU166" s="143" t="s">
        <v>141</v>
      </c>
      <c r="AY166" s="13" t="s">
        <v>134</v>
      </c>
      <c r="BE166" s="144">
        <f t="shared" si="14"/>
        <v>0</v>
      </c>
      <c r="BF166" s="144">
        <f t="shared" si="15"/>
        <v>0</v>
      </c>
      <c r="BG166" s="144">
        <f t="shared" si="16"/>
        <v>0</v>
      </c>
      <c r="BH166" s="144">
        <f t="shared" si="17"/>
        <v>0</v>
      </c>
      <c r="BI166" s="144">
        <f t="shared" si="18"/>
        <v>0</v>
      </c>
      <c r="BJ166" s="13" t="s">
        <v>141</v>
      </c>
      <c r="BK166" s="144">
        <f t="shared" si="19"/>
        <v>0</v>
      </c>
      <c r="BL166" s="13" t="s">
        <v>140</v>
      </c>
      <c r="BM166" s="143" t="s">
        <v>706</v>
      </c>
    </row>
    <row r="167" spans="2:65" s="1" customFormat="1" ht="24.2" customHeight="1">
      <c r="B167" s="131"/>
      <c r="C167" s="132" t="s">
        <v>7</v>
      </c>
      <c r="D167" s="132" t="s">
        <v>136</v>
      </c>
      <c r="E167" s="133" t="s">
        <v>707</v>
      </c>
      <c r="F167" s="134" t="s">
        <v>708</v>
      </c>
      <c r="G167" s="135" t="s">
        <v>139</v>
      </c>
      <c r="H167" s="136">
        <v>51.06</v>
      </c>
      <c r="I167" s="137">
        <v>0</v>
      </c>
      <c r="J167" s="137">
        <f t="shared" si="10"/>
        <v>0</v>
      </c>
      <c r="K167" s="138"/>
      <c r="L167" s="25"/>
      <c r="M167" s="139" t="s">
        <v>1</v>
      </c>
      <c r="N167" s="140" t="s">
        <v>37</v>
      </c>
      <c r="O167" s="141">
        <v>0.78800000000000003</v>
      </c>
      <c r="P167" s="141">
        <f t="shared" si="11"/>
        <v>40.235280000000003</v>
      </c>
      <c r="Q167" s="141">
        <v>4.0699999999999998E-3</v>
      </c>
      <c r="R167" s="141">
        <f t="shared" si="12"/>
        <v>0.2078142</v>
      </c>
      <c r="S167" s="141">
        <v>0</v>
      </c>
      <c r="T167" s="142">
        <f t="shared" si="13"/>
        <v>0</v>
      </c>
      <c r="AR167" s="143" t="s">
        <v>140</v>
      </c>
      <c r="AT167" s="143" t="s">
        <v>136</v>
      </c>
      <c r="AU167" s="143" t="s">
        <v>141</v>
      </c>
      <c r="AY167" s="13" t="s">
        <v>134</v>
      </c>
      <c r="BE167" s="144">
        <f t="shared" si="14"/>
        <v>0</v>
      </c>
      <c r="BF167" s="144">
        <f t="shared" si="15"/>
        <v>0</v>
      </c>
      <c r="BG167" s="144">
        <f t="shared" si="16"/>
        <v>0</v>
      </c>
      <c r="BH167" s="144">
        <f t="shared" si="17"/>
        <v>0</v>
      </c>
      <c r="BI167" s="144">
        <f t="shared" si="18"/>
        <v>0</v>
      </c>
      <c r="BJ167" s="13" t="s">
        <v>141</v>
      </c>
      <c r="BK167" s="144">
        <f t="shared" si="19"/>
        <v>0</v>
      </c>
      <c r="BL167" s="13" t="s">
        <v>140</v>
      </c>
      <c r="BM167" s="143" t="s">
        <v>709</v>
      </c>
    </row>
    <row r="168" spans="2:65" s="1" customFormat="1" ht="24.2" customHeight="1">
      <c r="B168" s="131"/>
      <c r="C168" s="132" t="s">
        <v>219</v>
      </c>
      <c r="D168" s="132" t="s">
        <v>136</v>
      </c>
      <c r="E168" s="133" t="s">
        <v>710</v>
      </c>
      <c r="F168" s="134" t="s">
        <v>711</v>
      </c>
      <c r="G168" s="135" t="s">
        <v>139</v>
      </c>
      <c r="H168" s="136">
        <v>51.06</v>
      </c>
      <c r="I168" s="137">
        <v>0</v>
      </c>
      <c r="J168" s="137">
        <f t="shared" si="10"/>
        <v>0</v>
      </c>
      <c r="K168" s="138"/>
      <c r="L168" s="25"/>
      <c r="M168" s="139" t="s">
        <v>1</v>
      </c>
      <c r="N168" s="140" t="s">
        <v>37</v>
      </c>
      <c r="O168" s="141">
        <v>0.32200000000000001</v>
      </c>
      <c r="P168" s="141">
        <f t="shared" si="11"/>
        <v>16.441320000000001</v>
      </c>
      <c r="Q168" s="141">
        <v>0</v>
      </c>
      <c r="R168" s="141">
        <f t="shared" si="12"/>
        <v>0</v>
      </c>
      <c r="S168" s="141">
        <v>0</v>
      </c>
      <c r="T168" s="142">
        <f t="shared" si="13"/>
        <v>0</v>
      </c>
      <c r="AR168" s="143" t="s">
        <v>140</v>
      </c>
      <c r="AT168" s="143" t="s">
        <v>136</v>
      </c>
      <c r="AU168" s="143" t="s">
        <v>141</v>
      </c>
      <c r="AY168" s="13" t="s">
        <v>134</v>
      </c>
      <c r="BE168" s="144">
        <f t="shared" si="14"/>
        <v>0</v>
      </c>
      <c r="BF168" s="144">
        <f t="shared" si="15"/>
        <v>0</v>
      </c>
      <c r="BG168" s="144">
        <f t="shared" si="16"/>
        <v>0</v>
      </c>
      <c r="BH168" s="144">
        <f t="shared" si="17"/>
        <v>0</v>
      </c>
      <c r="BI168" s="144">
        <f t="shared" si="18"/>
        <v>0</v>
      </c>
      <c r="BJ168" s="13" t="s">
        <v>141</v>
      </c>
      <c r="BK168" s="144">
        <f t="shared" si="19"/>
        <v>0</v>
      </c>
      <c r="BL168" s="13" t="s">
        <v>140</v>
      </c>
      <c r="BM168" s="143" t="s">
        <v>712</v>
      </c>
    </row>
    <row r="169" spans="2:65" s="1" customFormat="1" ht="16.5" customHeight="1">
      <c r="B169" s="131"/>
      <c r="C169" s="132" t="s">
        <v>223</v>
      </c>
      <c r="D169" s="132" t="s">
        <v>136</v>
      </c>
      <c r="E169" s="133" t="s">
        <v>713</v>
      </c>
      <c r="F169" s="134" t="s">
        <v>714</v>
      </c>
      <c r="G169" s="135" t="s">
        <v>234</v>
      </c>
      <c r="H169" s="136">
        <v>1.24</v>
      </c>
      <c r="I169" s="137">
        <v>0</v>
      </c>
      <c r="J169" s="137">
        <f t="shared" si="10"/>
        <v>0</v>
      </c>
      <c r="K169" s="138"/>
      <c r="L169" s="25"/>
      <c r="M169" s="139" t="s">
        <v>1</v>
      </c>
      <c r="N169" s="140" t="s">
        <v>37</v>
      </c>
      <c r="O169" s="141">
        <v>34.372</v>
      </c>
      <c r="P169" s="141">
        <f t="shared" si="11"/>
        <v>42.621279999999999</v>
      </c>
      <c r="Q169" s="141">
        <v>1.01895</v>
      </c>
      <c r="R169" s="141">
        <f t="shared" si="12"/>
        <v>1.263498</v>
      </c>
      <c r="S169" s="141">
        <v>0</v>
      </c>
      <c r="T169" s="142">
        <f t="shared" si="13"/>
        <v>0</v>
      </c>
      <c r="AR169" s="143" t="s">
        <v>140</v>
      </c>
      <c r="AT169" s="143" t="s">
        <v>136</v>
      </c>
      <c r="AU169" s="143" t="s">
        <v>141</v>
      </c>
      <c r="AY169" s="13" t="s">
        <v>134</v>
      </c>
      <c r="BE169" s="144">
        <f t="shared" si="14"/>
        <v>0</v>
      </c>
      <c r="BF169" s="144">
        <f t="shared" si="15"/>
        <v>0</v>
      </c>
      <c r="BG169" s="144">
        <f t="shared" si="16"/>
        <v>0</v>
      </c>
      <c r="BH169" s="144">
        <f t="shared" si="17"/>
        <v>0</v>
      </c>
      <c r="BI169" s="144">
        <f t="shared" si="18"/>
        <v>0</v>
      </c>
      <c r="BJ169" s="13" t="s">
        <v>141</v>
      </c>
      <c r="BK169" s="144">
        <f t="shared" si="19"/>
        <v>0</v>
      </c>
      <c r="BL169" s="13" t="s">
        <v>140</v>
      </c>
      <c r="BM169" s="143" t="s">
        <v>715</v>
      </c>
    </row>
    <row r="170" spans="2:65" s="1" customFormat="1" ht="21.75" customHeight="1">
      <c r="B170" s="131"/>
      <c r="C170" s="132" t="s">
        <v>227</v>
      </c>
      <c r="D170" s="132" t="s">
        <v>136</v>
      </c>
      <c r="E170" s="133" t="s">
        <v>716</v>
      </c>
      <c r="F170" s="134" t="s">
        <v>717</v>
      </c>
      <c r="G170" s="135" t="s">
        <v>182</v>
      </c>
      <c r="H170" s="136">
        <v>28.06</v>
      </c>
      <c r="I170" s="137">
        <v>0</v>
      </c>
      <c r="J170" s="137">
        <f t="shared" si="10"/>
        <v>0</v>
      </c>
      <c r="K170" s="138"/>
      <c r="L170" s="25"/>
      <c r="M170" s="139" t="s">
        <v>1</v>
      </c>
      <c r="N170" s="140" t="s">
        <v>37</v>
      </c>
      <c r="O170" s="141">
        <v>0.58299999999999996</v>
      </c>
      <c r="P170" s="141">
        <f t="shared" si="11"/>
        <v>16.358979999999999</v>
      </c>
      <c r="Q170" s="141">
        <v>2.4157199999999999</v>
      </c>
      <c r="R170" s="141">
        <f t="shared" si="12"/>
        <v>67.785103199999995</v>
      </c>
      <c r="S170" s="141">
        <v>0</v>
      </c>
      <c r="T170" s="142">
        <f t="shared" si="13"/>
        <v>0</v>
      </c>
      <c r="AR170" s="143" t="s">
        <v>140</v>
      </c>
      <c r="AT170" s="143" t="s">
        <v>136</v>
      </c>
      <c r="AU170" s="143" t="s">
        <v>141</v>
      </c>
      <c r="AY170" s="13" t="s">
        <v>134</v>
      </c>
      <c r="BE170" s="144">
        <f t="shared" si="14"/>
        <v>0</v>
      </c>
      <c r="BF170" s="144">
        <f t="shared" si="15"/>
        <v>0</v>
      </c>
      <c r="BG170" s="144">
        <f t="shared" si="16"/>
        <v>0</v>
      </c>
      <c r="BH170" s="144">
        <f t="shared" si="17"/>
        <v>0</v>
      </c>
      <c r="BI170" s="144">
        <f t="shared" si="18"/>
        <v>0</v>
      </c>
      <c r="BJ170" s="13" t="s">
        <v>141</v>
      </c>
      <c r="BK170" s="144">
        <f t="shared" si="19"/>
        <v>0</v>
      </c>
      <c r="BL170" s="13" t="s">
        <v>140</v>
      </c>
      <c r="BM170" s="143" t="s">
        <v>718</v>
      </c>
    </row>
    <row r="171" spans="2:65" s="1" customFormat="1" ht="21.75" customHeight="1">
      <c r="B171" s="131"/>
      <c r="C171" s="132" t="s">
        <v>231</v>
      </c>
      <c r="D171" s="132" t="s">
        <v>136</v>
      </c>
      <c r="E171" s="133" t="s">
        <v>719</v>
      </c>
      <c r="F171" s="134" t="s">
        <v>720</v>
      </c>
      <c r="G171" s="135" t="s">
        <v>139</v>
      </c>
      <c r="H171" s="136">
        <v>112</v>
      </c>
      <c r="I171" s="137">
        <v>0</v>
      </c>
      <c r="J171" s="137">
        <f t="shared" si="10"/>
        <v>0</v>
      </c>
      <c r="K171" s="138"/>
      <c r="L171" s="25"/>
      <c r="M171" s="139" t="s">
        <v>1</v>
      </c>
      <c r="N171" s="140" t="s">
        <v>37</v>
      </c>
      <c r="O171" s="141">
        <v>0.35799999999999998</v>
      </c>
      <c r="P171" s="141">
        <f t="shared" si="11"/>
        <v>40.095999999999997</v>
      </c>
      <c r="Q171" s="141">
        <v>6.7000000000000002E-4</v>
      </c>
      <c r="R171" s="141">
        <f t="shared" si="12"/>
        <v>7.5039999999999996E-2</v>
      </c>
      <c r="S171" s="141">
        <v>0</v>
      </c>
      <c r="T171" s="142">
        <f t="shared" si="13"/>
        <v>0</v>
      </c>
      <c r="AR171" s="143" t="s">
        <v>140</v>
      </c>
      <c r="AT171" s="143" t="s">
        <v>136</v>
      </c>
      <c r="AU171" s="143" t="s">
        <v>141</v>
      </c>
      <c r="AY171" s="13" t="s">
        <v>134</v>
      </c>
      <c r="BE171" s="144">
        <f t="shared" si="14"/>
        <v>0</v>
      </c>
      <c r="BF171" s="144">
        <f t="shared" si="15"/>
        <v>0</v>
      </c>
      <c r="BG171" s="144">
        <f t="shared" si="16"/>
        <v>0</v>
      </c>
      <c r="BH171" s="144">
        <f t="shared" si="17"/>
        <v>0</v>
      </c>
      <c r="BI171" s="144">
        <f t="shared" si="18"/>
        <v>0</v>
      </c>
      <c r="BJ171" s="13" t="s">
        <v>141</v>
      </c>
      <c r="BK171" s="144">
        <f t="shared" si="19"/>
        <v>0</v>
      </c>
      <c r="BL171" s="13" t="s">
        <v>140</v>
      </c>
      <c r="BM171" s="143" t="s">
        <v>721</v>
      </c>
    </row>
    <row r="172" spans="2:65" s="1" customFormat="1" ht="21.75" customHeight="1">
      <c r="B172" s="131"/>
      <c r="C172" s="132" t="s">
        <v>236</v>
      </c>
      <c r="D172" s="132" t="s">
        <v>136</v>
      </c>
      <c r="E172" s="133" t="s">
        <v>722</v>
      </c>
      <c r="F172" s="134" t="s">
        <v>723</v>
      </c>
      <c r="G172" s="135" t="s">
        <v>139</v>
      </c>
      <c r="H172" s="136">
        <v>112</v>
      </c>
      <c r="I172" s="137">
        <v>0</v>
      </c>
      <c r="J172" s="137">
        <f t="shared" si="10"/>
        <v>0</v>
      </c>
      <c r="K172" s="138"/>
      <c r="L172" s="25"/>
      <c r="M172" s="139" t="s">
        <v>1</v>
      </c>
      <c r="N172" s="140" t="s">
        <v>37</v>
      </c>
      <c r="O172" s="141">
        <v>0.19900000000000001</v>
      </c>
      <c r="P172" s="141">
        <f t="shared" si="11"/>
        <v>22.288</v>
      </c>
      <c r="Q172" s="141">
        <v>0</v>
      </c>
      <c r="R172" s="141">
        <f t="shared" si="12"/>
        <v>0</v>
      </c>
      <c r="S172" s="141">
        <v>0</v>
      </c>
      <c r="T172" s="142">
        <f t="shared" si="13"/>
        <v>0</v>
      </c>
      <c r="AR172" s="143" t="s">
        <v>140</v>
      </c>
      <c r="AT172" s="143" t="s">
        <v>136</v>
      </c>
      <c r="AU172" s="143" t="s">
        <v>141</v>
      </c>
      <c r="AY172" s="13" t="s">
        <v>134</v>
      </c>
      <c r="BE172" s="144">
        <f t="shared" si="14"/>
        <v>0</v>
      </c>
      <c r="BF172" s="144">
        <f t="shared" si="15"/>
        <v>0</v>
      </c>
      <c r="BG172" s="144">
        <f t="shared" si="16"/>
        <v>0</v>
      </c>
      <c r="BH172" s="144">
        <f t="shared" si="17"/>
        <v>0</v>
      </c>
      <c r="BI172" s="144">
        <f t="shared" si="18"/>
        <v>0</v>
      </c>
      <c r="BJ172" s="13" t="s">
        <v>141</v>
      </c>
      <c r="BK172" s="144">
        <f t="shared" si="19"/>
        <v>0</v>
      </c>
      <c r="BL172" s="13" t="s">
        <v>140</v>
      </c>
      <c r="BM172" s="143" t="s">
        <v>724</v>
      </c>
    </row>
    <row r="173" spans="2:65" s="1" customFormat="1" ht="16.5" customHeight="1">
      <c r="B173" s="131"/>
      <c r="C173" s="132" t="s">
        <v>240</v>
      </c>
      <c r="D173" s="132" t="s">
        <v>136</v>
      </c>
      <c r="E173" s="133" t="s">
        <v>725</v>
      </c>
      <c r="F173" s="134" t="s">
        <v>726</v>
      </c>
      <c r="G173" s="135" t="s">
        <v>234</v>
      </c>
      <c r="H173" s="136">
        <v>2.806</v>
      </c>
      <c r="I173" s="137">
        <v>0</v>
      </c>
      <c r="J173" s="137">
        <f t="shared" si="10"/>
        <v>0</v>
      </c>
      <c r="K173" s="138"/>
      <c r="L173" s="25"/>
      <c r="M173" s="139" t="s">
        <v>1</v>
      </c>
      <c r="N173" s="140" t="s">
        <v>37</v>
      </c>
      <c r="O173" s="141">
        <v>34.322000000000003</v>
      </c>
      <c r="P173" s="141">
        <f t="shared" si="11"/>
        <v>96.307532000000009</v>
      </c>
      <c r="Q173" s="141">
        <v>1.01895</v>
      </c>
      <c r="R173" s="141">
        <f t="shared" si="12"/>
        <v>2.8591736999999999</v>
      </c>
      <c r="S173" s="141">
        <v>0</v>
      </c>
      <c r="T173" s="142">
        <f t="shared" si="13"/>
        <v>0</v>
      </c>
      <c r="AR173" s="143" t="s">
        <v>140</v>
      </c>
      <c r="AT173" s="143" t="s">
        <v>136</v>
      </c>
      <c r="AU173" s="143" t="s">
        <v>141</v>
      </c>
      <c r="AY173" s="13" t="s">
        <v>134</v>
      </c>
      <c r="BE173" s="144">
        <f t="shared" si="14"/>
        <v>0</v>
      </c>
      <c r="BF173" s="144">
        <f t="shared" si="15"/>
        <v>0</v>
      </c>
      <c r="BG173" s="144">
        <f t="shared" si="16"/>
        <v>0</v>
      </c>
      <c r="BH173" s="144">
        <f t="shared" si="17"/>
        <v>0</v>
      </c>
      <c r="BI173" s="144">
        <f t="shared" si="18"/>
        <v>0</v>
      </c>
      <c r="BJ173" s="13" t="s">
        <v>141</v>
      </c>
      <c r="BK173" s="144">
        <f t="shared" si="19"/>
        <v>0</v>
      </c>
      <c r="BL173" s="13" t="s">
        <v>140</v>
      </c>
      <c r="BM173" s="143" t="s">
        <v>727</v>
      </c>
    </row>
    <row r="174" spans="2:65" s="1" customFormat="1" ht="24.2" customHeight="1">
      <c r="B174" s="131"/>
      <c r="C174" s="132" t="s">
        <v>244</v>
      </c>
      <c r="D174" s="132" t="s">
        <v>136</v>
      </c>
      <c r="E174" s="133" t="s">
        <v>728</v>
      </c>
      <c r="F174" s="134" t="s">
        <v>729</v>
      </c>
      <c r="G174" s="135" t="s">
        <v>182</v>
      </c>
      <c r="H174" s="136">
        <v>206</v>
      </c>
      <c r="I174" s="137">
        <v>0</v>
      </c>
      <c r="J174" s="137">
        <f t="shared" si="10"/>
        <v>0</v>
      </c>
      <c r="K174" s="138"/>
      <c r="L174" s="25"/>
      <c r="M174" s="139" t="s">
        <v>1</v>
      </c>
      <c r="N174" s="140" t="s">
        <v>37</v>
      </c>
      <c r="O174" s="141">
        <v>0.60355999999999999</v>
      </c>
      <c r="P174" s="141">
        <f t="shared" si="11"/>
        <v>124.33336</v>
      </c>
      <c r="Q174" s="141">
        <v>2.3223400000000001</v>
      </c>
      <c r="R174" s="141">
        <f t="shared" si="12"/>
        <v>478.40204</v>
      </c>
      <c r="S174" s="141">
        <v>0</v>
      </c>
      <c r="T174" s="142">
        <f t="shared" si="13"/>
        <v>0</v>
      </c>
      <c r="AR174" s="143" t="s">
        <v>140</v>
      </c>
      <c r="AT174" s="143" t="s">
        <v>136</v>
      </c>
      <c r="AU174" s="143" t="s">
        <v>141</v>
      </c>
      <c r="AY174" s="13" t="s">
        <v>134</v>
      </c>
      <c r="BE174" s="144">
        <f t="shared" si="14"/>
        <v>0</v>
      </c>
      <c r="BF174" s="144">
        <f t="shared" si="15"/>
        <v>0</v>
      </c>
      <c r="BG174" s="144">
        <f t="shared" si="16"/>
        <v>0</v>
      </c>
      <c r="BH174" s="144">
        <f t="shared" si="17"/>
        <v>0</v>
      </c>
      <c r="BI174" s="144">
        <f t="shared" si="18"/>
        <v>0</v>
      </c>
      <c r="BJ174" s="13" t="s">
        <v>141</v>
      </c>
      <c r="BK174" s="144">
        <f t="shared" si="19"/>
        <v>0</v>
      </c>
      <c r="BL174" s="13" t="s">
        <v>140</v>
      </c>
      <c r="BM174" s="143" t="s">
        <v>730</v>
      </c>
    </row>
    <row r="175" spans="2:65" s="1" customFormat="1" ht="21.75" customHeight="1">
      <c r="B175" s="131"/>
      <c r="C175" s="132" t="s">
        <v>248</v>
      </c>
      <c r="D175" s="132" t="s">
        <v>136</v>
      </c>
      <c r="E175" s="133" t="s">
        <v>731</v>
      </c>
      <c r="F175" s="134" t="s">
        <v>732</v>
      </c>
      <c r="G175" s="135" t="s">
        <v>139</v>
      </c>
      <c r="H175" s="136">
        <v>204.16</v>
      </c>
      <c r="I175" s="137">
        <v>0</v>
      </c>
      <c r="J175" s="137">
        <f t="shared" si="10"/>
        <v>0</v>
      </c>
      <c r="K175" s="138"/>
      <c r="L175" s="25"/>
      <c r="M175" s="139" t="s">
        <v>1</v>
      </c>
      <c r="N175" s="140" t="s">
        <v>37</v>
      </c>
      <c r="O175" s="141">
        <v>1.052</v>
      </c>
      <c r="P175" s="141">
        <f t="shared" si="11"/>
        <v>214.77632</v>
      </c>
      <c r="Q175" s="141">
        <v>4.0699999999999998E-3</v>
      </c>
      <c r="R175" s="141">
        <f t="shared" si="12"/>
        <v>0.83093119999999998</v>
      </c>
      <c r="S175" s="141">
        <v>0</v>
      </c>
      <c r="T175" s="142">
        <f t="shared" si="13"/>
        <v>0</v>
      </c>
      <c r="AR175" s="143" t="s">
        <v>140</v>
      </c>
      <c r="AT175" s="143" t="s">
        <v>136</v>
      </c>
      <c r="AU175" s="143" t="s">
        <v>141</v>
      </c>
      <c r="AY175" s="13" t="s">
        <v>134</v>
      </c>
      <c r="BE175" s="144">
        <f t="shared" si="14"/>
        <v>0</v>
      </c>
      <c r="BF175" s="144">
        <f t="shared" si="15"/>
        <v>0</v>
      </c>
      <c r="BG175" s="144">
        <f t="shared" si="16"/>
        <v>0</v>
      </c>
      <c r="BH175" s="144">
        <f t="shared" si="17"/>
        <v>0</v>
      </c>
      <c r="BI175" s="144">
        <f t="shared" si="18"/>
        <v>0</v>
      </c>
      <c r="BJ175" s="13" t="s">
        <v>141</v>
      </c>
      <c r="BK175" s="144">
        <f t="shared" si="19"/>
        <v>0</v>
      </c>
      <c r="BL175" s="13" t="s">
        <v>140</v>
      </c>
      <c r="BM175" s="143" t="s">
        <v>733</v>
      </c>
    </row>
    <row r="176" spans="2:65" s="1" customFormat="1" ht="24.2" customHeight="1">
      <c r="B176" s="131"/>
      <c r="C176" s="132" t="s">
        <v>252</v>
      </c>
      <c r="D176" s="132" t="s">
        <v>136</v>
      </c>
      <c r="E176" s="133" t="s">
        <v>734</v>
      </c>
      <c r="F176" s="134" t="s">
        <v>735</v>
      </c>
      <c r="G176" s="135" t="s">
        <v>139</v>
      </c>
      <c r="H176" s="136">
        <v>204.16</v>
      </c>
      <c r="I176" s="137">
        <v>0</v>
      </c>
      <c r="J176" s="137">
        <f t="shared" si="10"/>
        <v>0</v>
      </c>
      <c r="K176" s="138"/>
      <c r="L176" s="25"/>
      <c r="M176" s="139" t="s">
        <v>1</v>
      </c>
      <c r="N176" s="140" t="s">
        <v>37</v>
      </c>
      <c r="O176" s="141">
        <v>0.43</v>
      </c>
      <c r="P176" s="141">
        <f t="shared" si="11"/>
        <v>87.788799999999995</v>
      </c>
      <c r="Q176" s="141">
        <v>0</v>
      </c>
      <c r="R176" s="141">
        <f t="shared" si="12"/>
        <v>0</v>
      </c>
      <c r="S176" s="141">
        <v>0</v>
      </c>
      <c r="T176" s="142">
        <f t="shared" si="13"/>
        <v>0</v>
      </c>
      <c r="AR176" s="143" t="s">
        <v>140</v>
      </c>
      <c r="AT176" s="143" t="s">
        <v>136</v>
      </c>
      <c r="AU176" s="143" t="s">
        <v>141</v>
      </c>
      <c r="AY176" s="13" t="s">
        <v>134</v>
      </c>
      <c r="BE176" s="144">
        <f t="shared" si="14"/>
        <v>0</v>
      </c>
      <c r="BF176" s="144">
        <f t="shared" si="15"/>
        <v>0</v>
      </c>
      <c r="BG176" s="144">
        <f t="shared" si="16"/>
        <v>0</v>
      </c>
      <c r="BH176" s="144">
        <f t="shared" si="17"/>
        <v>0</v>
      </c>
      <c r="BI176" s="144">
        <f t="shared" si="18"/>
        <v>0</v>
      </c>
      <c r="BJ176" s="13" t="s">
        <v>141</v>
      </c>
      <c r="BK176" s="144">
        <f t="shared" si="19"/>
        <v>0</v>
      </c>
      <c r="BL176" s="13" t="s">
        <v>140</v>
      </c>
      <c r="BM176" s="143" t="s">
        <v>736</v>
      </c>
    </row>
    <row r="177" spans="2:65" s="1" customFormat="1" ht="16.5" customHeight="1">
      <c r="B177" s="131"/>
      <c r="C177" s="132" t="s">
        <v>256</v>
      </c>
      <c r="D177" s="132" t="s">
        <v>136</v>
      </c>
      <c r="E177" s="133" t="s">
        <v>737</v>
      </c>
      <c r="F177" s="134" t="s">
        <v>738</v>
      </c>
      <c r="G177" s="135" t="s">
        <v>234</v>
      </c>
      <c r="H177" s="136">
        <v>23.69</v>
      </c>
      <c r="I177" s="137">
        <v>0</v>
      </c>
      <c r="J177" s="137">
        <f t="shared" si="10"/>
        <v>0</v>
      </c>
      <c r="K177" s="138"/>
      <c r="L177" s="25"/>
      <c r="M177" s="139" t="s">
        <v>1</v>
      </c>
      <c r="N177" s="140" t="s">
        <v>37</v>
      </c>
      <c r="O177" s="141">
        <v>35.362000000000002</v>
      </c>
      <c r="P177" s="141">
        <f t="shared" si="11"/>
        <v>837.7257800000001</v>
      </c>
      <c r="Q177" s="141">
        <v>1.01895</v>
      </c>
      <c r="R177" s="141">
        <f t="shared" si="12"/>
        <v>24.138925500000003</v>
      </c>
      <c r="S177" s="141">
        <v>0</v>
      </c>
      <c r="T177" s="142">
        <f t="shared" si="13"/>
        <v>0</v>
      </c>
      <c r="AR177" s="143" t="s">
        <v>140</v>
      </c>
      <c r="AT177" s="143" t="s">
        <v>136</v>
      </c>
      <c r="AU177" s="143" t="s">
        <v>141</v>
      </c>
      <c r="AY177" s="13" t="s">
        <v>134</v>
      </c>
      <c r="BE177" s="144">
        <f t="shared" si="14"/>
        <v>0</v>
      </c>
      <c r="BF177" s="144">
        <f t="shared" si="15"/>
        <v>0</v>
      </c>
      <c r="BG177" s="144">
        <f t="shared" si="16"/>
        <v>0</v>
      </c>
      <c r="BH177" s="144">
        <f t="shared" si="17"/>
        <v>0</v>
      </c>
      <c r="BI177" s="144">
        <f t="shared" si="18"/>
        <v>0</v>
      </c>
      <c r="BJ177" s="13" t="s">
        <v>141</v>
      </c>
      <c r="BK177" s="144">
        <f t="shared" si="19"/>
        <v>0</v>
      </c>
      <c r="BL177" s="13" t="s">
        <v>140</v>
      </c>
      <c r="BM177" s="143" t="s">
        <v>739</v>
      </c>
    </row>
    <row r="178" spans="2:65" s="1" customFormat="1" ht="33" customHeight="1">
      <c r="B178" s="131"/>
      <c r="C178" s="132" t="s">
        <v>260</v>
      </c>
      <c r="D178" s="132" t="s">
        <v>136</v>
      </c>
      <c r="E178" s="133" t="s">
        <v>310</v>
      </c>
      <c r="F178" s="134" t="s">
        <v>311</v>
      </c>
      <c r="G178" s="135" t="s">
        <v>139</v>
      </c>
      <c r="H178" s="136">
        <v>858.375</v>
      </c>
      <c r="I178" s="137">
        <v>0</v>
      </c>
      <c r="J178" s="137">
        <f t="shared" si="10"/>
        <v>0</v>
      </c>
      <c r="K178" s="138"/>
      <c r="L178" s="25"/>
      <c r="M178" s="139" t="s">
        <v>1</v>
      </c>
      <c r="N178" s="140" t="s">
        <v>37</v>
      </c>
      <c r="O178" s="141">
        <v>2.1999999999999999E-2</v>
      </c>
      <c r="P178" s="141">
        <f t="shared" si="11"/>
        <v>18.884249999999998</v>
      </c>
      <c r="Q178" s="141">
        <v>3.0000000000000001E-5</v>
      </c>
      <c r="R178" s="141">
        <f t="shared" si="12"/>
        <v>2.575125E-2</v>
      </c>
      <c r="S178" s="141">
        <v>0</v>
      </c>
      <c r="T178" s="142">
        <f t="shared" si="13"/>
        <v>0</v>
      </c>
      <c r="AR178" s="143" t="s">
        <v>140</v>
      </c>
      <c r="AT178" s="143" t="s">
        <v>136</v>
      </c>
      <c r="AU178" s="143" t="s">
        <v>141</v>
      </c>
      <c r="AY178" s="13" t="s">
        <v>134</v>
      </c>
      <c r="BE178" s="144">
        <f t="shared" si="14"/>
        <v>0</v>
      </c>
      <c r="BF178" s="144">
        <f t="shared" si="15"/>
        <v>0</v>
      </c>
      <c r="BG178" s="144">
        <f t="shared" si="16"/>
        <v>0</v>
      </c>
      <c r="BH178" s="144">
        <f t="shared" si="17"/>
        <v>0</v>
      </c>
      <c r="BI178" s="144">
        <f t="shared" si="18"/>
        <v>0</v>
      </c>
      <c r="BJ178" s="13" t="s">
        <v>141</v>
      </c>
      <c r="BK178" s="144">
        <f t="shared" si="19"/>
        <v>0</v>
      </c>
      <c r="BL178" s="13" t="s">
        <v>140</v>
      </c>
      <c r="BM178" s="143" t="s">
        <v>740</v>
      </c>
    </row>
    <row r="179" spans="2:65" s="1" customFormat="1" ht="16.5" customHeight="1">
      <c r="B179" s="131"/>
      <c r="C179" s="149" t="s">
        <v>266</v>
      </c>
      <c r="D179" s="149" t="s">
        <v>313</v>
      </c>
      <c r="E179" s="150" t="s">
        <v>314</v>
      </c>
      <c r="F179" s="151" t="s">
        <v>315</v>
      </c>
      <c r="G179" s="152" t="s">
        <v>139</v>
      </c>
      <c r="H179" s="153">
        <v>875.54300000000001</v>
      </c>
      <c r="I179" s="154">
        <v>0</v>
      </c>
      <c r="J179" s="154">
        <f t="shared" si="10"/>
        <v>0</v>
      </c>
      <c r="K179" s="155"/>
      <c r="L179" s="156"/>
      <c r="M179" s="157" t="s">
        <v>1</v>
      </c>
      <c r="N179" s="158" t="s">
        <v>37</v>
      </c>
      <c r="O179" s="141">
        <v>0</v>
      </c>
      <c r="P179" s="141">
        <f t="shared" si="11"/>
        <v>0</v>
      </c>
      <c r="Q179" s="141">
        <v>5.0000000000000001E-4</v>
      </c>
      <c r="R179" s="141">
        <f t="shared" si="12"/>
        <v>0.43777150000000004</v>
      </c>
      <c r="S179" s="141">
        <v>0</v>
      </c>
      <c r="T179" s="142">
        <f t="shared" si="13"/>
        <v>0</v>
      </c>
      <c r="AR179" s="143" t="s">
        <v>167</v>
      </c>
      <c r="AT179" s="143" t="s">
        <v>313</v>
      </c>
      <c r="AU179" s="143" t="s">
        <v>141</v>
      </c>
      <c r="AY179" s="13" t="s">
        <v>134</v>
      </c>
      <c r="BE179" s="144">
        <f t="shared" si="14"/>
        <v>0</v>
      </c>
      <c r="BF179" s="144">
        <f t="shared" si="15"/>
        <v>0</v>
      </c>
      <c r="BG179" s="144">
        <f t="shared" si="16"/>
        <v>0</v>
      </c>
      <c r="BH179" s="144">
        <f t="shared" si="17"/>
        <v>0</v>
      </c>
      <c r="BI179" s="144">
        <f t="shared" si="18"/>
        <v>0</v>
      </c>
      <c r="BJ179" s="13" t="s">
        <v>141</v>
      </c>
      <c r="BK179" s="144">
        <f t="shared" si="19"/>
        <v>0</v>
      </c>
      <c r="BL179" s="13" t="s">
        <v>140</v>
      </c>
      <c r="BM179" s="143" t="s">
        <v>741</v>
      </c>
    </row>
    <row r="180" spans="2:65" s="11" customFormat="1" ht="22.9" customHeight="1">
      <c r="B180" s="120"/>
      <c r="D180" s="121" t="s">
        <v>70</v>
      </c>
      <c r="E180" s="129" t="s">
        <v>146</v>
      </c>
      <c r="F180" s="129" t="s">
        <v>317</v>
      </c>
      <c r="J180" s="130">
        <f>BK180</f>
        <v>0</v>
      </c>
      <c r="L180" s="120"/>
      <c r="M180" s="124"/>
      <c r="P180" s="125">
        <f>SUM(P181:P195)</f>
        <v>2130.7952373200001</v>
      </c>
      <c r="R180" s="125">
        <f>SUM(R181:R195)</f>
        <v>300.30660089999992</v>
      </c>
      <c r="T180" s="126">
        <f>SUM(T181:T195)</f>
        <v>0</v>
      </c>
      <c r="AR180" s="121" t="s">
        <v>79</v>
      </c>
      <c r="AT180" s="127" t="s">
        <v>70</v>
      </c>
      <c r="AU180" s="127" t="s">
        <v>79</v>
      </c>
      <c r="AY180" s="121" t="s">
        <v>134</v>
      </c>
      <c r="BK180" s="128">
        <f>SUM(BK181:BK195)</f>
        <v>0</v>
      </c>
    </row>
    <row r="181" spans="2:65" s="1" customFormat="1" ht="33" customHeight="1">
      <c r="B181" s="131"/>
      <c r="C181" s="132" t="s">
        <v>274</v>
      </c>
      <c r="D181" s="132" t="s">
        <v>136</v>
      </c>
      <c r="E181" s="133" t="s">
        <v>742</v>
      </c>
      <c r="F181" s="199" t="s">
        <v>2148</v>
      </c>
      <c r="G181" s="135" t="s">
        <v>182</v>
      </c>
      <c r="H181" s="136">
        <v>44.723999999999997</v>
      </c>
      <c r="I181" s="137">
        <v>0</v>
      </c>
      <c r="J181" s="137">
        <f t="shared" ref="J181:J195" si="20">ROUND(I181*H181,2)</f>
        <v>0</v>
      </c>
      <c r="K181" s="138"/>
      <c r="L181" s="25"/>
      <c r="M181" s="139" t="s">
        <v>1</v>
      </c>
      <c r="N181" s="140" t="s">
        <v>37</v>
      </c>
      <c r="O181" s="141">
        <v>3.4417800000000001</v>
      </c>
      <c r="P181" s="141">
        <f t="shared" ref="P181:P195" si="21">O181*H181</f>
        <v>153.93016871999998</v>
      </c>
      <c r="Q181" s="141">
        <v>1.13561</v>
      </c>
      <c r="R181" s="141">
        <f t="shared" ref="R181:R195" si="22">Q181*H181</f>
        <v>50.789021639999994</v>
      </c>
      <c r="S181" s="141">
        <v>0</v>
      </c>
      <c r="T181" s="142">
        <f t="shared" ref="T181:T195" si="23">S181*H181</f>
        <v>0</v>
      </c>
      <c r="AR181" s="143" t="s">
        <v>140</v>
      </c>
      <c r="AT181" s="143" t="s">
        <v>136</v>
      </c>
      <c r="AU181" s="143" t="s">
        <v>141</v>
      </c>
      <c r="AY181" s="13" t="s">
        <v>134</v>
      </c>
      <c r="BE181" s="144">
        <f t="shared" ref="BE181:BE195" si="24">IF(N181="základná",J181,0)</f>
        <v>0</v>
      </c>
      <c r="BF181" s="144">
        <f t="shared" ref="BF181:BF195" si="25">IF(N181="znížená",J181,0)</f>
        <v>0</v>
      </c>
      <c r="BG181" s="144">
        <f t="shared" ref="BG181:BG195" si="26">IF(N181="zákl. prenesená",J181,0)</f>
        <v>0</v>
      </c>
      <c r="BH181" s="144">
        <f t="shared" ref="BH181:BH195" si="27">IF(N181="zníž. prenesená",J181,0)</f>
        <v>0</v>
      </c>
      <c r="BI181" s="144">
        <f t="shared" ref="BI181:BI195" si="28">IF(N181="nulová",J181,0)</f>
        <v>0</v>
      </c>
      <c r="BJ181" s="13" t="s">
        <v>141</v>
      </c>
      <c r="BK181" s="144">
        <f t="shared" ref="BK181:BK195" si="29">ROUND(I181*H181,2)</f>
        <v>0</v>
      </c>
      <c r="BL181" s="13" t="s">
        <v>140</v>
      </c>
      <c r="BM181" s="143" t="s">
        <v>743</v>
      </c>
    </row>
    <row r="182" spans="2:65" s="1" customFormat="1" ht="33" customHeight="1">
      <c r="B182" s="131"/>
      <c r="C182" s="132" t="s">
        <v>280</v>
      </c>
      <c r="D182" s="132" t="s">
        <v>136</v>
      </c>
      <c r="E182" s="133" t="s">
        <v>744</v>
      </c>
      <c r="F182" s="199" t="s">
        <v>2149</v>
      </c>
      <c r="G182" s="135" t="s">
        <v>182</v>
      </c>
      <c r="H182" s="136">
        <v>39.799999999999997</v>
      </c>
      <c r="I182" s="137">
        <v>0</v>
      </c>
      <c r="J182" s="137">
        <f t="shared" si="20"/>
        <v>0</v>
      </c>
      <c r="K182" s="138"/>
      <c r="L182" s="25"/>
      <c r="M182" s="139" t="s">
        <v>1</v>
      </c>
      <c r="N182" s="140" t="s">
        <v>37</v>
      </c>
      <c r="O182" s="141">
        <v>1.93309</v>
      </c>
      <c r="P182" s="141">
        <f t="shared" si="21"/>
        <v>76.936982</v>
      </c>
      <c r="Q182" s="141">
        <v>0.82162000000000002</v>
      </c>
      <c r="R182" s="141">
        <f t="shared" si="22"/>
        <v>32.700476000000002</v>
      </c>
      <c r="S182" s="141">
        <v>0</v>
      </c>
      <c r="T182" s="142">
        <f t="shared" si="23"/>
        <v>0</v>
      </c>
      <c r="AR182" s="143" t="s">
        <v>140</v>
      </c>
      <c r="AT182" s="143" t="s">
        <v>136</v>
      </c>
      <c r="AU182" s="143" t="s">
        <v>141</v>
      </c>
      <c r="AY182" s="13" t="s">
        <v>134</v>
      </c>
      <c r="BE182" s="144">
        <f t="shared" si="24"/>
        <v>0</v>
      </c>
      <c r="BF182" s="144">
        <f t="shared" si="25"/>
        <v>0</v>
      </c>
      <c r="BG182" s="144">
        <f t="shared" si="26"/>
        <v>0</v>
      </c>
      <c r="BH182" s="144">
        <f t="shared" si="27"/>
        <v>0</v>
      </c>
      <c r="BI182" s="144">
        <f t="shared" si="28"/>
        <v>0</v>
      </c>
      <c r="BJ182" s="13" t="s">
        <v>141</v>
      </c>
      <c r="BK182" s="144">
        <f t="shared" si="29"/>
        <v>0</v>
      </c>
      <c r="BL182" s="13" t="s">
        <v>140</v>
      </c>
      <c r="BM182" s="143" t="s">
        <v>745</v>
      </c>
    </row>
    <row r="183" spans="2:65" s="1" customFormat="1" ht="24.2" customHeight="1">
      <c r="B183" s="131"/>
      <c r="C183" s="132" t="s">
        <v>284</v>
      </c>
      <c r="D183" s="132" t="s">
        <v>136</v>
      </c>
      <c r="E183" s="133" t="s">
        <v>746</v>
      </c>
      <c r="F183" s="199" t="s">
        <v>2135</v>
      </c>
      <c r="G183" s="135" t="s">
        <v>324</v>
      </c>
      <c r="H183" s="136">
        <v>1</v>
      </c>
      <c r="I183" s="137">
        <v>0</v>
      </c>
      <c r="J183" s="137">
        <f t="shared" si="20"/>
        <v>0</v>
      </c>
      <c r="K183" s="138"/>
      <c r="L183" s="25"/>
      <c r="M183" s="139" t="s">
        <v>1</v>
      </c>
      <c r="N183" s="140" t="s">
        <v>37</v>
      </c>
      <c r="O183" s="141">
        <v>0.30964000000000003</v>
      </c>
      <c r="P183" s="141">
        <f t="shared" si="21"/>
        <v>0.30964000000000003</v>
      </c>
      <c r="Q183" s="141">
        <v>9.7290000000000001E-2</v>
      </c>
      <c r="R183" s="141">
        <f t="shared" si="22"/>
        <v>9.7290000000000001E-2</v>
      </c>
      <c r="S183" s="141">
        <v>0</v>
      </c>
      <c r="T183" s="142">
        <f t="shared" si="23"/>
        <v>0</v>
      </c>
      <c r="AR183" s="143" t="s">
        <v>140</v>
      </c>
      <c r="AT183" s="143" t="s">
        <v>136</v>
      </c>
      <c r="AU183" s="143" t="s">
        <v>141</v>
      </c>
      <c r="AY183" s="13" t="s">
        <v>134</v>
      </c>
      <c r="BE183" s="144">
        <f t="shared" si="24"/>
        <v>0</v>
      </c>
      <c r="BF183" s="144">
        <f t="shared" si="25"/>
        <v>0</v>
      </c>
      <c r="BG183" s="144">
        <f t="shared" si="26"/>
        <v>0</v>
      </c>
      <c r="BH183" s="144">
        <f t="shared" si="27"/>
        <v>0</v>
      </c>
      <c r="BI183" s="144">
        <f t="shared" si="28"/>
        <v>0</v>
      </c>
      <c r="BJ183" s="13" t="s">
        <v>141</v>
      </c>
      <c r="BK183" s="144">
        <f t="shared" si="29"/>
        <v>0</v>
      </c>
      <c r="BL183" s="13" t="s">
        <v>140</v>
      </c>
      <c r="BM183" s="143" t="s">
        <v>747</v>
      </c>
    </row>
    <row r="184" spans="2:65" s="1" customFormat="1" ht="24.2" customHeight="1">
      <c r="B184" s="131"/>
      <c r="C184" s="132" t="s">
        <v>413</v>
      </c>
      <c r="D184" s="132" t="s">
        <v>136</v>
      </c>
      <c r="E184" s="133" t="s">
        <v>748</v>
      </c>
      <c r="F184" s="199" t="s">
        <v>2136</v>
      </c>
      <c r="G184" s="135" t="s">
        <v>324</v>
      </c>
      <c r="H184" s="136">
        <v>4</v>
      </c>
      <c r="I184" s="137">
        <v>0</v>
      </c>
      <c r="J184" s="137">
        <f t="shared" si="20"/>
        <v>0</v>
      </c>
      <c r="K184" s="138"/>
      <c r="L184" s="25"/>
      <c r="M184" s="139" t="s">
        <v>1</v>
      </c>
      <c r="N184" s="140" t="s">
        <v>37</v>
      </c>
      <c r="O184" s="141">
        <v>0.38656000000000001</v>
      </c>
      <c r="P184" s="141">
        <f t="shared" si="21"/>
        <v>1.5462400000000001</v>
      </c>
      <c r="Q184" s="141">
        <v>0.14013</v>
      </c>
      <c r="R184" s="141">
        <f t="shared" si="22"/>
        <v>0.56052000000000002</v>
      </c>
      <c r="S184" s="141">
        <v>0</v>
      </c>
      <c r="T184" s="142">
        <f t="shared" si="23"/>
        <v>0</v>
      </c>
      <c r="AR184" s="143" t="s">
        <v>140</v>
      </c>
      <c r="AT184" s="143" t="s">
        <v>136</v>
      </c>
      <c r="AU184" s="143" t="s">
        <v>141</v>
      </c>
      <c r="AY184" s="13" t="s">
        <v>134</v>
      </c>
      <c r="BE184" s="144">
        <f t="shared" si="24"/>
        <v>0</v>
      </c>
      <c r="BF184" s="144">
        <f t="shared" si="25"/>
        <v>0</v>
      </c>
      <c r="BG184" s="144">
        <f t="shared" si="26"/>
        <v>0</v>
      </c>
      <c r="BH184" s="144">
        <f t="shared" si="27"/>
        <v>0</v>
      </c>
      <c r="BI184" s="144">
        <f t="shared" si="28"/>
        <v>0</v>
      </c>
      <c r="BJ184" s="13" t="s">
        <v>141</v>
      </c>
      <c r="BK184" s="144">
        <f t="shared" si="29"/>
        <v>0</v>
      </c>
      <c r="BL184" s="13" t="s">
        <v>140</v>
      </c>
      <c r="BM184" s="143" t="s">
        <v>749</v>
      </c>
    </row>
    <row r="185" spans="2:65" s="1" customFormat="1" ht="37.9" customHeight="1">
      <c r="B185" s="131"/>
      <c r="C185" s="132" t="s">
        <v>417</v>
      </c>
      <c r="D185" s="132" t="s">
        <v>136</v>
      </c>
      <c r="E185" s="133" t="s">
        <v>750</v>
      </c>
      <c r="F185" s="199" t="s">
        <v>2137</v>
      </c>
      <c r="G185" s="135" t="s">
        <v>324</v>
      </c>
      <c r="H185" s="136">
        <v>1</v>
      </c>
      <c r="I185" s="137">
        <v>0</v>
      </c>
      <c r="J185" s="137">
        <f t="shared" si="20"/>
        <v>0</v>
      </c>
      <c r="K185" s="138"/>
      <c r="L185" s="25"/>
      <c r="M185" s="139" t="s">
        <v>1</v>
      </c>
      <c r="N185" s="140" t="s">
        <v>37</v>
      </c>
      <c r="O185" s="141">
        <v>0.38603999999999999</v>
      </c>
      <c r="P185" s="141">
        <f t="shared" si="21"/>
        <v>0.38603999999999999</v>
      </c>
      <c r="Q185" s="141">
        <v>0.13747999999999999</v>
      </c>
      <c r="R185" s="141">
        <f t="shared" si="22"/>
        <v>0.13747999999999999</v>
      </c>
      <c r="S185" s="141">
        <v>0</v>
      </c>
      <c r="T185" s="142">
        <f t="shared" si="23"/>
        <v>0</v>
      </c>
      <c r="AR185" s="143" t="s">
        <v>140</v>
      </c>
      <c r="AT185" s="143" t="s">
        <v>136</v>
      </c>
      <c r="AU185" s="143" t="s">
        <v>141</v>
      </c>
      <c r="AY185" s="13" t="s">
        <v>134</v>
      </c>
      <c r="BE185" s="144">
        <f t="shared" si="24"/>
        <v>0</v>
      </c>
      <c r="BF185" s="144">
        <f t="shared" si="25"/>
        <v>0</v>
      </c>
      <c r="BG185" s="144">
        <f t="shared" si="26"/>
        <v>0</v>
      </c>
      <c r="BH185" s="144">
        <f t="shared" si="27"/>
        <v>0</v>
      </c>
      <c r="BI185" s="144">
        <f t="shared" si="28"/>
        <v>0</v>
      </c>
      <c r="BJ185" s="13" t="s">
        <v>141</v>
      </c>
      <c r="BK185" s="144">
        <f t="shared" si="29"/>
        <v>0</v>
      </c>
      <c r="BL185" s="13" t="s">
        <v>140</v>
      </c>
      <c r="BM185" s="143" t="s">
        <v>751</v>
      </c>
    </row>
    <row r="186" spans="2:65" s="1" customFormat="1" ht="33" customHeight="1">
      <c r="B186" s="131"/>
      <c r="C186" s="132" t="s">
        <v>421</v>
      </c>
      <c r="D186" s="132" t="s">
        <v>136</v>
      </c>
      <c r="E186" s="133" t="s">
        <v>752</v>
      </c>
      <c r="F186" s="199" t="s">
        <v>2138</v>
      </c>
      <c r="G186" s="135" t="s">
        <v>139</v>
      </c>
      <c r="H186" s="136">
        <v>4.3250000000000002</v>
      </c>
      <c r="I186" s="137">
        <v>0</v>
      </c>
      <c r="J186" s="137">
        <f t="shared" si="20"/>
        <v>0</v>
      </c>
      <c r="K186" s="138"/>
      <c r="L186" s="25"/>
      <c r="M186" s="139" t="s">
        <v>1</v>
      </c>
      <c r="N186" s="140" t="s">
        <v>37</v>
      </c>
      <c r="O186" s="141">
        <v>0.42427999999999999</v>
      </c>
      <c r="P186" s="141">
        <f t="shared" si="21"/>
        <v>1.8350109999999999</v>
      </c>
      <c r="Q186" s="141">
        <v>7.3819999999999997E-2</v>
      </c>
      <c r="R186" s="141">
        <f t="shared" si="22"/>
        <v>0.31927149999999999</v>
      </c>
      <c r="S186" s="141">
        <v>0</v>
      </c>
      <c r="T186" s="142">
        <f t="shared" si="23"/>
        <v>0</v>
      </c>
      <c r="AR186" s="143" t="s">
        <v>140</v>
      </c>
      <c r="AT186" s="143" t="s">
        <v>136</v>
      </c>
      <c r="AU186" s="143" t="s">
        <v>141</v>
      </c>
      <c r="AY186" s="13" t="s">
        <v>134</v>
      </c>
      <c r="BE186" s="144">
        <f t="shared" si="24"/>
        <v>0</v>
      </c>
      <c r="BF186" s="144">
        <f t="shared" si="25"/>
        <v>0</v>
      </c>
      <c r="BG186" s="144">
        <f t="shared" si="26"/>
        <v>0</v>
      </c>
      <c r="BH186" s="144">
        <f t="shared" si="27"/>
        <v>0</v>
      </c>
      <c r="BI186" s="144">
        <f t="shared" si="28"/>
        <v>0</v>
      </c>
      <c r="BJ186" s="13" t="s">
        <v>141</v>
      </c>
      <c r="BK186" s="144">
        <f t="shared" si="29"/>
        <v>0</v>
      </c>
      <c r="BL186" s="13" t="s">
        <v>140</v>
      </c>
      <c r="BM186" s="143" t="s">
        <v>753</v>
      </c>
    </row>
    <row r="187" spans="2:65" s="1" customFormat="1" ht="33" customHeight="1">
      <c r="B187" s="131"/>
      <c r="C187" s="132" t="s">
        <v>425</v>
      </c>
      <c r="D187" s="132" t="s">
        <v>136</v>
      </c>
      <c r="E187" s="133" t="s">
        <v>754</v>
      </c>
      <c r="F187" s="199" t="s">
        <v>2139</v>
      </c>
      <c r="G187" s="135" t="s">
        <v>139</v>
      </c>
      <c r="H187" s="136">
        <v>28.9</v>
      </c>
      <c r="I187" s="137">
        <v>0</v>
      </c>
      <c r="J187" s="137">
        <f t="shared" si="20"/>
        <v>0</v>
      </c>
      <c r="K187" s="138"/>
      <c r="L187" s="25"/>
      <c r="M187" s="139" t="s">
        <v>1</v>
      </c>
      <c r="N187" s="140" t="s">
        <v>37</v>
      </c>
      <c r="O187" s="141">
        <v>0.44090000000000001</v>
      </c>
      <c r="P187" s="141">
        <f t="shared" si="21"/>
        <v>12.742010000000001</v>
      </c>
      <c r="Q187" s="141">
        <v>0.11069</v>
      </c>
      <c r="R187" s="141">
        <f t="shared" si="22"/>
        <v>3.1989409999999996</v>
      </c>
      <c r="S187" s="141">
        <v>0</v>
      </c>
      <c r="T187" s="142">
        <f t="shared" si="23"/>
        <v>0</v>
      </c>
      <c r="AR187" s="143" t="s">
        <v>140</v>
      </c>
      <c r="AT187" s="143" t="s">
        <v>136</v>
      </c>
      <c r="AU187" s="143" t="s">
        <v>141</v>
      </c>
      <c r="AY187" s="13" t="s">
        <v>134</v>
      </c>
      <c r="BE187" s="144">
        <f t="shared" si="24"/>
        <v>0</v>
      </c>
      <c r="BF187" s="144">
        <f t="shared" si="25"/>
        <v>0</v>
      </c>
      <c r="BG187" s="144">
        <f t="shared" si="26"/>
        <v>0</v>
      </c>
      <c r="BH187" s="144">
        <f t="shared" si="27"/>
        <v>0</v>
      </c>
      <c r="BI187" s="144">
        <f t="shared" si="28"/>
        <v>0</v>
      </c>
      <c r="BJ187" s="13" t="s">
        <v>141</v>
      </c>
      <c r="BK187" s="144">
        <f t="shared" si="29"/>
        <v>0</v>
      </c>
      <c r="BL187" s="13" t="s">
        <v>140</v>
      </c>
      <c r="BM187" s="143" t="s">
        <v>755</v>
      </c>
    </row>
    <row r="188" spans="2:65" s="1" customFormat="1" ht="24.2" customHeight="1">
      <c r="B188" s="131"/>
      <c r="C188" s="132" t="s">
        <v>429</v>
      </c>
      <c r="D188" s="132" t="s">
        <v>136</v>
      </c>
      <c r="E188" s="133" t="s">
        <v>326</v>
      </c>
      <c r="F188" s="199" t="s">
        <v>327</v>
      </c>
      <c r="G188" s="135" t="s">
        <v>182</v>
      </c>
      <c r="H188" s="136">
        <v>5.5529999999999999</v>
      </c>
      <c r="I188" s="137">
        <v>0</v>
      </c>
      <c r="J188" s="137">
        <f t="shared" si="20"/>
        <v>0</v>
      </c>
      <c r="K188" s="138"/>
      <c r="L188" s="25"/>
      <c r="M188" s="139" t="s">
        <v>1</v>
      </c>
      <c r="N188" s="140" t="s">
        <v>37</v>
      </c>
      <c r="O188" s="141">
        <v>13.590999999999999</v>
      </c>
      <c r="P188" s="141">
        <f t="shared" si="21"/>
        <v>75.470822999999996</v>
      </c>
      <c r="Q188" s="141">
        <v>1.9815199999999999</v>
      </c>
      <c r="R188" s="141">
        <f t="shared" si="22"/>
        <v>11.00338056</v>
      </c>
      <c r="S188" s="141">
        <v>0</v>
      </c>
      <c r="T188" s="142">
        <f t="shared" si="23"/>
        <v>0</v>
      </c>
      <c r="AR188" s="143" t="s">
        <v>140</v>
      </c>
      <c r="AT188" s="143" t="s">
        <v>136</v>
      </c>
      <c r="AU188" s="143" t="s">
        <v>141</v>
      </c>
      <c r="AY188" s="13" t="s">
        <v>134</v>
      </c>
      <c r="BE188" s="144">
        <f t="shared" si="24"/>
        <v>0</v>
      </c>
      <c r="BF188" s="144">
        <f t="shared" si="25"/>
        <v>0</v>
      </c>
      <c r="BG188" s="144">
        <f t="shared" si="26"/>
        <v>0</v>
      </c>
      <c r="BH188" s="144">
        <f t="shared" si="27"/>
        <v>0</v>
      </c>
      <c r="BI188" s="144">
        <f t="shared" si="28"/>
        <v>0</v>
      </c>
      <c r="BJ188" s="13" t="s">
        <v>141</v>
      </c>
      <c r="BK188" s="144">
        <f t="shared" si="29"/>
        <v>0</v>
      </c>
      <c r="BL188" s="13" t="s">
        <v>140</v>
      </c>
      <c r="BM188" s="143" t="s">
        <v>756</v>
      </c>
    </row>
    <row r="189" spans="2:65" s="1" customFormat="1" ht="16.5" customHeight="1">
      <c r="B189" s="131"/>
      <c r="C189" s="132" t="s">
        <v>433</v>
      </c>
      <c r="D189" s="132" t="s">
        <v>136</v>
      </c>
      <c r="E189" s="133" t="s">
        <v>329</v>
      </c>
      <c r="F189" s="134" t="s">
        <v>330</v>
      </c>
      <c r="G189" s="135" t="s">
        <v>234</v>
      </c>
      <c r="H189" s="136">
        <v>0.97199999999999998</v>
      </c>
      <c r="I189" s="137">
        <v>0</v>
      </c>
      <c r="J189" s="137">
        <f t="shared" si="20"/>
        <v>0</v>
      </c>
      <c r="K189" s="138"/>
      <c r="L189" s="25"/>
      <c r="M189" s="139" t="s">
        <v>1</v>
      </c>
      <c r="N189" s="140" t="s">
        <v>37</v>
      </c>
      <c r="O189" s="141">
        <v>35.799489999999999</v>
      </c>
      <c r="P189" s="141">
        <f t="shared" si="21"/>
        <v>34.797104279999999</v>
      </c>
      <c r="Q189" s="141">
        <v>1.0152099999999999</v>
      </c>
      <c r="R189" s="141">
        <f t="shared" si="22"/>
        <v>0.98678411999999993</v>
      </c>
      <c r="S189" s="141">
        <v>0</v>
      </c>
      <c r="T189" s="142">
        <f t="shared" si="23"/>
        <v>0</v>
      </c>
      <c r="AR189" s="143" t="s">
        <v>140</v>
      </c>
      <c r="AT189" s="143" t="s">
        <v>136</v>
      </c>
      <c r="AU189" s="143" t="s">
        <v>141</v>
      </c>
      <c r="AY189" s="13" t="s">
        <v>134</v>
      </c>
      <c r="BE189" s="144">
        <f t="shared" si="24"/>
        <v>0</v>
      </c>
      <c r="BF189" s="144">
        <f t="shared" si="25"/>
        <v>0</v>
      </c>
      <c r="BG189" s="144">
        <f t="shared" si="26"/>
        <v>0</v>
      </c>
      <c r="BH189" s="144">
        <f t="shared" si="27"/>
        <v>0</v>
      </c>
      <c r="BI189" s="144">
        <f t="shared" si="28"/>
        <v>0</v>
      </c>
      <c r="BJ189" s="13" t="s">
        <v>141</v>
      </c>
      <c r="BK189" s="144">
        <f t="shared" si="29"/>
        <v>0</v>
      </c>
      <c r="BL189" s="13" t="s">
        <v>140</v>
      </c>
      <c r="BM189" s="143" t="s">
        <v>757</v>
      </c>
    </row>
    <row r="190" spans="2:65" s="1" customFormat="1" ht="24.2" customHeight="1">
      <c r="B190" s="131"/>
      <c r="C190" s="132" t="s">
        <v>437</v>
      </c>
      <c r="D190" s="132" t="s">
        <v>136</v>
      </c>
      <c r="E190" s="133" t="s">
        <v>758</v>
      </c>
      <c r="F190" s="134" t="s">
        <v>759</v>
      </c>
      <c r="G190" s="135" t="s">
        <v>182</v>
      </c>
      <c r="H190" s="136">
        <v>9.5299999999999994</v>
      </c>
      <c r="I190" s="137">
        <v>0</v>
      </c>
      <c r="J190" s="137">
        <f t="shared" si="20"/>
        <v>0</v>
      </c>
      <c r="K190" s="138"/>
      <c r="L190" s="25"/>
      <c r="M190" s="139" t="s">
        <v>1</v>
      </c>
      <c r="N190" s="140" t="s">
        <v>37</v>
      </c>
      <c r="O190" s="141">
        <v>16.373999999999999</v>
      </c>
      <c r="P190" s="141">
        <f t="shared" si="21"/>
        <v>156.04421999999997</v>
      </c>
      <c r="Q190" s="141">
        <v>2.3924099999999999</v>
      </c>
      <c r="R190" s="141">
        <f t="shared" si="22"/>
        <v>22.799667299999999</v>
      </c>
      <c r="S190" s="141">
        <v>0</v>
      </c>
      <c r="T190" s="142">
        <f t="shared" si="23"/>
        <v>0</v>
      </c>
      <c r="AR190" s="143" t="s">
        <v>140</v>
      </c>
      <c r="AT190" s="143" t="s">
        <v>136</v>
      </c>
      <c r="AU190" s="143" t="s">
        <v>141</v>
      </c>
      <c r="AY190" s="13" t="s">
        <v>134</v>
      </c>
      <c r="BE190" s="144">
        <f t="shared" si="24"/>
        <v>0</v>
      </c>
      <c r="BF190" s="144">
        <f t="shared" si="25"/>
        <v>0</v>
      </c>
      <c r="BG190" s="144">
        <f t="shared" si="26"/>
        <v>0</v>
      </c>
      <c r="BH190" s="144">
        <f t="shared" si="27"/>
        <v>0</v>
      </c>
      <c r="BI190" s="144">
        <f t="shared" si="28"/>
        <v>0</v>
      </c>
      <c r="BJ190" s="13" t="s">
        <v>141</v>
      </c>
      <c r="BK190" s="144">
        <f t="shared" si="29"/>
        <v>0</v>
      </c>
      <c r="BL190" s="13" t="s">
        <v>140</v>
      </c>
      <c r="BM190" s="143" t="s">
        <v>760</v>
      </c>
    </row>
    <row r="191" spans="2:65" s="1" customFormat="1" ht="16.5" customHeight="1">
      <c r="B191" s="131"/>
      <c r="C191" s="132" t="s">
        <v>443</v>
      </c>
      <c r="D191" s="132" t="s">
        <v>136</v>
      </c>
      <c r="E191" s="133" t="s">
        <v>761</v>
      </c>
      <c r="F191" s="134" t="s">
        <v>762</v>
      </c>
      <c r="G191" s="135" t="s">
        <v>234</v>
      </c>
      <c r="H191" s="136">
        <v>1.6679999999999999</v>
      </c>
      <c r="I191" s="137">
        <v>0</v>
      </c>
      <c r="J191" s="137">
        <f t="shared" si="20"/>
        <v>0</v>
      </c>
      <c r="K191" s="138"/>
      <c r="L191" s="25"/>
      <c r="M191" s="139" t="s">
        <v>1</v>
      </c>
      <c r="N191" s="140" t="s">
        <v>37</v>
      </c>
      <c r="O191" s="141">
        <v>35.799489999999999</v>
      </c>
      <c r="P191" s="141">
        <f t="shared" si="21"/>
        <v>59.713549319999998</v>
      </c>
      <c r="Q191" s="141">
        <v>1.0152099999999999</v>
      </c>
      <c r="R191" s="141">
        <f t="shared" si="22"/>
        <v>1.6933702799999999</v>
      </c>
      <c r="S191" s="141">
        <v>0</v>
      </c>
      <c r="T191" s="142">
        <f t="shared" si="23"/>
        <v>0</v>
      </c>
      <c r="AR191" s="143" t="s">
        <v>140</v>
      </c>
      <c r="AT191" s="143" t="s">
        <v>136</v>
      </c>
      <c r="AU191" s="143" t="s">
        <v>141</v>
      </c>
      <c r="AY191" s="13" t="s">
        <v>134</v>
      </c>
      <c r="BE191" s="144">
        <f t="shared" si="24"/>
        <v>0</v>
      </c>
      <c r="BF191" s="144">
        <f t="shared" si="25"/>
        <v>0</v>
      </c>
      <c r="BG191" s="144">
        <f t="shared" si="26"/>
        <v>0</v>
      </c>
      <c r="BH191" s="144">
        <f t="shared" si="27"/>
        <v>0</v>
      </c>
      <c r="BI191" s="144">
        <f t="shared" si="28"/>
        <v>0</v>
      </c>
      <c r="BJ191" s="13" t="s">
        <v>141</v>
      </c>
      <c r="BK191" s="144">
        <f t="shared" si="29"/>
        <v>0</v>
      </c>
      <c r="BL191" s="13" t="s">
        <v>140</v>
      </c>
      <c r="BM191" s="143" t="s">
        <v>763</v>
      </c>
    </row>
    <row r="192" spans="2:65" s="1" customFormat="1" ht="33" customHeight="1">
      <c r="B192" s="131"/>
      <c r="C192" s="132" t="s">
        <v>447</v>
      </c>
      <c r="D192" s="132" t="s">
        <v>136</v>
      </c>
      <c r="E192" s="133" t="s">
        <v>764</v>
      </c>
      <c r="F192" s="134" t="s">
        <v>765</v>
      </c>
      <c r="G192" s="135" t="s">
        <v>182</v>
      </c>
      <c r="H192" s="136">
        <v>63</v>
      </c>
      <c r="I192" s="137">
        <v>0</v>
      </c>
      <c r="J192" s="137">
        <f t="shared" si="20"/>
        <v>0</v>
      </c>
      <c r="K192" s="138"/>
      <c r="L192" s="25"/>
      <c r="M192" s="139" t="s">
        <v>1</v>
      </c>
      <c r="N192" s="140" t="s">
        <v>37</v>
      </c>
      <c r="O192" s="141">
        <v>15.36265</v>
      </c>
      <c r="P192" s="141">
        <f t="shared" si="21"/>
        <v>967.84694999999999</v>
      </c>
      <c r="Q192" s="141">
        <v>2.6347800000000001</v>
      </c>
      <c r="R192" s="141">
        <f t="shared" si="22"/>
        <v>165.99114</v>
      </c>
      <c r="S192" s="141">
        <v>0</v>
      </c>
      <c r="T192" s="142">
        <f t="shared" si="23"/>
        <v>0</v>
      </c>
      <c r="AR192" s="143" t="s">
        <v>140</v>
      </c>
      <c r="AT192" s="143" t="s">
        <v>136</v>
      </c>
      <c r="AU192" s="143" t="s">
        <v>141</v>
      </c>
      <c r="AY192" s="13" t="s">
        <v>134</v>
      </c>
      <c r="BE192" s="144">
        <f t="shared" si="24"/>
        <v>0</v>
      </c>
      <c r="BF192" s="144">
        <f t="shared" si="25"/>
        <v>0</v>
      </c>
      <c r="BG192" s="144">
        <f t="shared" si="26"/>
        <v>0</v>
      </c>
      <c r="BH192" s="144">
        <f t="shared" si="27"/>
        <v>0</v>
      </c>
      <c r="BI192" s="144">
        <f t="shared" si="28"/>
        <v>0</v>
      </c>
      <c r="BJ192" s="13" t="s">
        <v>141</v>
      </c>
      <c r="BK192" s="144">
        <f t="shared" si="29"/>
        <v>0</v>
      </c>
      <c r="BL192" s="13" t="s">
        <v>140</v>
      </c>
      <c r="BM192" s="143" t="s">
        <v>766</v>
      </c>
    </row>
    <row r="193" spans="2:65" s="1" customFormat="1" ht="24.2" customHeight="1">
      <c r="B193" s="131"/>
      <c r="C193" s="132" t="s">
        <v>450</v>
      </c>
      <c r="D193" s="132" t="s">
        <v>136</v>
      </c>
      <c r="E193" s="133" t="s">
        <v>767</v>
      </c>
      <c r="F193" s="134" t="s">
        <v>768</v>
      </c>
      <c r="G193" s="135" t="s">
        <v>139</v>
      </c>
      <c r="H193" s="136">
        <v>335.2</v>
      </c>
      <c r="I193" s="137">
        <v>0</v>
      </c>
      <c r="J193" s="137">
        <f t="shared" si="20"/>
        <v>0</v>
      </c>
      <c r="K193" s="138"/>
      <c r="L193" s="25"/>
      <c r="M193" s="139" t="s">
        <v>1</v>
      </c>
      <c r="N193" s="140" t="s">
        <v>37</v>
      </c>
      <c r="O193" s="141">
        <v>0.91837000000000002</v>
      </c>
      <c r="P193" s="141">
        <f t="shared" si="21"/>
        <v>307.83762400000001</v>
      </c>
      <c r="Q193" s="141">
        <v>4.2199999999999998E-3</v>
      </c>
      <c r="R193" s="141">
        <f t="shared" si="22"/>
        <v>1.4145439999999998</v>
      </c>
      <c r="S193" s="141">
        <v>0</v>
      </c>
      <c r="T193" s="142">
        <f t="shared" si="23"/>
        <v>0</v>
      </c>
      <c r="AR193" s="143" t="s">
        <v>140</v>
      </c>
      <c r="AT193" s="143" t="s">
        <v>136</v>
      </c>
      <c r="AU193" s="143" t="s">
        <v>141</v>
      </c>
      <c r="AY193" s="13" t="s">
        <v>134</v>
      </c>
      <c r="BE193" s="144">
        <f t="shared" si="24"/>
        <v>0</v>
      </c>
      <c r="BF193" s="144">
        <f t="shared" si="25"/>
        <v>0</v>
      </c>
      <c r="BG193" s="144">
        <f t="shared" si="26"/>
        <v>0</v>
      </c>
      <c r="BH193" s="144">
        <f t="shared" si="27"/>
        <v>0</v>
      </c>
      <c r="BI193" s="144">
        <f t="shared" si="28"/>
        <v>0</v>
      </c>
      <c r="BJ193" s="13" t="s">
        <v>141</v>
      </c>
      <c r="BK193" s="144">
        <f t="shared" si="29"/>
        <v>0</v>
      </c>
      <c r="BL193" s="13" t="s">
        <v>140</v>
      </c>
      <c r="BM193" s="143" t="s">
        <v>769</v>
      </c>
    </row>
    <row r="194" spans="2:65" s="1" customFormat="1" ht="24.2" customHeight="1">
      <c r="B194" s="131"/>
      <c r="C194" s="132" t="s">
        <v>457</v>
      </c>
      <c r="D194" s="132" t="s">
        <v>136</v>
      </c>
      <c r="E194" s="133" t="s">
        <v>770</v>
      </c>
      <c r="F194" s="134" t="s">
        <v>771</v>
      </c>
      <c r="G194" s="135" t="s">
        <v>139</v>
      </c>
      <c r="H194" s="136">
        <v>335.2</v>
      </c>
      <c r="I194" s="137">
        <v>0</v>
      </c>
      <c r="J194" s="137">
        <f t="shared" si="20"/>
        <v>0</v>
      </c>
      <c r="K194" s="138"/>
      <c r="L194" s="25"/>
      <c r="M194" s="139" t="s">
        <v>1</v>
      </c>
      <c r="N194" s="140" t="s">
        <v>37</v>
      </c>
      <c r="O194" s="141">
        <v>0.32100000000000001</v>
      </c>
      <c r="P194" s="141">
        <f t="shared" si="21"/>
        <v>107.5992</v>
      </c>
      <c r="Q194" s="141">
        <v>0</v>
      </c>
      <c r="R194" s="141">
        <f t="shared" si="22"/>
        <v>0</v>
      </c>
      <c r="S194" s="141">
        <v>0</v>
      </c>
      <c r="T194" s="142">
        <f t="shared" si="23"/>
        <v>0</v>
      </c>
      <c r="AR194" s="143" t="s">
        <v>140</v>
      </c>
      <c r="AT194" s="143" t="s">
        <v>136</v>
      </c>
      <c r="AU194" s="143" t="s">
        <v>141</v>
      </c>
      <c r="AY194" s="13" t="s">
        <v>134</v>
      </c>
      <c r="BE194" s="144">
        <f t="shared" si="24"/>
        <v>0</v>
      </c>
      <c r="BF194" s="144">
        <f t="shared" si="25"/>
        <v>0</v>
      </c>
      <c r="BG194" s="144">
        <f t="shared" si="26"/>
        <v>0</v>
      </c>
      <c r="BH194" s="144">
        <f t="shared" si="27"/>
        <v>0</v>
      </c>
      <c r="BI194" s="144">
        <f t="shared" si="28"/>
        <v>0</v>
      </c>
      <c r="BJ194" s="13" t="s">
        <v>141</v>
      </c>
      <c r="BK194" s="144">
        <f t="shared" si="29"/>
        <v>0</v>
      </c>
      <c r="BL194" s="13" t="s">
        <v>140</v>
      </c>
      <c r="BM194" s="143" t="s">
        <v>772</v>
      </c>
    </row>
    <row r="195" spans="2:65" s="1" customFormat="1" ht="24.2" customHeight="1">
      <c r="B195" s="131"/>
      <c r="C195" s="132" t="s">
        <v>461</v>
      </c>
      <c r="D195" s="132" t="s">
        <v>136</v>
      </c>
      <c r="E195" s="133" t="s">
        <v>773</v>
      </c>
      <c r="F195" s="134" t="s">
        <v>774</v>
      </c>
      <c r="G195" s="135" t="s">
        <v>234</v>
      </c>
      <c r="H195" s="136">
        <v>8.5050000000000008</v>
      </c>
      <c r="I195" s="137">
        <v>0</v>
      </c>
      <c r="J195" s="137">
        <f t="shared" si="20"/>
        <v>0</v>
      </c>
      <c r="K195" s="138"/>
      <c r="L195" s="25"/>
      <c r="M195" s="139" t="s">
        <v>1</v>
      </c>
      <c r="N195" s="140" t="s">
        <v>37</v>
      </c>
      <c r="O195" s="141">
        <v>20.434999999999999</v>
      </c>
      <c r="P195" s="141">
        <f t="shared" si="21"/>
        <v>173.79967500000001</v>
      </c>
      <c r="Q195" s="141">
        <v>1.0128999999999999</v>
      </c>
      <c r="R195" s="141">
        <f t="shared" si="22"/>
        <v>8.6147144999999998</v>
      </c>
      <c r="S195" s="141">
        <v>0</v>
      </c>
      <c r="T195" s="142">
        <f t="shared" si="23"/>
        <v>0</v>
      </c>
      <c r="AR195" s="143" t="s">
        <v>140</v>
      </c>
      <c r="AT195" s="143" t="s">
        <v>136</v>
      </c>
      <c r="AU195" s="143" t="s">
        <v>141</v>
      </c>
      <c r="AY195" s="13" t="s">
        <v>134</v>
      </c>
      <c r="BE195" s="144">
        <f t="shared" si="24"/>
        <v>0</v>
      </c>
      <c r="BF195" s="144">
        <f t="shared" si="25"/>
        <v>0</v>
      </c>
      <c r="BG195" s="144">
        <f t="shared" si="26"/>
        <v>0</v>
      </c>
      <c r="BH195" s="144">
        <f t="shared" si="27"/>
        <v>0</v>
      </c>
      <c r="BI195" s="144">
        <f t="shared" si="28"/>
        <v>0</v>
      </c>
      <c r="BJ195" s="13" t="s">
        <v>141</v>
      </c>
      <c r="BK195" s="144">
        <f t="shared" si="29"/>
        <v>0</v>
      </c>
      <c r="BL195" s="13" t="s">
        <v>140</v>
      </c>
      <c r="BM195" s="143" t="s">
        <v>775</v>
      </c>
    </row>
    <row r="196" spans="2:65" s="11" customFormat="1" ht="22.9" customHeight="1">
      <c r="B196" s="120"/>
      <c r="D196" s="121" t="s">
        <v>70</v>
      </c>
      <c r="E196" s="129" t="s">
        <v>140</v>
      </c>
      <c r="F196" s="129" t="s">
        <v>332</v>
      </c>
      <c r="J196" s="130">
        <f>BK196</f>
        <v>0</v>
      </c>
      <c r="L196" s="120"/>
      <c r="M196" s="124"/>
      <c r="P196" s="125">
        <f>SUM(P197:P208)</f>
        <v>361.45891856000009</v>
      </c>
      <c r="R196" s="125">
        <f>SUM(R197:R208)</f>
        <v>85.522271329999995</v>
      </c>
      <c r="T196" s="126">
        <f>SUM(T197:T208)</f>
        <v>0</v>
      </c>
      <c r="AR196" s="121" t="s">
        <v>79</v>
      </c>
      <c r="AT196" s="127" t="s">
        <v>70</v>
      </c>
      <c r="AU196" s="127" t="s">
        <v>79</v>
      </c>
      <c r="AY196" s="121" t="s">
        <v>134</v>
      </c>
      <c r="BK196" s="128">
        <f>SUM(BK197:BK208)</f>
        <v>0</v>
      </c>
    </row>
    <row r="197" spans="2:65" s="1" customFormat="1" ht="24.2" customHeight="1">
      <c r="B197" s="131"/>
      <c r="C197" s="132" t="s">
        <v>467</v>
      </c>
      <c r="D197" s="132" t="s">
        <v>136</v>
      </c>
      <c r="E197" s="133" t="s">
        <v>333</v>
      </c>
      <c r="F197" s="134" t="s">
        <v>334</v>
      </c>
      <c r="G197" s="135" t="s">
        <v>182</v>
      </c>
      <c r="H197" s="136">
        <v>28.05</v>
      </c>
      <c r="I197" s="137">
        <v>0</v>
      </c>
      <c r="J197" s="137">
        <f t="shared" ref="J197:J208" si="30">ROUND(I197*H197,2)</f>
        <v>0</v>
      </c>
      <c r="K197" s="138"/>
      <c r="L197" s="25"/>
      <c r="M197" s="139" t="s">
        <v>1</v>
      </c>
      <c r="N197" s="140" t="s">
        <v>37</v>
      </c>
      <c r="O197" s="141">
        <v>1.2609999999999999</v>
      </c>
      <c r="P197" s="141">
        <f t="shared" ref="P197:P208" si="31">O197*H197</f>
        <v>35.371049999999997</v>
      </c>
      <c r="Q197" s="141">
        <v>2.4018999999999999</v>
      </c>
      <c r="R197" s="141">
        <f t="shared" ref="R197:R208" si="32">Q197*H197</f>
        <v>67.373294999999999</v>
      </c>
      <c r="S197" s="141">
        <v>0</v>
      </c>
      <c r="T197" s="142">
        <f t="shared" ref="T197:T208" si="33">S197*H197</f>
        <v>0</v>
      </c>
      <c r="AR197" s="143" t="s">
        <v>140</v>
      </c>
      <c r="AT197" s="143" t="s">
        <v>136</v>
      </c>
      <c r="AU197" s="143" t="s">
        <v>141</v>
      </c>
      <c r="AY197" s="13" t="s">
        <v>134</v>
      </c>
      <c r="BE197" s="144">
        <f t="shared" ref="BE197:BE208" si="34">IF(N197="základná",J197,0)</f>
        <v>0</v>
      </c>
      <c r="BF197" s="144">
        <f t="shared" ref="BF197:BF208" si="35">IF(N197="znížená",J197,0)</f>
        <v>0</v>
      </c>
      <c r="BG197" s="144">
        <f t="shared" ref="BG197:BG208" si="36">IF(N197="zákl. prenesená",J197,0)</f>
        <v>0</v>
      </c>
      <c r="BH197" s="144">
        <f t="shared" ref="BH197:BH208" si="37">IF(N197="zníž. prenesená",J197,0)</f>
        <v>0</v>
      </c>
      <c r="BI197" s="144">
        <f t="shared" ref="BI197:BI208" si="38">IF(N197="nulová",J197,0)</f>
        <v>0</v>
      </c>
      <c r="BJ197" s="13" t="s">
        <v>141</v>
      </c>
      <c r="BK197" s="144">
        <f t="shared" ref="BK197:BK208" si="39">ROUND(I197*H197,2)</f>
        <v>0</v>
      </c>
      <c r="BL197" s="13" t="s">
        <v>140</v>
      </c>
      <c r="BM197" s="143" t="s">
        <v>776</v>
      </c>
    </row>
    <row r="198" spans="2:65" s="1" customFormat="1" ht="16.5" customHeight="1">
      <c r="B198" s="131"/>
      <c r="C198" s="132" t="s">
        <v>471</v>
      </c>
      <c r="D198" s="132" t="s">
        <v>136</v>
      </c>
      <c r="E198" s="133" t="s">
        <v>336</v>
      </c>
      <c r="F198" s="134" t="s">
        <v>337</v>
      </c>
      <c r="G198" s="135" t="s">
        <v>139</v>
      </c>
      <c r="H198" s="136">
        <v>100.64</v>
      </c>
      <c r="I198" s="137">
        <v>0</v>
      </c>
      <c r="J198" s="137">
        <f t="shared" si="30"/>
        <v>0</v>
      </c>
      <c r="K198" s="138"/>
      <c r="L198" s="25"/>
      <c r="M198" s="139" t="s">
        <v>1</v>
      </c>
      <c r="N198" s="140" t="s">
        <v>37</v>
      </c>
      <c r="O198" s="141">
        <v>0.377</v>
      </c>
      <c r="P198" s="141">
        <f t="shared" si="31"/>
        <v>37.941279999999999</v>
      </c>
      <c r="Q198" s="141">
        <v>1.1299999999999999E-3</v>
      </c>
      <c r="R198" s="141">
        <f t="shared" si="32"/>
        <v>0.1137232</v>
      </c>
      <c r="S198" s="141">
        <v>0</v>
      </c>
      <c r="T198" s="142">
        <f t="shared" si="33"/>
        <v>0</v>
      </c>
      <c r="AR198" s="143" t="s">
        <v>140</v>
      </c>
      <c r="AT198" s="143" t="s">
        <v>136</v>
      </c>
      <c r="AU198" s="143" t="s">
        <v>141</v>
      </c>
      <c r="AY198" s="13" t="s">
        <v>134</v>
      </c>
      <c r="BE198" s="144">
        <f t="shared" si="34"/>
        <v>0</v>
      </c>
      <c r="BF198" s="144">
        <f t="shared" si="35"/>
        <v>0</v>
      </c>
      <c r="BG198" s="144">
        <f t="shared" si="36"/>
        <v>0</v>
      </c>
      <c r="BH198" s="144">
        <f t="shared" si="37"/>
        <v>0</v>
      </c>
      <c r="BI198" s="144">
        <f t="shared" si="38"/>
        <v>0</v>
      </c>
      <c r="BJ198" s="13" t="s">
        <v>141</v>
      </c>
      <c r="BK198" s="144">
        <f t="shared" si="39"/>
        <v>0</v>
      </c>
      <c r="BL198" s="13" t="s">
        <v>140</v>
      </c>
      <c r="BM198" s="143" t="s">
        <v>777</v>
      </c>
    </row>
    <row r="199" spans="2:65" s="1" customFormat="1" ht="16.5" customHeight="1">
      <c r="B199" s="131"/>
      <c r="C199" s="132" t="s">
        <v>475</v>
      </c>
      <c r="D199" s="132" t="s">
        <v>136</v>
      </c>
      <c r="E199" s="133" t="s">
        <v>339</v>
      </c>
      <c r="F199" s="134" t="s">
        <v>340</v>
      </c>
      <c r="G199" s="135" t="s">
        <v>139</v>
      </c>
      <c r="H199" s="136">
        <v>100.64</v>
      </c>
      <c r="I199" s="137">
        <v>0</v>
      </c>
      <c r="J199" s="137">
        <f t="shared" si="30"/>
        <v>0</v>
      </c>
      <c r="K199" s="138"/>
      <c r="L199" s="25"/>
      <c r="M199" s="139" t="s">
        <v>1</v>
      </c>
      <c r="N199" s="140" t="s">
        <v>37</v>
      </c>
      <c r="O199" s="141">
        <v>0.26600000000000001</v>
      </c>
      <c r="P199" s="141">
        <f t="shared" si="31"/>
        <v>26.770240000000001</v>
      </c>
      <c r="Q199" s="141">
        <v>0</v>
      </c>
      <c r="R199" s="141">
        <f t="shared" si="32"/>
        <v>0</v>
      </c>
      <c r="S199" s="141">
        <v>0</v>
      </c>
      <c r="T199" s="142">
        <f t="shared" si="33"/>
        <v>0</v>
      </c>
      <c r="AR199" s="143" t="s">
        <v>140</v>
      </c>
      <c r="AT199" s="143" t="s">
        <v>136</v>
      </c>
      <c r="AU199" s="143" t="s">
        <v>141</v>
      </c>
      <c r="AY199" s="13" t="s">
        <v>134</v>
      </c>
      <c r="BE199" s="144">
        <f t="shared" si="34"/>
        <v>0</v>
      </c>
      <c r="BF199" s="144">
        <f t="shared" si="35"/>
        <v>0</v>
      </c>
      <c r="BG199" s="144">
        <f t="shared" si="36"/>
        <v>0</v>
      </c>
      <c r="BH199" s="144">
        <f t="shared" si="37"/>
        <v>0</v>
      </c>
      <c r="BI199" s="144">
        <f t="shared" si="38"/>
        <v>0</v>
      </c>
      <c r="BJ199" s="13" t="s">
        <v>141</v>
      </c>
      <c r="BK199" s="144">
        <f t="shared" si="39"/>
        <v>0</v>
      </c>
      <c r="BL199" s="13" t="s">
        <v>140</v>
      </c>
      <c r="BM199" s="143" t="s">
        <v>778</v>
      </c>
    </row>
    <row r="200" spans="2:65" s="1" customFormat="1" ht="24.2" customHeight="1">
      <c r="B200" s="131"/>
      <c r="C200" s="132" t="s">
        <v>479</v>
      </c>
      <c r="D200" s="132" t="s">
        <v>136</v>
      </c>
      <c r="E200" s="133" t="s">
        <v>342</v>
      </c>
      <c r="F200" s="134" t="s">
        <v>343</v>
      </c>
      <c r="G200" s="135" t="s">
        <v>139</v>
      </c>
      <c r="H200" s="136">
        <v>91.89</v>
      </c>
      <c r="I200" s="137">
        <v>0</v>
      </c>
      <c r="J200" s="137">
        <f t="shared" si="30"/>
        <v>0</v>
      </c>
      <c r="K200" s="138"/>
      <c r="L200" s="25"/>
      <c r="M200" s="139" t="s">
        <v>1</v>
      </c>
      <c r="N200" s="140" t="s">
        <v>37</v>
      </c>
      <c r="O200" s="141">
        <v>0.57599999999999996</v>
      </c>
      <c r="P200" s="141">
        <f t="shared" si="31"/>
        <v>52.928639999999994</v>
      </c>
      <c r="Q200" s="141">
        <v>5.4999999999999997E-3</v>
      </c>
      <c r="R200" s="141">
        <f t="shared" si="32"/>
        <v>0.50539499999999993</v>
      </c>
      <c r="S200" s="141">
        <v>0</v>
      </c>
      <c r="T200" s="142">
        <f t="shared" si="33"/>
        <v>0</v>
      </c>
      <c r="AR200" s="143" t="s">
        <v>140</v>
      </c>
      <c r="AT200" s="143" t="s">
        <v>136</v>
      </c>
      <c r="AU200" s="143" t="s">
        <v>141</v>
      </c>
      <c r="AY200" s="13" t="s">
        <v>134</v>
      </c>
      <c r="BE200" s="144">
        <f t="shared" si="34"/>
        <v>0</v>
      </c>
      <c r="BF200" s="144">
        <f t="shared" si="35"/>
        <v>0</v>
      </c>
      <c r="BG200" s="144">
        <f t="shared" si="36"/>
        <v>0</v>
      </c>
      <c r="BH200" s="144">
        <f t="shared" si="37"/>
        <v>0</v>
      </c>
      <c r="BI200" s="144">
        <f t="shared" si="38"/>
        <v>0</v>
      </c>
      <c r="BJ200" s="13" t="s">
        <v>141</v>
      </c>
      <c r="BK200" s="144">
        <f t="shared" si="39"/>
        <v>0</v>
      </c>
      <c r="BL200" s="13" t="s">
        <v>140</v>
      </c>
      <c r="BM200" s="143" t="s">
        <v>779</v>
      </c>
    </row>
    <row r="201" spans="2:65" s="1" customFormat="1" ht="24.2" customHeight="1">
      <c r="B201" s="131"/>
      <c r="C201" s="132" t="s">
        <v>483</v>
      </c>
      <c r="D201" s="132" t="s">
        <v>136</v>
      </c>
      <c r="E201" s="133" t="s">
        <v>345</v>
      </c>
      <c r="F201" s="134" t="s">
        <v>346</v>
      </c>
      <c r="G201" s="135" t="s">
        <v>139</v>
      </c>
      <c r="H201" s="136">
        <v>190.89</v>
      </c>
      <c r="I201" s="137">
        <v>0</v>
      </c>
      <c r="J201" s="137">
        <f t="shared" si="30"/>
        <v>0</v>
      </c>
      <c r="K201" s="138"/>
      <c r="L201" s="25"/>
      <c r="M201" s="139" t="s">
        <v>1</v>
      </c>
      <c r="N201" s="140" t="s">
        <v>37</v>
      </c>
      <c r="O201" s="141">
        <v>0.189</v>
      </c>
      <c r="P201" s="141">
        <f t="shared" si="31"/>
        <v>36.078209999999999</v>
      </c>
      <c r="Q201" s="141">
        <v>0</v>
      </c>
      <c r="R201" s="141">
        <f t="shared" si="32"/>
        <v>0</v>
      </c>
      <c r="S201" s="141">
        <v>0</v>
      </c>
      <c r="T201" s="142">
        <f t="shared" si="33"/>
        <v>0</v>
      </c>
      <c r="AR201" s="143" t="s">
        <v>140</v>
      </c>
      <c r="AT201" s="143" t="s">
        <v>136</v>
      </c>
      <c r="AU201" s="143" t="s">
        <v>141</v>
      </c>
      <c r="AY201" s="13" t="s">
        <v>134</v>
      </c>
      <c r="BE201" s="144">
        <f t="shared" si="34"/>
        <v>0</v>
      </c>
      <c r="BF201" s="144">
        <f t="shared" si="35"/>
        <v>0</v>
      </c>
      <c r="BG201" s="144">
        <f t="shared" si="36"/>
        <v>0</v>
      </c>
      <c r="BH201" s="144">
        <f t="shared" si="37"/>
        <v>0</v>
      </c>
      <c r="BI201" s="144">
        <f t="shared" si="38"/>
        <v>0</v>
      </c>
      <c r="BJ201" s="13" t="s">
        <v>141</v>
      </c>
      <c r="BK201" s="144">
        <f t="shared" si="39"/>
        <v>0</v>
      </c>
      <c r="BL201" s="13" t="s">
        <v>140</v>
      </c>
      <c r="BM201" s="143" t="s">
        <v>780</v>
      </c>
    </row>
    <row r="202" spans="2:65" s="1" customFormat="1" ht="37.9" customHeight="1">
      <c r="B202" s="131"/>
      <c r="C202" s="132" t="s">
        <v>487</v>
      </c>
      <c r="D202" s="132" t="s">
        <v>136</v>
      </c>
      <c r="E202" s="133" t="s">
        <v>357</v>
      </c>
      <c r="F202" s="134" t="s">
        <v>358</v>
      </c>
      <c r="G202" s="135" t="s">
        <v>234</v>
      </c>
      <c r="H202" s="136">
        <v>3.1869999999999998</v>
      </c>
      <c r="I202" s="137">
        <v>0</v>
      </c>
      <c r="J202" s="137">
        <f t="shared" si="30"/>
        <v>0</v>
      </c>
      <c r="K202" s="138"/>
      <c r="L202" s="25"/>
      <c r="M202" s="139" t="s">
        <v>1</v>
      </c>
      <c r="N202" s="140" t="s">
        <v>37</v>
      </c>
      <c r="O202" s="141">
        <v>35.759</v>
      </c>
      <c r="P202" s="141">
        <f t="shared" si="31"/>
        <v>113.963933</v>
      </c>
      <c r="Q202" s="141">
        <v>1.0162899999999999</v>
      </c>
      <c r="R202" s="141">
        <f t="shared" si="32"/>
        <v>3.2389162299999996</v>
      </c>
      <c r="S202" s="141">
        <v>0</v>
      </c>
      <c r="T202" s="142">
        <f t="shared" si="33"/>
        <v>0</v>
      </c>
      <c r="AR202" s="143" t="s">
        <v>140</v>
      </c>
      <c r="AT202" s="143" t="s">
        <v>136</v>
      </c>
      <c r="AU202" s="143" t="s">
        <v>141</v>
      </c>
      <c r="AY202" s="13" t="s">
        <v>134</v>
      </c>
      <c r="BE202" s="144">
        <f t="shared" si="34"/>
        <v>0</v>
      </c>
      <c r="BF202" s="144">
        <f t="shared" si="35"/>
        <v>0</v>
      </c>
      <c r="BG202" s="144">
        <f t="shared" si="36"/>
        <v>0</v>
      </c>
      <c r="BH202" s="144">
        <f t="shared" si="37"/>
        <v>0</v>
      </c>
      <c r="BI202" s="144">
        <f t="shared" si="38"/>
        <v>0</v>
      </c>
      <c r="BJ202" s="13" t="s">
        <v>141</v>
      </c>
      <c r="BK202" s="144">
        <f t="shared" si="39"/>
        <v>0</v>
      </c>
      <c r="BL202" s="13" t="s">
        <v>140</v>
      </c>
      <c r="BM202" s="143" t="s">
        <v>781</v>
      </c>
    </row>
    <row r="203" spans="2:65" s="1" customFormat="1" ht="21.75" customHeight="1">
      <c r="B203" s="131"/>
      <c r="C203" s="132" t="s">
        <v>491</v>
      </c>
      <c r="D203" s="132" t="s">
        <v>136</v>
      </c>
      <c r="E203" s="133" t="s">
        <v>782</v>
      </c>
      <c r="F203" s="134" t="s">
        <v>783</v>
      </c>
      <c r="G203" s="135" t="s">
        <v>182</v>
      </c>
      <c r="H203" s="136">
        <v>5.6</v>
      </c>
      <c r="I203" s="137">
        <v>0</v>
      </c>
      <c r="J203" s="137">
        <f t="shared" si="30"/>
        <v>0</v>
      </c>
      <c r="K203" s="138"/>
      <c r="L203" s="25"/>
      <c r="M203" s="139" t="s">
        <v>1</v>
      </c>
      <c r="N203" s="140" t="s">
        <v>37</v>
      </c>
      <c r="O203" s="141">
        <v>1.5803499999999999</v>
      </c>
      <c r="P203" s="141">
        <f t="shared" si="31"/>
        <v>8.8499599999999994</v>
      </c>
      <c r="Q203" s="141">
        <v>2.4018600000000001</v>
      </c>
      <c r="R203" s="141">
        <f t="shared" si="32"/>
        <v>13.450416000000001</v>
      </c>
      <c r="S203" s="141">
        <v>0</v>
      </c>
      <c r="T203" s="142">
        <f t="shared" si="33"/>
        <v>0</v>
      </c>
      <c r="AR203" s="143" t="s">
        <v>140</v>
      </c>
      <c r="AT203" s="143" t="s">
        <v>136</v>
      </c>
      <c r="AU203" s="143" t="s">
        <v>141</v>
      </c>
      <c r="AY203" s="13" t="s">
        <v>134</v>
      </c>
      <c r="BE203" s="144">
        <f t="shared" si="34"/>
        <v>0</v>
      </c>
      <c r="BF203" s="144">
        <f t="shared" si="35"/>
        <v>0</v>
      </c>
      <c r="BG203" s="144">
        <f t="shared" si="36"/>
        <v>0</v>
      </c>
      <c r="BH203" s="144">
        <f t="shared" si="37"/>
        <v>0</v>
      </c>
      <c r="BI203" s="144">
        <f t="shared" si="38"/>
        <v>0</v>
      </c>
      <c r="BJ203" s="13" t="s">
        <v>141</v>
      </c>
      <c r="BK203" s="144">
        <f t="shared" si="39"/>
        <v>0</v>
      </c>
      <c r="BL203" s="13" t="s">
        <v>140</v>
      </c>
      <c r="BM203" s="143" t="s">
        <v>784</v>
      </c>
    </row>
    <row r="204" spans="2:65" s="1" customFormat="1" ht="24.2" customHeight="1">
      <c r="B204" s="131"/>
      <c r="C204" s="132" t="s">
        <v>495</v>
      </c>
      <c r="D204" s="132" t="s">
        <v>136</v>
      </c>
      <c r="E204" s="133" t="s">
        <v>785</v>
      </c>
      <c r="F204" s="134" t="s">
        <v>786</v>
      </c>
      <c r="G204" s="135" t="s">
        <v>139</v>
      </c>
      <c r="H204" s="136">
        <v>29.934999999999999</v>
      </c>
      <c r="I204" s="137">
        <v>0</v>
      </c>
      <c r="J204" s="137">
        <f t="shared" si="30"/>
        <v>0</v>
      </c>
      <c r="K204" s="138"/>
      <c r="L204" s="25"/>
      <c r="M204" s="139" t="s">
        <v>1</v>
      </c>
      <c r="N204" s="140" t="s">
        <v>37</v>
      </c>
      <c r="O204" s="141">
        <v>0.48230000000000001</v>
      </c>
      <c r="P204" s="141">
        <f t="shared" si="31"/>
        <v>14.4376505</v>
      </c>
      <c r="Q204" s="141">
        <v>3.4099999999999998E-3</v>
      </c>
      <c r="R204" s="141">
        <f t="shared" si="32"/>
        <v>0.10207834999999998</v>
      </c>
      <c r="S204" s="141">
        <v>0</v>
      </c>
      <c r="T204" s="142">
        <f t="shared" si="33"/>
        <v>0</v>
      </c>
      <c r="AR204" s="143" t="s">
        <v>140</v>
      </c>
      <c r="AT204" s="143" t="s">
        <v>136</v>
      </c>
      <c r="AU204" s="143" t="s">
        <v>141</v>
      </c>
      <c r="AY204" s="13" t="s">
        <v>134</v>
      </c>
      <c r="BE204" s="144">
        <f t="shared" si="34"/>
        <v>0</v>
      </c>
      <c r="BF204" s="144">
        <f t="shared" si="35"/>
        <v>0</v>
      </c>
      <c r="BG204" s="144">
        <f t="shared" si="36"/>
        <v>0</v>
      </c>
      <c r="BH204" s="144">
        <f t="shared" si="37"/>
        <v>0</v>
      </c>
      <c r="BI204" s="144">
        <f t="shared" si="38"/>
        <v>0</v>
      </c>
      <c r="BJ204" s="13" t="s">
        <v>141</v>
      </c>
      <c r="BK204" s="144">
        <f t="shared" si="39"/>
        <v>0</v>
      </c>
      <c r="BL204" s="13" t="s">
        <v>140</v>
      </c>
      <c r="BM204" s="143" t="s">
        <v>787</v>
      </c>
    </row>
    <row r="205" spans="2:65" s="1" customFormat="1" ht="24.2" customHeight="1">
      <c r="B205" s="131"/>
      <c r="C205" s="132" t="s">
        <v>499</v>
      </c>
      <c r="D205" s="132" t="s">
        <v>136</v>
      </c>
      <c r="E205" s="133" t="s">
        <v>788</v>
      </c>
      <c r="F205" s="134" t="s">
        <v>789</v>
      </c>
      <c r="G205" s="135" t="s">
        <v>139</v>
      </c>
      <c r="H205" s="136">
        <v>29.934999999999999</v>
      </c>
      <c r="I205" s="137">
        <v>0</v>
      </c>
      <c r="J205" s="137">
        <f t="shared" si="30"/>
        <v>0</v>
      </c>
      <c r="K205" s="138"/>
      <c r="L205" s="25"/>
      <c r="M205" s="139" t="s">
        <v>1</v>
      </c>
      <c r="N205" s="140" t="s">
        <v>37</v>
      </c>
      <c r="O205" s="141">
        <v>0.23899999999999999</v>
      </c>
      <c r="P205" s="141">
        <f t="shared" si="31"/>
        <v>7.1544649999999992</v>
      </c>
      <c r="Q205" s="141">
        <v>0</v>
      </c>
      <c r="R205" s="141">
        <f t="shared" si="32"/>
        <v>0</v>
      </c>
      <c r="S205" s="141">
        <v>0</v>
      </c>
      <c r="T205" s="142">
        <f t="shared" si="33"/>
        <v>0</v>
      </c>
      <c r="AR205" s="143" t="s">
        <v>140</v>
      </c>
      <c r="AT205" s="143" t="s">
        <v>136</v>
      </c>
      <c r="AU205" s="143" t="s">
        <v>141</v>
      </c>
      <c r="AY205" s="13" t="s">
        <v>134</v>
      </c>
      <c r="BE205" s="144">
        <f t="shared" si="34"/>
        <v>0</v>
      </c>
      <c r="BF205" s="144">
        <f t="shared" si="35"/>
        <v>0</v>
      </c>
      <c r="BG205" s="144">
        <f t="shared" si="36"/>
        <v>0</v>
      </c>
      <c r="BH205" s="144">
        <f t="shared" si="37"/>
        <v>0</v>
      </c>
      <c r="BI205" s="144">
        <f t="shared" si="38"/>
        <v>0</v>
      </c>
      <c r="BJ205" s="13" t="s">
        <v>141</v>
      </c>
      <c r="BK205" s="144">
        <f t="shared" si="39"/>
        <v>0</v>
      </c>
      <c r="BL205" s="13" t="s">
        <v>140</v>
      </c>
      <c r="BM205" s="143" t="s">
        <v>790</v>
      </c>
    </row>
    <row r="206" spans="2:65" s="1" customFormat="1" ht="24.2" customHeight="1">
      <c r="B206" s="131"/>
      <c r="C206" s="132" t="s">
        <v>503</v>
      </c>
      <c r="D206" s="132" t="s">
        <v>136</v>
      </c>
      <c r="E206" s="133" t="s">
        <v>791</v>
      </c>
      <c r="F206" s="134" t="s">
        <v>792</v>
      </c>
      <c r="G206" s="135" t="s">
        <v>234</v>
      </c>
      <c r="H206" s="136">
        <v>0.70099999999999996</v>
      </c>
      <c r="I206" s="137">
        <v>0</v>
      </c>
      <c r="J206" s="137">
        <f t="shared" si="30"/>
        <v>0</v>
      </c>
      <c r="K206" s="138"/>
      <c r="L206" s="25"/>
      <c r="M206" s="139" t="s">
        <v>1</v>
      </c>
      <c r="N206" s="140" t="s">
        <v>37</v>
      </c>
      <c r="O206" s="141">
        <v>35.618609999999997</v>
      </c>
      <c r="P206" s="141">
        <f t="shared" si="31"/>
        <v>24.968645609999996</v>
      </c>
      <c r="Q206" s="141">
        <v>1.0165999999999999</v>
      </c>
      <c r="R206" s="141">
        <f t="shared" si="32"/>
        <v>0.71263659999999995</v>
      </c>
      <c r="S206" s="141">
        <v>0</v>
      </c>
      <c r="T206" s="142">
        <f t="shared" si="33"/>
        <v>0</v>
      </c>
      <c r="AR206" s="143" t="s">
        <v>140</v>
      </c>
      <c r="AT206" s="143" t="s">
        <v>136</v>
      </c>
      <c r="AU206" s="143" t="s">
        <v>141</v>
      </c>
      <c r="AY206" s="13" t="s">
        <v>134</v>
      </c>
      <c r="BE206" s="144">
        <f t="shared" si="34"/>
        <v>0</v>
      </c>
      <c r="BF206" s="144">
        <f t="shared" si="35"/>
        <v>0</v>
      </c>
      <c r="BG206" s="144">
        <f t="shared" si="36"/>
        <v>0</v>
      </c>
      <c r="BH206" s="144">
        <f t="shared" si="37"/>
        <v>0</v>
      </c>
      <c r="BI206" s="144">
        <f t="shared" si="38"/>
        <v>0</v>
      </c>
      <c r="BJ206" s="13" t="s">
        <v>141</v>
      </c>
      <c r="BK206" s="144">
        <f t="shared" si="39"/>
        <v>0</v>
      </c>
      <c r="BL206" s="13" t="s">
        <v>140</v>
      </c>
      <c r="BM206" s="143" t="s">
        <v>793</v>
      </c>
    </row>
    <row r="207" spans="2:65" s="1" customFormat="1" ht="33" customHeight="1">
      <c r="B207" s="131"/>
      <c r="C207" s="132" t="s">
        <v>507</v>
      </c>
      <c r="D207" s="132" t="s">
        <v>136</v>
      </c>
      <c r="E207" s="133" t="s">
        <v>794</v>
      </c>
      <c r="F207" s="134" t="s">
        <v>795</v>
      </c>
      <c r="G207" s="135" t="s">
        <v>139</v>
      </c>
      <c r="H207" s="136">
        <v>14.962999999999999</v>
      </c>
      <c r="I207" s="137">
        <v>0</v>
      </c>
      <c r="J207" s="137">
        <f t="shared" si="30"/>
        <v>0</v>
      </c>
      <c r="K207" s="138"/>
      <c r="L207" s="25"/>
      <c r="M207" s="139" t="s">
        <v>1</v>
      </c>
      <c r="N207" s="140" t="s">
        <v>37</v>
      </c>
      <c r="O207" s="141">
        <v>0.20014999999999999</v>
      </c>
      <c r="P207" s="141">
        <f t="shared" si="31"/>
        <v>2.9948444499999995</v>
      </c>
      <c r="Q207" s="141">
        <v>1.4999999999999999E-4</v>
      </c>
      <c r="R207" s="141">
        <f t="shared" si="32"/>
        <v>2.2444499999999998E-3</v>
      </c>
      <c r="S207" s="141">
        <v>0</v>
      </c>
      <c r="T207" s="142">
        <f t="shared" si="33"/>
        <v>0</v>
      </c>
      <c r="AR207" s="143" t="s">
        <v>140</v>
      </c>
      <c r="AT207" s="143" t="s">
        <v>136</v>
      </c>
      <c r="AU207" s="143" t="s">
        <v>141</v>
      </c>
      <c r="AY207" s="13" t="s">
        <v>134</v>
      </c>
      <c r="BE207" s="144">
        <f t="shared" si="34"/>
        <v>0</v>
      </c>
      <c r="BF207" s="144">
        <f t="shared" si="35"/>
        <v>0</v>
      </c>
      <c r="BG207" s="144">
        <f t="shared" si="36"/>
        <v>0</v>
      </c>
      <c r="BH207" s="144">
        <f t="shared" si="37"/>
        <v>0</v>
      </c>
      <c r="BI207" s="144">
        <f t="shared" si="38"/>
        <v>0</v>
      </c>
      <c r="BJ207" s="13" t="s">
        <v>141</v>
      </c>
      <c r="BK207" s="144">
        <f t="shared" si="39"/>
        <v>0</v>
      </c>
      <c r="BL207" s="13" t="s">
        <v>140</v>
      </c>
      <c r="BM207" s="143" t="s">
        <v>796</v>
      </c>
    </row>
    <row r="208" spans="2:65" s="1" customFormat="1" ht="24.2" customHeight="1">
      <c r="B208" s="131"/>
      <c r="C208" s="149" t="s">
        <v>511</v>
      </c>
      <c r="D208" s="149" t="s">
        <v>313</v>
      </c>
      <c r="E208" s="150" t="s">
        <v>797</v>
      </c>
      <c r="F208" s="151" t="s">
        <v>798</v>
      </c>
      <c r="G208" s="152" t="s">
        <v>139</v>
      </c>
      <c r="H208" s="153">
        <v>15.711</v>
      </c>
      <c r="I208" s="154">
        <v>0</v>
      </c>
      <c r="J208" s="154">
        <f t="shared" si="30"/>
        <v>0</v>
      </c>
      <c r="K208" s="155"/>
      <c r="L208" s="156"/>
      <c r="M208" s="157" t="s">
        <v>1</v>
      </c>
      <c r="N208" s="158" t="s">
        <v>37</v>
      </c>
      <c r="O208" s="141">
        <v>0</v>
      </c>
      <c r="P208" s="141">
        <f t="shared" si="31"/>
        <v>0</v>
      </c>
      <c r="Q208" s="141">
        <v>1.5E-3</v>
      </c>
      <c r="R208" s="141">
        <f t="shared" si="32"/>
        <v>2.3566500000000001E-2</v>
      </c>
      <c r="S208" s="141">
        <v>0</v>
      </c>
      <c r="T208" s="142">
        <f t="shared" si="33"/>
        <v>0</v>
      </c>
      <c r="AR208" s="143" t="s">
        <v>167</v>
      </c>
      <c r="AT208" s="143" t="s">
        <v>313</v>
      </c>
      <c r="AU208" s="143" t="s">
        <v>141</v>
      </c>
      <c r="AY208" s="13" t="s">
        <v>134</v>
      </c>
      <c r="BE208" s="144">
        <f t="shared" si="34"/>
        <v>0</v>
      </c>
      <c r="BF208" s="144">
        <f t="shared" si="35"/>
        <v>0</v>
      </c>
      <c r="BG208" s="144">
        <f t="shared" si="36"/>
        <v>0</v>
      </c>
      <c r="BH208" s="144">
        <f t="shared" si="37"/>
        <v>0</v>
      </c>
      <c r="BI208" s="144">
        <f t="shared" si="38"/>
        <v>0</v>
      </c>
      <c r="BJ208" s="13" t="s">
        <v>141</v>
      </c>
      <c r="BK208" s="144">
        <f t="shared" si="39"/>
        <v>0</v>
      </c>
      <c r="BL208" s="13" t="s">
        <v>140</v>
      </c>
      <c r="BM208" s="143" t="s">
        <v>799</v>
      </c>
    </row>
    <row r="209" spans="2:65" s="11" customFormat="1" ht="22.9" customHeight="1">
      <c r="B209" s="120"/>
      <c r="D209" s="121" t="s">
        <v>70</v>
      </c>
      <c r="E209" s="129" t="s">
        <v>157</v>
      </c>
      <c r="F209" s="129" t="s">
        <v>360</v>
      </c>
      <c r="J209" s="130">
        <f>BK209</f>
        <v>0</v>
      </c>
      <c r="L209" s="120"/>
      <c r="M209" s="124"/>
      <c r="P209" s="125">
        <f>SUM(P210:P230)</f>
        <v>1077.7749583099999</v>
      </c>
      <c r="R209" s="125">
        <f>SUM(R210:R230)</f>
        <v>425.25607588999992</v>
      </c>
      <c r="T209" s="126">
        <f>SUM(T210:T230)</f>
        <v>0</v>
      </c>
      <c r="AR209" s="121" t="s">
        <v>79</v>
      </c>
      <c r="AT209" s="127" t="s">
        <v>70</v>
      </c>
      <c r="AU209" s="127" t="s">
        <v>79</v>
      </c>
      <c r="AY209" s="121" t="s">
        <v>134</v>
      </c>
      <c r="BK209" s="128">
        <f>SUM(BK210:BK230)</f>
        <v>0</v>
      </c>
    </row>
    <row r="210" spans="2:65" s="1" customFormat="1" ht="24.2" customHeight="1">
      <c r="B210" s="131"/>
      <c r="C210" s="132" t="s">
        <v>515</v>
      </c>
      <c r="D210" s="132" t="s">
        <v>136</v>
      </c>
      <c r="E210" s="133" t="s">
        <v>800</v>
      </c>
      <c r="F210" s="134" t="s">
        <v>801</v>
      </c>
      <c r="G210" s="135" t="s">
        <v>139</v>
      </c>
      <c r="H210" s="136">
        <v>55.74</v>
      </c>
      <c r="I210" s="137">
        <v>0</v>
      </c>
      <c r="J210" s="137">
        <f t="shared" ref="J210:J230" si="40">ROUND(I210*H210,2)</f>
        <v>0</v>
      </c>
      <c r="K210" s="138"/>
      <c r="L210" s="25"/>
      <c r="M210" s="139" t="s">
        <v>1</v>
      </c>
      <c r="N210" s="140" t="s">
        <v>37</v>
      </c>
      <c r="O210" s="141">
        <v>0.49024000000000001</v>
      </c>
      <c r="P210" s="141">
        <f t="shared" ref="P210:P230" si="41">O210*H210</f>
        <v>27.325977600000002</v>
      </c>
      <c r="Q210" s="141">
        <v>2.0619999999999999E-2</v>
      </c>
      <c r="R210" s="141">
        <f t="shared" ref="R210:R230" si="42">Q210*H210</f>
        <v>1.1493587999999999</v>
      </c>
      <c r="S210" s="141">
        <v>0</v>
      </c>
      <c r="T210" s="142">
        <f t="shared" ref="T210:T230" si="43">S210*H210</f>
        <v>0</v>
      </c>
      <c r="AR210" s="143" t="s">
        <v>140</v>
      </c>
      <c r="AT210" s="143" t="s">
        <v>136</v>
      </c>
      <c r="AU210" s="143" t="s">
        <v>141</v>
      </c>
      <c r="AY210" s="13" t="s">
        <v>134</v>
      </c>
      <c r="BE210" s="144">
        <f t="shared" ref="BE210:BE230" si="44">IF(N210="základná",J210,0)</f>
        <v>0</v>
      </c>
      <c r="BF210" s="144">
        <f t="shared" ref="BF210:BF230" si="45">IF(N210="znížená",J210,0)</f>
        <v>0</v>
      </c>
      <c r="BG210" s="144">
        <f t="shared" ref="BG210:BG230" si="46">IF(N210="zákl. prenesená",J210,0)</f>
        <v>0</v>
      </c>
      <c r="BH210" s="144">
        <f t="shared" ref="BH210:BH230" si="47">IF(N210="zníž. prenesená",J210,0)</f>
        <v>0</v>
      </c>
      <c r="BI210" s="144">
        <f t="shared" ref="BI210:BI230" si="48">IF(N210="nulová",J210,0)</f>
        <v>0</v>
      </c>
      <c r="BJ210" s="13" t="s">
        <v>141</v>
      </c>
      <c r="BK210" s="144">
        <f t="shared" ref="BK210:BK230" si="49">ROUND(I210*H210,2)</f>
        <v>0</v>
      </c>
      <c r="BL210" s="13" t="s">
        <v>140</v>
      </c>
      <c r="BM210" s="143" t="s">
        <v>802</v>
      </c>
    </row>
    <row r="211" spans="2:65" s="1" customFormat="1" ht="24.2" customHeight="1">
      <c r="B211" s="131"/>
      <c r="C211" s="132" t="s">
        <v>519</v>
      </c>
      <c r="D211" s="132" t="s">
        <v>136</v>
      </c>
      <c r="E211" s="133" t="s">
        <v>803</v>
      </c>
      <c r="F211" s="134" t="s">
        <v>804</v>
      </c>
      <c r="G211" s="135" t="s">
        <v>139</v>
      </c>
      <c r="H211" s="136">
        <v>55.74</v>
      </c>
      <c r="I211" s="137">
        <v>0</v>
      </c>
      <c r="J211" s="137">
        <f t="shared" si="40"/>
        <v>0</v>
      </c>
      <c r="K211" s="138"/>
      <c r="L211" s="25"/>
      <c r="M211" s="139" t="s">
        <v>1</v>
      </c>
      <c r="N211" s="140" t="s">
        <v>37</v>
      </c>
      <c r="O211" s="141">
        <v>0.43769999999999998</v>
      </c>
      <c r="P211" s="141">
        <f t="shared" si="41"/>
        <v>24.397397999999999</v>
      </c>
      <c r="Q211" s="141">
        <v>8.2500000000000004E-3</v>
      </c>
      <c r="R211" s="141">
        <f t="shared" si="42"/>
        <v>0.45985500000000001</v>
      </c>
      <c r="S211" s="141">
        <v>0</v>
      </c>
      <c r="T211" s="142">
        <f t="shared" si="43"/>
        <v>0</v>
      </c>
      <c r="AR211" s="143" t="s">
        <v>140</v>
      </c>
      <c r="AT211" s="143" t="s">
        <v>136</v>
      </c>
      <c r="AU211" s="143" t="s">
        <v>141</v>
      </c>
      <c r="AY211" s="13" t="s">
        <v>134</v>
      </c>
      <c r="BE211" s="144">
        <f t="shared" si="44"/>
        <v>0</v>
      </c>
      <c r="BF211" s="144">
        <f t="shared" si="45"/>
        <v>0</v>
      </c>
      <c r="BG211" s="144">
        <f t="shared" si="46"/>
        <v>0</v>
      </c>
      <c r="BH211" s="144">
        <f t="shared" si="47"/>
        <v>0</v>
      </c>
      <c r="BI211" s="144">
        <f t="shared" si="48"/>
        <v>0</v>
      </c>
      <c r="BJ211" s="13" t="s">
        <v>141</v>
      </c>
      <c r="BK211" s="144">
        <f t="shared" si="49"/>
        <v>0</v>
      </c>
      <c r="BL211" s="13" t="s">
        <v>140</v>
      </c>
      <c r="BM211" s="143" t="s">
        <v>805</v>
      </c>
    </row>
    <row r="212" spans="2:65" s="1" customFormat="1" ht="24.2" customHeight="1">
      <c r="B212" s="131"/>
      <c r="C212" s="132" t="s">
        <v>521</v>
      </c>
      <c r="D212" s="132" t="s">
        <v>136</v>
      </c>
      <c r="E212" s="133" t="s">
        <v>806</v>
      </c>
      <c r="F212" s="134" t="s">
        <v>807</v>
      </c>
      <c r="G212" s="135" t="s">
        <v>139</v>
      </c>
      <c r="H212" s="136">
        <v>55.74</v>
      </c>
      <c r="I212" s="137">
        <v>0</v>
      </c>
      <c r="J212" s="137">
        <f t="shared" si="40"/>
        <v>0</v>
      </c>
      <c r="K212" s="138"/>
      <c r="L212" s="25"/>
      <c r="M212" s="139" t="s">
        <v>1</v>
      </c>
      <c r="N212" s="140" t="s">
        <v>37</v>
      </c>
      <c r="O212" s="141">
        <v>0.21106</v>
      </c>
      <c r="P212" s="141">
        <f t="shared" si="41"/>
        <v>11.764484400000001</v>
      </c>
      <c r="Q212" s="141">
        <v>5.1500000000000001E-3</v>
      </c>
      <c r="R212" s="141">
        <f t="shared" si="42"/>
        <v>0.28706100000000001</v>
      </c>
      <c r="S212" s="141">
        <v>0</v>
      </c>
      <c r="T212" s="142">
        <f t="shared" si="43"/>
        <v>0</v>
      </c>
      <c r="AR212" s="143" t="s">
        <v>140</v>
      </c>
      <c r="AT212" s="143" t="s">
        <v>136</v>
      </c>
      <c r="AU212" s="143" t="s">
        <v>141</v>
      </c>
      <c r="AY212" s="13" t="s">
        <v>134</v>
      </c>
      <c r="BE212" s="144">
        <f t="shared" si="44"/>
        <v>0</v>
      </c>
      <c r="BF212" s="144">
        <f t="shared" si="45"/>
        <v>0</v>
      </c>
      <c r="BG212" s="144">
        <f t="shared" si="46"/>
        <v>0</v>
      </c>
      <c r="BH212" s="144">
        <f t="shared" si="47"/>
        <v>0</v>
      </c>
      <c r="BI212" s="144">
        <f t="shared" si="48"/>
        <v>0</v>
      </c>
      <c r="BJ212" s="13" t="s">
        <v>141</v>
      </c>
      <c r="BK212" s="144">
        <f t="shared" si="49"/>
        <v>0</v>
      </c>
      <c r="BL212" s="13" t="s">
        <v>140</v>
      </c>
      <c r="BM212" s="143" t="s">
        <v>808</v>
      </c>
    </row>
    <row r="213" spans="2:65" s="1" customFormat="1" ht="24.2" customHeight="1">
      <c r="B213" s="131"/>
      <c r="C213" s="132" t="s">
        <v>525</v>
      </c>
      <c r="D213" s="132" t="s">
        <v>136</v>
      </c>
      <c r="E213" s="133" t="s">
        <v>809</v>
      </c>
      <c r="F213" s="134" t="s">
        <v>810</v>
      </c>
      <c r="G213" s="135" t="s">
        <v>139</v>
      </c>
      <c r="H213" s="136">
        <v>149.08000000000001</v>
      </c>
      <c r="I213" s="137">
        <v>0</v>
      </c>
      <c r="J213" s="137">
        <f t="shared" si="40"/>
        <v>0</v>
      </c>
      <c r="K213" s="138"/>
      <c r="L213" s="25"/>
      <c r="M213" s="139" t="s">
        <v>1</v>
      </c>
      <c r="N213" s="140" t="s">
        <v>37</v>
      </c>
      <c r="O213" s="141">
        <v>0.24801000000000001</v>
      </c>
      <c r="P213" s="141">
        <f t="shared" si="41"/>
        <v>36.973330800000006</v>
      </c>
      <c r="Q213" s="141">
        <v>4.9300000000000004E-3</v>
      </c>
      <c r="R213" s="141">
        <f t="shared" si="42"/>
        <v>0.73496440000000007</v>
      </c>
      <c r="S213" s="141">
        <v>0</v>
      </c>
      <c r="T213" s="142">
        <f t="shared" si="43"/>
        <v>0</v>
      </c>
      <c r="AR213" s="143" t="s">
        <v>140</v>
      </c>
      <c r="AT213" s="143" t="s">
        <v>136</v>
      </c>
      <c r="AU213" s="143" t="s">
        <v>141</v>
      </c>
      <c r="AY213" s="13" t="s">
        <v>134</v>
      </c>
      <c r="BE213" s="144">
        <f t="shared" si="44"/>
        <v>0</v>
      </c>
      <c r="BF213" s="144">
        <f t="shared" si="45"/>
        <v>0</v>
      </c>
      <c r="BG213" s="144">
        <f t="shared" si="46"/>
        <v>0</v>
      </c>
      <c r="BH213" s="144">
        <f t="shared" si="47"/>
        <v>0</v>
      </c>
      <c r="BI213" s="144">
        <f t="shared" si="48"/>
        <v>0</v>
      </c>
      <c r="BJ213" s="13" t="s">
        <v>141</v>
      </c>
      <c r="BK213" s="144">
        <f t="shared" si="49"/>
        <v>0</v>
      </c>
      <c r="BL213" s="13" t="s">
        <v>140</v>
      </c>
      <c r="BM213" s="143" t="s">
        <v>811</v>
      </c>
    </row>
    <row r="214" spans="2:65" s="1" customFormat="1" ht="24.2" customHeight="1">
      <c r="B214" s="131"/>
      <c r="C214" s="132" t="s">
        <v>529</v>
      </c>
      <c r="D214" s="132" t="s">
        <v>136</v>
      </c>
      <c r="E214" s="133" t="s">
        <v>812</v>
      </c>
      <c r="F214" s="134" t="s">
        <v>813</v>
      </c>
      <c r="G214" s="135" t="s">
        <v>139</v>
      </c>
      <c r="H214" s="136">
        <v>149.08000000000001</v>
      </c>
      <c r="I214" s="137">
        <v>0</v>
      </c>
      <c r="J214" s="137">
        <f t="shared" si="40"/>
        <v>0</v>
      </c>
      <c r="K214" s="138"/>
      <c r="L214" s="25"/>
      <c r="M214" s="139" t="s">
        <v>1</v>
      </c>
      <c r="N214" s="140" t="s">
        <v>37</v>
      </c>
      <c r="O214" s="141">
        <v>0.53408999999999995</v>
      </c>
      <c r="P214" s="141">
        <f t="shared" si="41"/>
        <v>79.622137199999997</v>
      </c>
      <c r="Q214" s="141">
        <v>3.9379999999999998E-2</v>
      </c>
      <c r="R214" s="141">
        <f t="shared" si="42"/>
        <v>5.8707704000000005</v>
      </c>
      <c r="S214" s="141">
        <v>0</v>
      </c>
      <c r="T214" s="142">
        <f t="shared" si="43"/>
        <v>0</v>
      </c>
      <c r="AR214" s="143" t="s">
        <v>140</v>
      </c>
      <c r="AT214" s="143" t="s">
        <v>136</v>
      </c>
      <c r="AU214" s="143" t="s">
        <v>141</v>
      </c>
      <c r="AY214" s="13" t="s">
        <v>134</v>
      </c>
      <c r="BE214" s="144">
        <f t="shared" si="44"/>
        <v>0</v>
      </c>
      <c r="BF214" s="144">
        <f t="shared" si="45"/>
        <v>0</v>
      </c>
      <c r="BG214" s="144">
        <f t="shared" si="46"/>
        <v>0</v>
      </c>
      <c r="BH214" s="144">
        <f t="shared" si="47"/>
        <v>0</v>
      </c>
      <c r="BI214" s="144">
        <f t="shared" si="48"/>
        <v>0</v>
      </c>
      <c r="BJ214" s="13" t="s">
        <v>141</v>
      </c>
      <c r="BK214" s="144">
        <f t="shared" si="49"/>
        <v>0</v>
      </c>
      <c r="BL214" s="13" t="s">
        <v>140</v>
      </c>
      <c r="BM214" s="143" t="s">
        <v>814</v>
      </c>
    </row>
    <row r="215" spans="2:65" s="1" customFormat="1" ht="24.2" customHeight="1">
      <c r="B215" s="131"/>
      <c r="C215" s="132" t="s">
        <v>531</v>
      </c>
      <c r="D215" s="132" t="s">
        <v>136</v>
      </c>
      <c r="E215" s="133" t="s">
        <v>815</v>
      </c>
      <c r="F215" s="134" t="s">
        <v>816</v>
      </c>
      <c r="G215" s="135" t="s">
        <v>139</v>
      </c>
      <c r="H215" s="136">
        <v>172.583</v>
      </c>
      <c r="I215" s="137">
        <v>0</v>
      </c>
      <c r="J215" s="137">
        <f t="shared" si="40"/>
        <v>0</v>
      </c>
      <c r="K215" s="138"/>
      <c r="L215" s="25"/>
      <c r="M215" s="139" t="s">
        <v>1</v>
      </c>
      <c r="N215" s="140" t="s">
        <v>37</v>
      </c>
      <c r="O215" s="141">
        <v>0.34761999999999998</v>
      </c>
      <c r="P215" s="141">
        <f t="shared" si="41"/>
        <v>59.993302459999995</v>
      </c>
      <c r="Q215" s="141">
        <v>7.8799999999999999E-3</v>
      </c>
      <c r="R215" s="141">
        <f t="shared" si="42"/>
        <v>1.3599540399999999</v>
      </c>
      <c r="S215" s="141">
        <v>0</v>
      </c>
      <c r="T215" s="142">
        <f t="shared" si="43"/>
        <v>0</v>
      </c>
      <c r="AR215" s="143" t="s">
        <v>140</v>
      </c>
      <c r="AT215" s="143" t="s">
        <v>136</v>
      </c>
      <c r="AU215" s="143" t="s">
        <v>141</v>
      </c>
      <c r="AY215" s="13" t="s">
        <v>134</v>
      </c>
      <c r="BE215" s="144">
        <f t="shared" si="44"/>
        <v>0</v>
      </c>
      <c r="BF215" s="144">
        <f t="shared" si="45"/>
        <v>0</v>
      </c>
      <c r="BG215" s="144">
        <f t="shared" si="46"/>
        <v>0</v>
      </c>
      <c r="BH215" s="144">
        <f t="shared" si="47"/>
        <v>0</v>
      </c>
      <c r="BI215" s="144">
        <f t="shared" si="48"/>
        <v>0</v>
      </c>
      <c r="BJ215" s="13" t="s">
        <v>141</v>
      </c>
      <c r="BK215" s="144">
        <f t="shared" si="49"/>
        <v>0</v>
      </c>
      <c r="BL215" s="13" t="s">
        <v>140</v>
      </c>
      <c r="BM215" s="143" t="s">
        <v>817</v>
      </c>
    </row>
    <row r="216" spans="2:65" s="1" customFormat="1" ht="24.2" customHeight="1">
      <c r="B216" s="131"/>
      <c r="C216" s="132" t="s">
        <v>535</v>
      </c>
      <c r="D216" s="132" t="s">
        <v>136</v>
      </c>
      <c r="E216" s="133" t="s">
        <v>367</v>
      </c>
      <c r="F216" s="134" t="s">
        <v>368</v>
      </c>
      <c r="G216" s="135" t="s">
        <v>139</v>
      </c>
      <c r="H216" s="136">
        <v>172.583</v>
      </c>
      <c r="I216" s="137">
        <v>0</v>
      </c>
      <c r="J216" s="137">
        <f t="shared" si="40"/>
        <v>0</v>
      </c>
      <c r="K216" s="138"/>
      <c r="L216" s="25"/>
      <c r="M216" s="139" t="s">
        <v>1</v>
      </c>
      <c r="N216" s="140" t="s">
        <v>37</v>
      </c>
      <c r="O216" s="141">
        <v>0.19106000000000001</v>
      </c>
      <c r="P216" s="141">
        <f t="shared" si="41"/>
        <v>32.97370798</v>
      </c>
      <c r="Q216" s="141">
        <v>5.1500000000000001E-3</v>
      </c>
      <c r="R216" s="141">
        <f t="shared" si="42"/>
        <v>0.88880245000000002</v>
      </c>
      <c r="S216" s="141">
        <v>0</v>
      </c>
      <c r="T216" s="142">
        <f t="shared" si="43"/>
        <v>0</v>
      </c>
      <c r="AR216" s="143" t="s">
        <v>140</v>
      </c>
      <c r="AT216" s="143" t="s">
        <v>136</v>
      </c>
      <c r="AU216" s="143" t="s">
        <v>141</v>
      </c>
      <c r="AY216" s="13" t="s">
        <v>134</v>
      </c>
      <c r="BE216" s="144">
        <f t="shared" si="44"/>
        <v>0</v>
      </c>
      <c r="BF216" s="144">
        <f t="shared" si="45"/>
        <v>0</v>
      </c>
      <c r="BG216" s="144">
        <f t="shared" si="46"/>
        <v>0</v>
      </c>
      <c r="BH216" s="144">
        <f t="shared" si="47"/>
        <v>0</v>
      </c>
      <c r="BI216" s="144">
        <f t="shared" si="48"/>
        <v>0</v>
      </c>
      <c r="BJ216" s="13" t="s">
        <v>141</v>
      </c>
      <c r="BK216" s="144">
        <f t="shared" si="49"/>
        <v>0</v>
      </c>
      <c r="BL216" s="13" t="s">
        <v>140</v>
      </c>
      <c r="BM216" s="143" t="s">
        <v>818</v>
      </c>
    </row>
    <row r="217" spans="2:65" s="1" customFormat="1" ht="24.2" customHeight="1">
      <c r="B217" s="131"/>
      <c r="C217" s="132" t="s">
        <v>539</v>
      </c>
      <c r="D217" s="132" t="s">
        <v>136</v>
      </c>
      <c r="E217" s="133" t="s">
        <v>819</v>
      </c>
      <c r="F217" s="134" t="s">
        <v>820</v>
      </c>
      <c r="G217" s="135" t="s">
        <v>139</v>
      </c>
      <c r="H217" s="136">
        <v>91.08</v>
      </c>
      <c r="I217" s="137">
        <v>0</v>
      </c>
      <c r="J217" s="137">
        <f t="shared" si="40"/>
        <v>0</v>
      </c>
      <c r="K217" s="138"/>
      <c r="L217" s="25"/>
      <c r="M217" s="139" t="s">
        <v>1</v>
      </c>
      <c r="N217" s="140" t="s">
        <v>37</v>
      </c>
      <c r="O217" s="141">
        <v>0.31801000000000001</v>
      </c>
      <c r="P217" s="141">
        <f t="shared" si="41"/>
        <v>28.964350800000002</v>
      </c>
      <c r="Q217" s="141">
        <v>4.9300000000000004E-3</v>
      </c>
      <c r="R217" s="141">
        <f t="shared" si="42"/>
        <v>0.44902440000000005</v>
      </c>
      <c r="S217" s="141">
        <v>0</v>
      </c>
      <c r="T217" s="142">
        <f t="shared" si="43"/>
        <v>0</v>
      </c>
      <c r="AR217" s="143" t="s">
        <v>140</v>
      </c>
      <c r="AT217" s="143" t="s">
        <v>136</v>
      </c>
      <c r="AU217" s="143" t="s">
        <v>141</v>
      </c>
      <c r="AY217" s="13" t="s">
        <v>134</v>
      </c>
      <c r="BE217" s="144">
        <f t="shared" si="44"/>
        <v>0</v>
      </c>
      <c r="BF217" s="144">
        <f t="shared" si="45"/>
        <v>0</v>
      </c>
      <c r="BG217" s="144">
        <f t="shared" si="46"/>
        <v>0</v>
      </c>
      <c r="BH217" s="144">
        <f t="shared" si="47"/>
        <v>0</v>
      </c>
      <c r="BI217" s="144">
        <f t="shared" si="48"/>
        <v>0</v>
      </c>
      <c r="BJ217" s="13" t="s">
        <v>141</v>
      </c>
      <c r="BK217" s="144">
        <f t="shared" si="49"/>
        <v>0</v>
      </c>
      <c r="BL217" s="13" t="s">
        <v>140</v>
      </c>
      <c r="BM217" s="143" t="s">
        <v>821</v>
      </c>
    </row>
    <row r="218" spans="2:65" s="1" customFormat="1" ht="24.2" customHeight="1">
      <c r="B218" s="131"/>
      <c r="C218" s="132" t="s">
        <v>543</v>
      </c>
      <c r="D218" s="132" t="s">
        <v>136</v>
      </c>
      <c r="E218" s="133" t="s">
        <v>822</v>
      </c>
      <c r="F218" s="134" t="s">
        <v>823</v>
      </c>
      <c r="G218" s="135" t="s">
        <v>139</v>
      </c>
      <c r="H218" s="136">
        <v>91.08</v>
      </c>
      <c r="I218" s="137">
        <v>0</v>
      </c>
      <c r="J218" s="137">
        <f t="shared" si="40"/>
        <v>0</v>
      </c>
      <c r="K218" s="138"/>
      <c r="L218" s="25"/>
      <c r="M218" s="139" t="s">
        <v>1</v>
      </c>
      <c r="N218" s="140" t="s">
        <v>37</v>
      </c>
      <c r="O218" s="141">
        <v>0.60409000000000002</v>
      </c>
      <c r="P218" s="141">
        <f t="shared" si="41"/>
        <v>55.0205172</v>
      </c>
      <c r="Q218" s="141">
        <v>3.9379999999999998E-2</v>
      </c>
      <c r="R218" s="141">
        <f t="shared" si="42"/>
        <v>3.5867304</v>
      </c>
      <c r="S218" s="141">
        <v>0</v>
      </c>
      <c r="T218" s="142">
        <f t="shared" si="43"/>
        <v>0</v>
      </c>
      <c r="AR218" s="143" t="s">
        <v>140</v>
      </c>
      <c r="AT218" s="143" t="s">
        <v>136</v>
      </c>
      <c r="AU218" s="143" t="s">
        <v>141</v>
      </c>
      <c r="AY218" s="13" t="s">
        <v>134</v>
      </c>
      <c r="BE218" s="144">
        <f t="shared" si="44"/>
        <v>0</v>
      </c>
      <c r="BF218" s="144">
        <f t="shared" si="45"/>
        <v>0</v>
      </c>
      <c r="BG218" s="144">
        <f t="shared" si="46"/>
        <v>0</v>
      </c>
      <c r="BH218" s="144">
        <f t="shared" si="47"/>
        <v>0</v>
      </c>
      <c r="BI218" s="144">
        <f t="shared" si="48"/>
        <v>0</v>
      </c>
      <c r="BJ218" s="13" t="s">
        <v>141</v>
      </c>
      <c r="BK218" s="144">
        <f t="shared" si="49"/>
        <v>0</v>
      </c>
      <c r="BL218" s="13" t="s">
        <v>140</v>
      </c>
      <c r="BM218" s="143" t="s">
        <v>824</v>
      </c>
    </row>
    <row r="219" spans="2:65" s="1" customFormat="1" ht="24.2" customHeight="1">
      <c r="B219" s="131"/>
      <c r="C219" s="132" t="s">
        <v>549</v>
      </c>
      <c r="D219" s="132" t="s">
        <v>136</v>
      </c>
      <c r="E219" s="133" t="s">
        <v>825</v>
      </c>
      <c r="F219" s="134" t="s">
        <v>826</v>
      </c>
      <c r="G219" s="135" t="s">
        <v>139</v>
      </c>
      <c r="H219" s="136">
        <v>91.08</v>
      </c>
      <c r="I219" s="137">
        <v>0</v>
      </c>
      <c r="J219" s="137">
        <f t="shared" si="40"/>
        <v>0</v>
      </c>
      <c r="K219" s="138"/>
      <c r="L219" s="25"/>
      <c r="M219" s="139" t="s">
        <v>1</v>
      </c>
      <c r="N219" s="140" t="s">
        <v>37</v>
      </c>
      <c r="O219" s="141">
        <v>0.41761999999999999</v>
      </c>
      <c r="P219" s="141">
        <f t="shared" si="41"/>
        <v>38.036829599999997</v>
      </c>
      <c r="Q219" s="141">
        <v>7.8799999999999999E-3</v>
      </c>
      <c r="R219" s="141">
        <f t="shared" si="42"/>
        <v>0.71771039999999997</v>
      </c>
      <c r="S219" s="141">
        <v>0</v>
      </c>
      <c r="T219" s="142">
        <f t="shared" si="43"/>
        <v>0</v>
      </c>
      <c r="AR219" s="143" t="s">
        <v>140</v>
      </c>
      <c r="AT219" s="143" t="s">
        <v>136</v>
      </c>
      <c r="AU219" s="143" t="s">
        <v>141</v>
      </c>
      <c r="AY219" s="13" t="s">
        <v>134</v>
      </c>
      <c r="BE219" s="144">
        <f t="shared" si="44"/>
        <v>0</v>
      </c>
      <c r="BF219" s="144">
        <f t="shared" si="45"/>
        <v>0</v>
      </c>
      <c r="BG219" s="144">
        <f t="shared" si="46"/>
        <v>0</v>
      </c>
      <c r="BH219" s="144">
        <f t="shared" si="47"/>
        <v>0</v>
      </c>
      <c r="BI219" s="144">
        <f t="shared" si="48"/>
        <v>0</v>
      </c>
      <c r="BJ219" s="13" t="s">
        <v>141</v>
      </c>
      <c r="BK219" s="144">
        <f t="shared" si="49"/>
        <v>0</v>
      </c>
      <c r="BL219" s="13" t="s">
        <v>140</v>
      </c>
      <c r="BM219" s="143" t="s">
        <v>827</v>
      </c>
    </row>
    <row r="220" spans="2:65" s="1" customFormat="1" ht="24.2" customHeight="1">
      <c r="B220" s="131"/>
      <c r="C220" s="132" t="s">
        <v>553</v>
      </c>
      <c r="D220" s="132" t="s">
        <v>136</v>
      </c>
      <c r="E220" s="133" t="s">
        <v>828</v>
      </c>
      <c r="F220" s="134" t="s">
        <v>829</v>
      </c>
      <c r="G220" s="135" t="s">
        <v>139</v>
      </c>
      <c r="H220" s="136">
        <v>27.324000000000002</v>
      </c>
      <c r="I220" s="137">
        <v>0</v>
      </c>
      <c r="J220" s="137">
        <f t="shared" si="40"/>
        <v>0</v>
      </c>
      <c r="K220" s="138"/>
      <c r="L220" s="25"/>
      <c r="M220" s="139" t="s">
        <v>1</v>
      </c>
      <c r="N220" s="140" t="s">
        <v>37</v>
      </c>
      <c r="O220" s="141">
        <v>0.41726999999999997</v>
      </c>
      <c r="P220" s="141">
        <f t="shared" si="41"/>
        <v>11.40148548</v>
      </c>
      <c r="Q220" s="141">
        <v>6.1799999999999997E-3</v>
      </c>
      <c r="R220" s="141">
        <f t="shared" si="42"/>
        <v>0.16886232000000001</v>
      </c>
      <c r="S220" s="141">
        <v>0</v>
      </c>
      <c r="T220" s="142">
        <f t="shared" si="43"/>
        <v>0</v>
      </c>
      <c r="AR220" s="143" t="s">
        <v>140</v>
      </c>
      <c r="AT220" s="143" t="s">
        <v>136</v>
      </c>
      <c r="AU220" s="143" t="s">
        <v>141</v>
      </c>
      <c r="AY220" s="13" t="s">
        <v>134</v>
      </c>
      <c r="BE220" s="144">
        <f t="shared" si="44"/>
        <v>0</v>
      </c>
      <c r="BF220" s="144">
        <f t="shared" si="45"/>
        <v>0</v>
      </c>
      <c r="BG220" s="144">
        <f t="shared" si="46"/>
        <v>0</v>
      </c>
      <c r="BH220" s="144">
        <f t="shared" si="47"/>
        <v>0</v>
      </c>
      <c r="BI220" s="144">
        <f t="shared" si="48"/>
        <v>0</v>
      </c>
      <c r="BJ220" s="13" t="s">
        <v>141</v>
      </c>
      <c r="BK220" s="144">
        <f t="shared" si="49"/>
        <v>0</v>
      </c>
      <c r="BL220" s="13" t="s">
        <v>140</v>
      </c>
      <c r="BM220" s="143" t="s">
        <v>830</v>
      </c>
    </row>
    <row r="221" spans="2:65" s="1" customFormat="1" ht="16.5" customHeight="1">
      <c r="B221" s="131"/>
      <c r="C221" s="132" t="s">
        <v>557</v>
      </c>
      <c r="D221" s="132" t="s">
        <v>136</v>
      </c>
      <c r="E221" s="133" t="s">
        <v>831</v>
      </c>
      <c r="F221" s="134" t="s">
        <v>832</v>
      </c>
      <c r="G221" s="135" t="s">
        <v>139</v>
      </c>
      <c r="H221" s="136">
        <v>91.08</v>
      </c>
      <c r="I221" s="137">
        <v>0</v>
      </c>
      <c r="J221" s="137">
        <f t="shared" si="40"/>
        <v>0</v>
      </c>
      <c r="K221" s="138"/>
      <c r="L221" s="25"/>
      <c r="M221" s="139" t="s">
        <v>1</v>
      </c>
      <c r="N221" s="140" t="s">
        <v>37</v>
      </c>
      <c r="O221" s="141">
        <v>0.19511999999999999</v>
      </c>
      <c r="P221" s="141">
        <f t="shared" si="41"/>
        <v>17.771529599999997</v>
      </c>
      <c r="Q221" s="141">
        <v>5.8E-4</v>
      </c>
      <c r="R221" s="141">
        <f t="shared" si="42"/>
        <v>5.2826400000000003E-2</v>
      </c>
      <c r="S221" s="141">
        <v>0</v>
      </c>
      <c r="T221" s="142">
        <f t="shared" si="43"/>
        <v>0</v>
      </c>
      <c r="AR221" s="143" t="s">
        <v>140</v>
      </c>
      <c r="AT221" s="143" t="s">
        <v>136</v>
      </c>
      <c r="AU221" s="143" t="s">
        <v>141</v>
      </c>
      <c r="AY221" s="13" t="s">
        <v>134</v>
      </c>
      <c r="BE221" s="144">
        <f t="shared" si="44"/>
        <v>0</v>
      </c>
      <c r="BF221" s="144">
        <f t="shared" si="45"/>
        <v>0</v>
      </c>
      <c r="BG221" s="144">
        <f t="shared" si="46"/>
        <v>0</v>
      </c>
      <c r="BH221" s="144">
        <f t="shared" si="47"/>
        <v>0</v>
      </c>
      <c r="BI221" s="144">
        <f t="shared" si="48"/>
        <v>0</v>
      </c>
      <c r="BJ221" s="13" t="s">
        <v>141</v>
      </c>
      <c r="BK221" s="144">
        <f t="shared" si="49"/>
        <v>0</v>
      </c>
      <c r="BL221" s="13" t="s">
        <v>140</v>
      </c>
      <c r="BM221" s="143" t="s">
        <v>833</v>
      </c>
    </row>
    <row r="222" spans="2:65" s="1" customFormat="1" ht="24.2" customHeight="1">
      <c r="B222" s="131"/>
      <c r="C222" s="132" t="s">
        <v>563</v>
      </c>
      <c r="D222" s="132" t="s">
        <v>136</v>
      </c>
      <c r="E222" s="133" t="s">
        <v>373</v>
      </c>
      <c r="F222" s="134" t="s">
        <v>374</v>
      </c>
      <c r="G222" s="135" t="s">
        <v>182</v>
      </c>
      <c r="H222" s="136">
        <v>138.26499999999999</v>
      </c>
      <c r="I222" s="137">
        <v>0</v>
      </c>
      <c r="J222" s="137">
        <f t="shared" si="40"/>
        <v>0</v>
      </c>
      <c r="K222" s="138"/>
      <c r="L222" s="25"/>
      <c r="M222" s="139" t="s">
        <v>1</v>
      </c>
      <c r="N222" s="140" t="s">
        <v>37</v>
      </c>
      <c r="O222" s="141">
        <v>2.7696100000000001</v>
      </c>
      <c r="P222" s="141">
        <f t="shared" si="41"/>
        <v>382.94012664999997</v>
      </c>
      <c r="Q222" s="141">
        <v>2.4407199999999998</v>
      </c>
      <c r="R222" s="141">
        <f t="shared" si="42"/>
        <v>337.46615079999992</v>
      </c>
      <c r="S222" s="141">
        <v>0</v>
      </c>
      <c r="T222" s="142">
        <f t="shared" si="43"/>
        <v>0</v>
      </c>
      <c r="AR222" s="143" t="s">
        <v>140</v>
      </c>
      <c r="AT222" s="143" t="s">
        <v>136</v>
      </c>
      <c r="AU222" s="143" t="s">
        <v>141</v>
      </c>
      <c r="AY222" s="13" t="s">
        <v>134</v>
      </c>
      <c r="BE222" s="144">
        <f t="shared" si="44"/>
        <v>0</v>
      </c>
      <c r="BF222" s="144">
        <f t="shared" si="45"/>
        <v>0</v>
      </c>
      <c r="BG222" s="144">
        <f t="shared" si="46"/>
        <v>0</v>
      </c>
      <c r="BH222" s="144">
        <f t="shared" si="47"/>
        <v>0</v>
      </c>
      <c r="BI222" s="144">
        <f t="shared" si="48"/>
        <v>0</v>
      </c>
      <c r="BJ222" s="13" t="s">
        <v>141</v>
      </c>
      <c r="BK222" s="144">
        <f t="shared" si="49"/>
        <v>0</v>
      </c>
      <c r="BL222" s="13" t="s">
        <v>140</v>
      </c>
      <c r="BM222" s="143" t="s">
        <v>834</v>
      </c>
    </row>
    <row r="223" spans="2:65" s="1" customFormat="1" ht="21.75" customHeight="1">
      <c r="B223" s="131"/>
      <c r="C223" s="132" t="s">
        <v>567</v>
      </c>
      <c r="D223" s="132" t="s">
        <v>136</v>
      </c>
      <c r="E223" s="133" t="s">
        <v>835</v>
      </c>
      <c r="F223" s="134" t="s">
        <v>836</v>
      </c>
      <c r="G223" s="135" t="s">
        <v>182</v>
      </c>
      <c r="H223" s="136">
        <v>32.405999999999999</v>
      </c>
      <c r="I223" s="137">
        <v>0</v>
      </c>
      <c r="J223" s="137">
        <f t="shared" si="40"/>
        <v>0</v>
      </c>
      <c r="K223" s="138"/>
      <c r="L223" s="25"/>
      <c r="M223" s="139" t="s">
        <v>1</v>
      </c>
      <c r="N223" s="140" t="s">
        <v>37</v>
      </c>
      <c r="O223" s="141">
        <v>2.0000900000000001</v>
      </c>
      <c r="P223" s="141">
        <f t="shared" si="41"/>
        <v>64.814916539999999</v>
      </c>
      <c r="Q223" s="141">
        <v>1.837</v>
      </c>
      <c r="R223" s="141">
        <f t="shared" si="42"/>
        <v>59.529821999999996</v>
      </c>
      <c r="S223" s="141">
        <v>0</v>
      </c>
      <c r="T223" s="142">
        <f t="shared" si="43"/>
        <v>0</v>
      </c>
      <c r="AR223" s="143" t="s">
        <v>140</v>
      </c>
      <c r="AT223" s="143" t="s">
        <v>136</v>
      </c>
      <c r="AU223" s="143" t="s">
        <v>141</v>
      </c>
      <c r="AY223" s="13" t="s">
        <v>134</v>
      </c>
      <c r="BE223" s="144">
        <f t="shared" si="44"/>
        <v>0</v>
      </c>
      <c r="BF223" s="144">
        <f t="shared" si="45"/>
        <v>0</v>
      </c>
      <c r="BG223" s="144">
        <f t="shared" si="46"/>
        <v>0</v>
      </c>
      <c r="BH223" s="144">
        <f t="shared" si="47"/>
        <v>0</v>
      </c>
      <c r="BI223" s="144">
        <f t="shared" si="48"/>
        <v>0</v>
      </c>
      <c r="BJ223" s="13" t="s">
        <v>141</v>
      </c>
      <c r="BK223" s="144">
        <f t="shared" si="49"/>
        <v>0</v>
      </c>
      <c r="BL223" s="13" t="s">
        <v>140</v>
      </c>
      <c r="BM223" s="143" t="s">
        <v>837</v>
      </c>
    </row>
    <row r="224" spans="2:65" s="1" customFormat="1" ht="24.2" customHeight="1">
      <c r="B224" s="131"/>
      <c r="C224" s="132" t="s">
        <v>571</v>
      </c>
      <c r="D224" s="132" t="s">
        <v>136</v>
      </c>
      <c r="E224" s="133" t="s">
        <v>382</v>
      </c>
      <c r="F224" s="134" t="s">
        <v>383</v>
      </c>
      <c r="G224" s="135" t="s">
        <v>139</v>
      </c>
      <c r="H224" s="136">
        <v>643.6</v>
      </c>
      <c r="I224" s="137">
        <v>0</v>
      </c>
      <c r="J224" s="137">
        <f t="shared" si="40"/>
        <v>0</v>
      </c>
      <c r="K224" s="138"/>
      <c r="L224" s="25"/>
      <c r="M224" s="139" t="s">
        <v>1</v>
      </c>
      <c r="N224" s="140" t="s">
        <v>37</v>
      </c>
      <c r="O224" s="141">
        <v>3.517E-2</v>
      </c>
      <c r="P224" s="141">
        <f t="shared" si="41"/>
        <v>22.635412000000002</v>
      </c>
      <c r="Q224" s="141">
        <v>0</v>
      </c>
      <c r="R224" s="141">
        <f t="shared" si="42"/>
        <v>0</v>
      </c>
      <c r="S224" s="141">
        <v>0</v>
      </c>
      <c r="T224" s="142">
        <f t="shared" si="43"/>
        <v>0</v>
      </c>
      <c r="AR224" s="143" t="s">
        <v>140</v>
      </c>
      <c r="AT224" s="143" t="s">
        <v>136</v>
      </c>
      <c r="AU224" s="143" t="s">
        <v>141</v>
      </c>
      <c r="AY224" s="13" t="s">
        <v>134</v>
      </c>
      <c r="BE224" s="144">
        <f t="shared" si="44"/>
        <v>0</v>
      </c>
      <c r="BF224" s="144">
        <f t="shared" si="45"/>
        <v>0</v>
      </c>
      <c r="BG224" s="144">
        <f t="shared" si="46"/>
        <v>0</v>
      </c>
      <c r="BH224" s="144">
        <f t="shared" si="47"/>
        <v>0</v>
      </c>
      <c r="BI224" s="144">
        <f t="shared" si="48"/>
        <v>0</v>
      </c>
      <c r="BJ224" s="13" t="s">
        <v>141</v>
      </c>
      <c r="BK224" s="144">
        <f t="shared" si="49"/>
        <v>0</v>
      </c>
      <c r="BL224" s="13" t="s">
        <v>140</v>
      </c>
      <c r="BM224" s="143" t="s">
        <v>838</v>
      </c>
    </row>
    <row r="225" spans="2:65" s="1" customFormat="1" ht="37.9" customHeight="1">
      <c r="B225" s="131"/>
      <c r="C225" s="149" t="s">
        <v>575</v>
      </c>
      <c r="D225" s="149" t="s">
        <v>313</v>
      </c>
      <c r="E225" s="150" t="s">
        <v>385</v>
      </c>
      <c r="F225" s="151" t="s">
        <v>386</v>
      </c>
      <c r="G225" s="152" t="s">
        <v>387</v>
      </c>
      <c r="H225" s="153">
        <v>99.436000000000007</v>
      </c>
      <c r="I225" s="154">
        <v>0</v>
      </c>
      <c r="J225" s="154">
        <f t="shared" si="40"/>
        <v>0</v>
      </c>
      <c r="K225" s="155"/>
      <c r="L225" s="156"/>
      <c r="M225" s="157" t="s">
        <v>1</v>
      </c>
      <c r="N225" s="158" t="s">
        <v>37</v>
      </c>
      <c r="O225" s="141">
        <v>0</v>
      </c>
      <c r="P225" s="141">
        <f t="shared" si="41"/>
        <v>0</v>
      </c>
      <c r="Q225" s="141">
        <v>1.0300000000000001E-3</v>
      </c>
      <c r="R225" s="141">
        <f t="shared" si="42"/>
        <v>0.10241908000000002</v>
      </c>
      <c r="S225" s="141">
        <v>0</v>
      </c>
      <c r="T225" s="142">
        <f t="shared" si="43"/>
        <v>0</v>
      </c>
      <c r="AR225" s="143" t="s">
        <v>167</v>
      </c>
      <c r="AT225" s="143" t="s">
        <v>313</v>
      </c>
      <c r="AU225" s="143" t="s">
        <v>141</v>
      </c>
      <c r="AY225" s="13" t="s">
        <v>134</v>
      </c>
      <c r="BE225" s="144">
        <f t="shared" si="44"/>
        <v>0</v>
      </c>
      <c r="BF225" s="144">
        <f t="shared" si="45"/>
        <v>0</v>
      </c>
      <c r="BG225" s="144">
        <f t="shared" si="46"/>
        <v>0</v>
      </c>
      <c r="BH225" s="144">
        <f t="shared" si="47"/>
        <v>0</v>
      </c>
      <c r="BI225" s="144">
        <f t="shared" si="48"/>
        <v>0</v>
      </c>
      <c r="BJ225" s="13" t="s">
        <v>141</v>
      </c>
      <c r="BK225" s="144">
        <f t="shared" si="49"/>
        <v>0</v>
      </c>
      <c r="BL225" s="13" t="s">
        <v>140</v>
      </c>
      <c r="BM225" s="143" t="s">
        <v>839</v>
      </c>
    </row>
    <row r="226" spans="2:65" s="1" customFormat="1" ht="24.2" customHeight="1">
      <c r="B226" s="131"/>
      <c r="C226" s="132" t="s">
        <v>579</v>
      </c>
      <c r="D226" s="132" t="s">
        <v>136</v>
      </c>
      <c r="E226" s="133" t="s">
        <v>389</v>
      </c>
      <c r="F226" s="134" t="s">
        <v>390</v>
      </c>
      <c r="G226" s="135" t="s">
        <v>139</v>
      </c>
      <c r="H226" s="136">
        <v>643.6</v>
      </c>
      <c r="I226" s="137">
        <v>0</v>
      </c>
      <c r="J226" s="137">
        <f t="shared" si="40"/>
        <v>0</v>
      </c>
      <c r="K226" s="138"/>
      <c r="L226" s="25"/>
      <c r="M226" s="139" t="s">
        <v>1</v>
      </c>
      <c r="N226" s="140" t="s">
        <v>37</v>
      </c>
      <c r="O226" s="141">
        <v>0.22982</v>
      </c>
      <c r="P226" s="141">
        <f t="shared" si="41"/>
        <v>147.91215199999999</v>
      </c>
      <c r="Q226" s="141">
        <v>1.7340000000000001E-2</v>
      </c>
      <c r="R226" s="141">
        <f t="shared" si="42"/>
        <v>11.160024000000002</v>
      </c>
      <c r="S226" s="141">
        <v>0</v>
      </c>
      <c r="T226" s="142">
        <f t="shared" si="43"/>
        <v>0</v>
      </c>
      <c r="AR226" s="143" t="s">
        <v>140</v>
      </c>
      <c r="AT226" s="143" t="s">
        <v>136</v>
      </c>
      <c r="AU226" s="143" t="s">
        <v>141</v>
      </c>
      <c r="AY226" s="13" t="s">
        <v>134</v>
      </c>
      <c r="BE226" s="144">
        <f t="shared" si="44"/>
        <v>0</v>
      </c>
      <c r="BF226" s="144">
        <f t="shared" si="45"/>
        <v>0</v>
      </c>
      <c r="BG226" s="144">
        <f t="shared" si="46"/>
        <v>0</v>
      </c>
      <c r="BH226" s="144">
        <f t="shared" si="47"/>
        <v>0</v>
      </c>
      <c r="BI226" s="144">
        <f t="shared" si="48"/>
        <v>0</v>
      </c>
      <c r="BJ226" s="13" t="s">
        <v>141</v>
      </c>
      <c r="BK226" s="144">
        <f t="shared" si="49"/>
        <v>0</v>
      </c>
      <c r="BL226" s="13" t="s">
        <v>140</v>
      </c>
      <c r="BM226" s="143" t="s">
        <v>840</v>
      </c>
    </row>
    <row r="227" spans="2:65" s="1" customFormat="1" ht="24.2" customHeight="1">
      <c r="B227" s="131"/>
      <c r="C227" s="132" t="s">
        <v>585</v>
      </c>
      <c r="D227" s="132" t="s">
        <v>136</v>
      </c>
      <c r="E227" s="133" t="s">
        <v>392</v>
      </c>
      <c r="F227" s="134" t="s">
        <v>393</v>
      </c>
      <c r="G227" s="135" t="s">
        <v>324</v>
      </c>
      <c r="H227" s="136">
        <v>4</v>
      </c>
      <c r="I227" s="137">
        <v>0</v>
      </c>
      <c r="J227" s="137">
        <f t="shared" si="40"/>
        <v>0</v>
      </c>
      <c r="K227" s="138"/>
      <c r="L227" s="25"/>
      <c r="M227" s="139" t="s">
        <v>1</v>
      </c>
      <c r="N227" s="140" t="s">
        <v>37</v>
      </c>
      <c r="O227" s="141">
        <v>3.0472899999999998</v>
      </c>
      <c r="P227" s="141">
        <f t="shared" si="41"/>
        <v>12.189159999999999</v>
      </c>
      <c r="Q227" s="141">
        <v>1.7500000000000002E-2</v>
      </c>
      <c r="R227" s="141">
        <f t="shared" si="42"/>
        <v>7.0000000000000007E-2</v>
      </c>
      <c r="S227" s="141">
        <v>0</v>
      </c>
      <c r="T227" s="142">
        <f t="shared" si="43"/>
        <v>0</v>
      </c>
      <c r="AR227" s="143" t="s">
        <v>140</v>
      </c>
      <c r="AT227" s="143" t="s">
        <v>136</v>
      </c>
      <c r="AU227" s="143" t="s">
        <v>141</v>
      </c>
      <c r="AY227" s="13" t="s">
        <v>134</v>
      </c>
      <c r="BE227" s="144">
        <f t="shared" si="44"/>
        <v>0</v>
      </c>
      <c r="BF227" s="144">
        <f t="shared" si="45"/>
        <v>0</v>
      </c>
      <c r="BG227" s="144">
        <f t="shared" si="46"/>
        <v>0</v>
      </c>
      <c r="BH227" s="144">
        <f t="shared" si="47"/>
        <v>0</v>
      </c>
      <c r="BI227" s="144">
        <f t="shared" si="48"/>
        <v>0</v>
      </c>
      <c r="BJ227" s="13" t="s">
        <v>141</v>
      </c>
      <c r="BK227" s="144">
        <f t="shared" si="49"/>
        <v>0</v>
      </c>
      <c r="BL227" s="13" t="s">
        <v>140</v>
      </c>
      <c r="BM227" s="143" t="s">
        <v>841</v>
      </c>
    </row>
    <row r="228" spans="2:65" s="1" customFormat="1" ht="21.75" customHeight="1">
      <c r="B228" s="131"/>
      <c r="C228" s="149" t="s">
        <v>589</v>
      </c>
      <c r="D228" s="149" t="s">
        <v>313</v>
      </c>
      <c r="E228" s="150" t="s">
        <v>842</v>
      </c>
      <c r="F228" s="151" t="s">
        <v>843</v>
      </c>
      <c r="G228" s="152" t="s">
        <v>324</v>
      </c>
      <c r="H228" s="153">
        <v>4</v>
      </c>
      <c r="I228" s="154">
        <v>0</v>
      </c>
      <c r="J228" s="154">
        <f t="shared" si="40"/>
        <v>0</v>
      </c>
      <c r="K228" s="155"/>
      <c r="L228" s="156"/>
      <c r="M228" s="157" t="s">
        <v>1</v>
      </c>
      <c r="N228" s="158" t="s">
        <v>37</v>
      </c>
      <c r="O228" s="141">
        <v>0</v>
      </c>
      <c r="P228" s="141">
        <f t="shared" si="41"/>
        <v>0</v>
      </c>
      <c r="Q228" s="141">
        <v>1.37E-2</v>
      </c>
      <c r="R228" s="141">
        <f t="shared" si="42"/>
        <v>5.4800000000000001E-2</v>
      </c>
      <c r="S228" s="141">
        <v>0</v>
      </c>
      <c r="T228" s="142">
        <f t="shared" si="43"/>
        <v>0</v>
      </c>
      <c r="AR228" s="143" t="s">
        <v>167</v>
      </c>
      <c r="AT228" s="143" t="s">
        <v>313</v>
      </c>
      <c r="AU228" s="143" t="s">
        <v>141</v>
      </c>
      <c r="AY228" s="13" t="s">
        <v>134</v>
      </c>
      <c r="BE228" s="144">
        <f t="shared" si="44"/>
        <v>0</v>
      </c>
      <c r="BF228" s="144">
        <f t="shared" si="45"/>
        <v>0</v>
      </c>
      <c r="BG228" s="144">
        <f t="shared" si="46"/>
        <v>0</v>
      </c>
      <c r="BH228" s="144">
        <f t="shared" si="47"/>
        <v>0</v>
      </c>
      <c r="BI228" s="144">
        <f t="shared" si="48"/>
        <v>0</v>
      </c>
      <c r="BJ228" s="13" t="s">
        <v>141</v>
      </c>
      <c r="BK228" s="144">
        <f t="shared" si="49"/>
        <v>0</v>
      </c>
      <c r="BL228" s="13" t="s">
        <v>140</v>
      </c>
      <c r="BM228" s="143" t="s">
        <v>844</v>
      </c>
    </row>
    <row r="229" spans="2:65" s="1" customFormat="1" ht="24.2" customHeight="1">
      <c r="B229" s="131"/>
      <c r="C229" s="132" t="s">
        <v>593</v>
      </c>
      <c r="D229" s="132" t="s">
        <v>136</v>
      </c>
      <c r="E229" s="133" t="s">
        <v>410</v>
      </c>
      <c r="F229" s="134" t="s">
        <v>411</v>
      </c>
      <c r="G229" s="135" t="s">
        <v>324</v>
      </c>
      <c r="H229" s="136">
        <v>2</v>
      </c>
      <c r="I229" s="137">
        <v>0</v>
      </c>
      <c r="J229" s="137">
        <f t="shared" si="40"/>
        <v>0</v>
      </c>
      <c r="K229" s="138"/>
      <c r="L229" s="25"/>
      <c r="M229" s="139" t="s">
        <v>1</v>
      </c>
      <c r="N229" s="140" t="s">
        <v>37</v>
      </c>
      <c r="O229" s="141">
        <v>11.519069999999999</v>
      </c>
      <c r="P229" s="141">
        <f t="shared" si="41"/>
        <v>23.038139999999999</v>
      </c>
      <c r="Q229" s="141">
        <v>0.54347000000000001</v>
      </c>
      <c r="R229" s="141">
        <f t="shared" si="42"/>
        <v>1.08694</v>
      </c>
      <c r="S229" s="141">
        <v>0</v>
      </c>
      <c r="T229" s="142">
        <f t="shared" si="43"/>
        <v>0</v>
      </c>
      <c r="AR229" s="143" t="s">
        <v>140</v>
      </c>
      <c r="AT229" s="143" t="s">
        <v>136</v>
      </c>
      <c r="AU229" s="143" t="s">
        <v>141</v>
      </c>
      <c r="AY229" s="13" t="s">
        <v>134</v>
      </c>
      <c r="BE229" s="144">
        <f t="shared" si="44"/>
        <v>0</v>
      </c>
      <c r="BF229" s="144">
        <f t="shared" si="45"/>
        <v>0</v>
      </c>
      <c r="BG229" s="144">
        <f t="shared" si="46"/>
        <v>0</v>
      </c>
      <c r="BH229" s="144">
        <f t="shared" si="47"/>
        <v>0</v>
      </c>
      <c r="BI229" s="144">
        <f t="shared" si="48"/>
        <v>0</v>
      </c>
      <c r="BJ229" s="13" t="s">
        <v>141</v>
      </c>
      <c r="BK229" s="144">
        <f t="shared" si="49"/>
        <v>0</v>
      </c>
      <c r="BL229" s="13" t="s">
        <v>140</v>
      </c>
      <c r="BM229" s="143" t="s">
        <v>845</v>
      </c>
    </row>
    <row r="230" spans="2:65" s="1" customFormat="1" ht="24.2" customHeight="1">
      <c r="B230" s="131"/>
      <c r="C230" s="149" t="s">
        <v>600</v>
      </c>
      <c r="D230" s="149" t="s">
        <v>313</v>
      </c>
      <c r="E230" s="150" t="s">
        <v>846</v>
      </c>
      <c r="F230" s="151" t="s">
        <v>415</v>
      </c>
      <c r="G230" s="152" t="s">
        <v>324</v>
      </c>
      <c r="H230" s="153">
        <v>2</v>
      </c>
      <c r="I230" s="154">
        <v>0</v>
      </c>
      <c r="J230" s="154">
        <f t="shared" si="40"/>
        <v>0</v>
      </c>
      <c r="K230" s="155"/>
      <c r="L230" s="156"/>
      <c r="M230" s="157" t="s">
        <v>1</v>
      </c>
      <c r="N230" s="158" t="s">
        <v>37</v>
      </c>
      <c r="O230" s="141">
        <v>0</v>
      </c>
      <c r="P230" s="141">
        <f t="shared" si="41"/>
        <v>0</v>
      </c>
      <c r="Q230" s="141">
        <v>0.03</v>
      </c>
      <c r="R230" s="141">
        <f t="shared" si="42"/>
        <v>0.06</v>
      </c>
      <c r="S230" s="141">
        <v>0</v>
      </c>
      <c r="T230" s="142">
        <f t="shared" si="43"/>
        <v>0</v>
      </c>
      <c r="AR230" s="143" t="s">
        <v>167</v>
      </c>
      <c r="AT230" s="143" t="s">
        <v>313</v>
      </c>
      <c r="AU230" s="143" t="s">
        <v>141</v>
      </c>
      <c r="AY230" s="13" t="s">
        <v>134</v>
      </c>
      <c r="BE230" s="144">
        <f t="shared" si="44"/>
        <v>0</v>
      </c>
      <c r="BF230" s="144">
        <f t="shared" si="45"/>
        <v>0</v>
      </c>
      <c r="BG230" s="144">
        <f t="shared" si="46"/>
        <v>0</v>
      </c>
      <c r="BH230" s="144">
        <f t="shared" si="47"/>
        <v>0</v>
      </c>
      <c r="BI230" s="144">
        <f t="shared" si="48"/>
        <v>0</v>
      </c>
      <c r="BJ230" s="13" t="s">
        <v>141</v>
      </c>
      <c r="BK230" s="144">
        <f t="shared" si="49"/>
        <v>0</v>
      </c>
      <c r="BL230" s="13" t="s">
        <v>140</v>
      </c>
      <c r="BM230" s="143" t="s">
        <v>847</v>
      </c>
    </row>
    <row r="231" spans="2:65" s="11" customFormat="1" ht="22.9" customHeight="1">
      <c r="B231" s="120"/>
      <c r="D231" s="121" t="s">
        <v>70</v>
      </c>
      <c r="E231" s="129" t="s">
        <v>167</v>
      </c>
      <c r="F231" s="129" t="s">
        <v>848</v>
      </c>
      <c r="J231" s="130">
        <f>BK231</f>
        <v>0</v>
      </c>
      <c r="L231" s="120"/>
      <c r="M231" s="124"/>
      <c r="P231" s="125">
        <f>SUM(P232:P233)</f>
        <v>3.1379999999999999</v>
      </c>
      <c r="R231" s="125">
        <f>SUM(R232:R233)</f>
        <v>2.1740000000000002E-2</v>
      </c>
      <c r="T231" s="126">
        <f>SUM(T232:T233)</f>
        <v>0</v>
      </c>
      <c r="AR231" s="121" t="s">
        <v>79</v>
      </c>
      <c r="AT231" s="127" t="s">
        <v>70</v>
      </c>
      <c r="AU231" s="127" t="s">
        <v>79</v>
      </c>
      <c r="AY231" s="121" t="s">
        <v>134</v>
      </c>
      <c r="BK231" s="128">
        <f>SUM(BK232:BK233)</f>
        <v>0</v>
      </c>
    </row>
    <row r="232" spans="2:65" s="1" customFormat="1" ht="21.75" customHeight="1">
      <c r="B232" s="131"/>
      <c r="C232" s="132" t="s">
        <v>604</v>
      </c>
      <c r="D232" s="132" t="s">
        <v>136</v>
      </c>
      <c r="E232" s="133" t="s">
        <v>849</v>
      </c>
      <c r="F232" s="134" t="s">
        <v>850</v>
      </c>
      <c r="G232" s="135" t="s">
        <v>324</v>
      </c>
      <c r="H232" s="136">
        <v>2</v>
      </c>
      <c r="I232" s="137">
        <v>0</v>
      </c>
      <c r="J232" s="137">
        <f>ROUND(I232*H232,2)</f>
        <v>0</v>
      </c>
      <c r="K232" s="138"/>
      <c r="L232" s="25"/>
      <c r="M232" s="139" t="s">
        <v>1</v>
      </c>
      <c r="N232" s="140" t="s">
        <v>37</v>
      </c>
      <c r="O232" s="141">
        <v>1.569</v>
      </c>
      <c r="P232" s="141">
        <f>O232*H232</f>
        <v>3.1379999999999999</v>
      </c>
      <c r="Q232" s="141">
        <v>6.3E-3</v>
      </c>
      <c r="R232" s="141">
        <f>Q232*H232</f>
        <v>1.26E-2</v>
      </c>
      <c r="S232" s="141">
        <v>0</v>
      </c>
      <c r="T232" s="142">
        <f>S232*H232</f>
        <v>0</v>
      </c>
      <c r="AR232" s="143" t="s">
        <v>140</v>
      </c>
      <c r="AT232" s="143" t="s">
        <v>136</v>
      </c>
      <c r="AU232" s="143" t="s">
        <v>141</v>
      </c>
      <c r="AY232" s="13" t="s">
        <v>134</v>
      </c>
      <c r="BE232" s="144">
        <f>IF(N232="základná",J232,0)</f>
        <v>0</v>
      </c>
      <c r="BF232" s="144">
        <f>IF(N232="znížená",J232,0)</f>
        <v>0</v>
      </c>
      <c r="BG232" s="144">
        <f>IF(N232="zákl. prenesená",J232,0)</f>
        <v>0</v>
      </c>
      <c r="BH232" s="144">
        <f>IF(N232="zníž. prenesená",J232,0)</f>
        <v>0</v>
      </c>
      <c r="BI232" s="144">
        <f>IF(N232="nulová",J232,0)</f>
        <v>0</v>
      </c>
      <c r="BJ232" s="13" t="s">
        <v>141</v>
      </c>
      <c r="BK232" s="144">
        <f>ROUND(I232*H232,2)</f>
        <v>0</v>
      </c>
      <c r="BL232" s="13" t="s">
        <v>140</v>
      </c>
      <c r="BM232" s="143" t="s">
        <v>851</v>
      </c>
    </row>
    <row r="233" spans="2:65" s="1" customFormat="1" ht="16.5" customHeight="1">
      <c r="B233" s="131"/>
      <c r="C233" s="149" t="s">
        <v>609</v>
      </c>
      <c r="D233" s="149" t="s">
        <v>313</v>
      </c>
      <c r="E233" s="150" t="s">
        <v>852</v>
      </c>
      <c r="F233" s="151" t="s">
        <v>853</v>
      </c>
      <c r="G233" s="152" t="s">
        <v>324</v>
      </c>
      <c r="H233" s="153">
        <v>2</v>
      </c>
      <c r="I233" s="154">
        <v>0</v>
      </c>
      <c r="J233" s="154">
        <f>ROUND(I233*H233,2)</f>
        <v>0</v>
      </c>
      <c r="K233" s="155"/>
      <c r="L233" s="156"/>
      <c r="M233" s="157" t="s">
        <v>1</v>
      </c>
      <c r="N233" s="158" t="s">
        <v>37</v>
      </c>
      <c r="O233" s="141">
        <v>0</v>
      </c>
      <c r="P233" s="141">
        <f>O233*H233</f>
        <v>0</v>
      </c>
      <c r="Q233" s="141">
        <v>4.5700000000000003E-3</v>
      </c>
      <c r="R233" s="141">
        <f>Q233*H233</f>
        <v>9.1400000000000006E-3</v>
      </c>
      <c r="S233" s="141">
        <v>0</v>
      </c>
      <c r="T233" s="142">
        <f>S233*H233</f>
        <v>0</v>
      </c>
      <c r="AR233" s="143" t="s">
        <v>167</v>
      </c>
      <c r="AT233" s="143" t="s">
        <v>313</v>
      </c>
      <c r="AU233" s="143" t="s">
        <v>141</v>
      </c>
      <c r="AY233" s="13" t="s">
        <v>134</v>
      </c>
      <c r="BE233" s="144">
        <f>IF(N233="základná",J233,0)</f>
        <v>0</v>
      </c>
      <c r="BF233" s="144">
        <f>IF(N233="znížená",J233,0)</f>
        <v>0</v>
      </c>
      <c r="BG233" s="144">
        <f>IF(N233="zákl. prenesená",J233,0)</f>
        <v>0</v>
      </c>
      <c r="BH233" s="144">
        <f>IF(N233="zníž. prenesená",J233,0)</f>
        <v>0</v>
      </c>
      <c r="BI233" s="144">
        <f>IF(N233="nulová",J233,0)</f>
        <v>0</v>
      </c>
      <c r="BJ233" s="13" t="s">
        <v>141</v>
      </c>
      <c r="BK233" s="144">
        <f>ROUND(I233*H233,2)</f>
        <v>0</v>
      </c>
      <c r="BL233" s="13" t="s">
        <v>140</v>
      </c>
      <c r="BM233" s="143" t="s">
        <v>854</v>
      </c>
    </row>
    <row r="234" spans="2:65" s="11" customFormat="1" ht="22.9" customHeight="1">
      <c r="B234" s="120"/>
      <c r="D234" s="121" t="s">
        <v>70</v>
      </c>
      <c r="E234" s="129" t="s">
        <v>161</v>
      </c>
      <c r="F234" s="129" t="s">
        <v>162</v>
      </c>
      <c r="J234" s="130">
        <f>BK234</f>
        <v>0</v>
      </c>
      <c r="L234" s="120"/>
      <c r="M234" s="124"/>
      <c r="P234" s="125">
        <f>SUM(P235:P243)</f>
        <v>1077.1490900000003</v>
      </c>
      <c r="R234" s="125">
        <f>SUM(R235:R243)</f>
        <v>664.98608220000006</v>
      </c>
      <c r="T234" s="126">
        <f>SUM(T235:T243)</f>
        <v>0</v>
      </c>
      <c r="AR234" s="121" t="s">
        <v>79</v>
      </c>
      <c r="AT234" s="127" t="s">
        <v>70</v>
      </c>
      <c r="AU234" s="127" t="s">
        <v>79</v>
      </c>
      <c r="AY234" s="121" t="s">
        <v>134</v>
      </c>
      <c r="BK234" s="128">
        <f>SUM(BK235:BK243)</f>
        <v>0</v>
      </c>
    </row>
    <row r="235" spans="2:65" s="1" customFormat="1" ht="37.9" customHeight="1">
      <c r="B235" s="131"/>
      <c r="C235" s="132" t="s">
        <v>613</v>
      </c>
      <c r="D235" s="132" t="s">
        <v>136</v>
      </c>
      <c r="E235" s="133" t="s">
        <v>418</v>
      </c>
      <c r="F235" s="134" t="s">
        <v>419</v>
      </c>
      <c r="G235" s="135" t="s">
        <v>139</v>
      </c>
      <c r="H235" s="136">
        <v>955.92</v>
      </c>
      <c r="I235" s="137">
        <v>0</v>
      </c>
      <c r="J235" s="137">
        <f t="shared" ref="J235:J243" si="50">ROUND(I235*H235,2)</f>
        <v>0</v>
      </c>
      <c r="K235" s="138"/>
      <c r="L235" s="25"/>
      <c r="M235" s="139" t="s">
        <v>1</v>
      </c>
      <c r="N235" s="140" t="s">
        <v>37</v>
      </c>
      <c r="O235" s="141">
        <v>0.124</v>
      </c>
      <c r="P235" s="141">
        <f t="shared" ref="P235:P243" si="51">O235*H235</f>
        <v>118.53407999999999</v>
      </c>
      <c r="Q235" s="141">
        <v>2.3990000000000001E-2</v>
      </c>
      <c r="R235" s="141">
        <f t="shared" ref="R235:R243" si="52">Q235*H235</f>
        <v>22.932520799999999</v>
      </c>
      <c r="S235" s="141">
        <v>0</v>
      </c>
      <c r="T235" s="142">
        <f t="shared" ref="T235:T243" si="53">S235*H235</f>
        <v>0</v>
      </c>
      <c r="AR235" s="143" t="s">
        <v>140</v>
      </c>
      <c r="AT235" s="143" t="s">
        <v>136</v>
      </c>
      <c r="AU235" s="143" t="s">
        <v>141</v>
      </c>
      <c r="AY235" s="13" t="s">
        <v>134</v>
      </c>
      <c r="BE235" s="144">
        <f t="shared" ref="BE235:BE243" si="54">IF(N235="základná",J235,0)</f>
        <v>0</v>
      </c>
      <c r="BF235" s="144">
        <f t="shared" ref="BF235:BF243" si="55">IF(N235="znížená",J235,0)</f>
        <v>0</v>
      </c>
      <c r="BG235" s="144">
        <f t="shared" ref="BG235:BG243" si="56">IF(N235="zákl. prenesená",J235,0)</f>
        <v>0</v>
      </c>
      <c r="BH235" s="144">
        <f t="shared" ref="BH235:BH243" si="57">IF(N235="zníž. prenesená",J235,0)</f>
        <v>0</v>
      </c>
      <c r="BI235" s="144">
        <f t="shared" ref="BI235:BI243" si="58">IF(N235="nulová",J235,0)</f>
        <v>0</v>
      </c>
      <c r="BJ235" s="13" t="s">
        <v>141</v>
      </c>
      <c r="BK235" s="144">
        <f t="shared" ref="BK235:BK243" si="59">ROUND(I235*H235,2)</f>
        <v>0</v>
      </c>
      <c r="BL235" s="13" t="s">
        <v>140</v>
      </c>
      <c r="BM235" s="143" t="s">
        <v>855</v>
      </c>
    </row>
    <row r="236" spans="2:65" s="1" customFormat="1" ht="44.25" customHeight="1">
      <c r="B236" s="131"/>
      <c r="C236" s="132" t="s">
        <v>617</v>
      </c>
      <c r="D236" s="132" t="s">
        <v>136</v>
      </c>
      <c r="E236" s="133" t="s">
        <v>422</v>
      </c>
      <c r="F236" s="134" t="s">
        <v>423</v>
      </c>
      <c r="G236" s="135" t="s">
        <v>139</v>
      </c>
      <c r="H236" s="136">
        <v>2867.76</v>
      </c>
      <c r="I236" s="137">
        <v>0</v>
      </c>
      <c r="J236" s="137">
        <f t="shared" si="50"/>
        <v>0</v>
      </c>
      <c r="K236" s="138"/>
      <c r="L236" s="25"/>
      <c r="M236" s="139" t="s">
        <v>1</v>
      </c>
      <c r="N236" s="140" t="s">
        <v>37</v>
      </c>
      <c r="O236" s="141">
        <v>7.0000000000000001E-3</v>
      </c>
      <c r="P236" s="141">
        <f t="shared" si="51"/>
        <v>20.074320000000004</v>
      </c>
      <c r="Q236" s="141">
        <v>0</v>
      </c>
      <c r="R236" s="141">
        <f t="shared" si="52"/>
        <v>0</v>
      </c>
      <c r="S236" s="141">
        <v>0</v>
      </c>
      <c r="T236" s="142">
        <f t="shared" si="53"/>
        <v>0</v>
      </c>
      <c r="AR236" s="143" t="s">
        <v>140</v>
      </c>
      <c r="AT236" s="143" t="s">
        <v>136</v>
      </c>
      <c r="AU236" s="143" t="s">
        <v>141</v>
      </c>
      <c r="AY236" s="13" t="s">
        <v>134</v>
      </c>
      <c r="BE236" s="144">
        <f t="shared" si="54"/>
        <v>0</v>
      </c>
      <c r="BF236" s="144">
        <f t="shared" si="55"/>
        <v>0</v>
      </c>
      <c r="BG236" s="144">
        <f t="shared" si="56"/>
        <v>0</v>
      </c>
      <c r="BH236" s="144">
        <f t="shared" si="57"/>
        <v>0</v>
      </c>
      <c r="BI236" s="144">
        <f t="shared" si="58"/>
        <v>0</v>
      </c>
      <c r="BJ236" s="13" t="s">
        <v>141</v>
      </c>
      <c r="BK236" s="144">
        <f t="shared" si="59"/>
        <v>0</v>
      </c>
      <c r="BL236" s="13" t="s">
        <v>140</v>
      </c>
      <c r="BM236" s="143" t="s">
        <v>856</v>
      </c>
    </row>
    <row r="237" spans="2:65" s="1" customFormat="1" ht="37.9" customHeight="1">
      <c r="B237" s="131"/>
      <c r="C237" s="132" t="s">
        <v>621</v>
      </c>
      <c r="D237" s="132" t="s">
        <v>136</v>
      </c>
      <c r="E237" s="133" t="s">
        <v>857</v>
      </c>
      <c r="F237" s="134" t="s">
        <v>858</v>
      </c>
      <c r="G237" s="135" t="s">
        <v>139</v>
      </c>
      <c r="H237" s="136">
        <v>955.92</v>
      </c>
      <c r="I237" s="137">
        <v>0</v>
      </c>
      <c r="J237" s="137">
        <f t="shared" si="50"/>
        <v>0</v>
      </c>
      <c r="K237" s="138"/>
      <c r="L237" s="25"/>
      <c r="M237" s="139" t="s">
        <v>1</v>
      </c>
      <c r="N237" s="140" t="s">
        <v>37</v>
      </c>
      <c r="O237" s="141">
        <v>9.9000000000000005E-2</v>
      </c>
      <c r="P237" s="141">
        <f t="shared" si="51"/>
        <v>94.636080000000007</v>
      </c>
      <c r="Q237" s="141">
        <v>2.3990000000000001E-2</v>
      </c>
      <c r="R237" s="141">
        <f t="shared" si="52"/>
        <v>22.932520799999999</v>
      </c>
      <c r="S237" s="141">
        <v>0</v>
      </c>
      <c r="T237" s="142">
        <f t="shared" si="53"/>
        <v>0</v>
      </c>
      <c r="AR237" s="143" t="s">
        <v>140</v>
      </c>
      <c r="AT237" s="143" t="s">
        <v>136</v>
      </c>
      <c r="AU237" s="143" t="s">
        <v>141</v>
      </c>
      <c r="AY237" s="13" t="s">
        <v>134</v>
      </c>
      <c r="BE237" s="144">
        <f t="shared" si="54"/>
        <v>0</v>
      </c>
      <c r="BF237" s="144">
        <f t="shared" si="55"/>
        <v>0</v>
      </c>
      <c r="BG237" s="144">
        <f t="shared" si="56"/>
        <v>0</v>
      </c>
      <c r="BH237" s="144">
        <f t="shared" si="57"/>
        <v>0</v>
      </c>
      <c r="BI237" s="144">
        <f t="shared" si="58"/>
        <v>0</v>
      </c>
      <c r="BJ237" s="13" t="s">
        <v>141</v>
      </c>
      <c r="BK237" s="144">
        <f t="shared" si="59"/>
        <v>0</v>
      </c>
      <c r="BL237" s="13" t="s">
        <v>140</v>
      </c>
      <c r="BM237" s="143" t="s">
        <v>859</v>
      </c>
    </row>
    <row r="238" spans="2:65" s="1" customFormat="1" ht="24.2" customHeight="1">
      <c r="B238" s="131"/>
      <c r="C238" s="132" t="s">
        <v>627</v>
      </c>
      <c r="D238" s="132" t="s">
        <v>136</v>
      </c>
      <c r="E238" s="133" t="s">
        <v>860</v>
      </c>
      <c r="F238" s="134" t="s">
        <v>861</v>
      </c>
      <c r="G238" s="135" t="s">
        <v>177</v>
      </c>
      <c r="H238" s="136">
        <v>37.270000000000003</v>
      </c>
      <c r="I238" s="137">
        <v>0</v>
      </c>
      <c r="J238" s="137">
        <f t="shared" si="50"/>
        <v>0</v>
      </c>
      <c r="K238" s="138"/>
      <c r="L238" s="25"/>
      <c r="M238" s="139" t="s">
        <v>1</v>
      </c>
      <c r="N238" s="140" t="s">
        <v>37</v>
      </c>
      <c r="O238" s="141">
        <v>6.5279999999999996</v>
      </c>
      <c r="P238" s="141">
        <f t="shared" si="51"/>
        <v>243.29856000000001</v>
      </c>
      <c r="Q238" s="141">
        <v>7.0815299999999999</v>
      </c>
      <c r="R238" s="141">
        <f t="shared" si="52"/>
        <v>263.92862310000004</v>
      </c>
      <c r="S238" s="141">
        <v>0</v>
      </c>
      <c r="T238" s="142">
        <f t="shared" si="53"/>
        <v>0</v>
      </c>
      <c r="AR238" s="143" t="s">
        <v>140</v>
      </c>
      <c r="AT238" s="143" t="s">
        <v>136</v>
      </c>
      <c r="AU238" s="143" t="s">
        <v>141</v>
      </c>
      <c r="AY238" s="13" t="s">
        <v>134</v>
      </c>
      <c r="BE238" s="144">
        <f t="shared" si="54"/>
        <v>0</v>
      </c>
      <c r="BF238" s="144">
        <f t="shared" si="55"/>
        <v>0</v>
      </c>
      <c r="BG238" s="144">
        <f t="shared" si="56"/>
        <v>0</v>
      </c>
      <c r="BH238" s="144">
        <f t="shared" si="57"/>
        <v>0</v>
      </c>
      <c r="BI238" s="144">
        <f t="shared" si="58"/>
        <v>0</v>
      </c>
      <c r="BJ238" s="13" t="s">
        <v>141</v>
      </c>
      <c r="BK238" s="144">
        <f t="shared" si="59"/>
        <v>0</v>
      </c>
      <c r="BL238" s="13" t="s">
        <v>140</v>
      </c>
      <c r="BM238" s="143" t="s">
        <v>862</v>
      </c>
    </row>
    <row r="239" spans="2:65" s="1" customFormat="1" ht="44.25" customHeight="1">
      <c r="B239" s="131"/>
      <c r="C239" s="132" t="s">
        <v>633</v>
      </c>
      <c r="D239" s="132" t="s">
        <v>136</v>
      </c>
      <c r="E239" s="133" t="s">
        <v>863</v>
      </c>
      <c r="F239" s="134" t="s">
        <v>864</v>
      </c>
      <c r="G239" s="135" t="s">
        <v>177</v>
      </c>
      <c r="H239" s="136">
        <v>37.270000000000003</v>
      </c>
      <c r="I239" s="137">
        <v>0</v>
      </c>
      <c r="J239" s="137">
        <f t="shared" si="50"/>
        <v>0</v>
      </c>
      <c r="K239" s="138"/>
      <c r="L239" s="25"/>
      <c r="M239" s="139" t="s">
        <v>1</v>
      </c>
      <c r="N239" s="140" t="s">
        <v>37</v>
      </c>
      <c r="O239" s="141">
        <v>8.24</v>
      </c>
      <c r="P239" s="141">
        <f t="shared" si="51"/>
        <v>307.10480000000001</v>
      </c>
      <c r="Q239" s="141">
        <v>9.4435199999999995</v>
      </c>
      <c r="R239" s="141">
        <f t="shared" si="52"/>
        <v>351.95999040000004</v>
      </c>
      <c r="S239" s="141">
        <v>0</v>
      </c>
      <c r="T239" s="142">
        <f t="shared" si="53"/>
        <v>0</v>
      </c>
      <c r="AR239" s="143" t="s">
        <v>140</v>
      </c>
      <c r="AT239" s="143" t="s">
        <v>136</v>
      </c>
      <c r="AU239" s="143" t="s">
        <v>141</v>
      </c>
      <c r="AY239" s="13" t="s">
        <v>134</v>
      </c>
      <c r="BE239" s="144">
        <f t="shared" si="54"/>
        <v>0</v>
      </c>
      <c r="BF239" s="144">
        <f t="shared" si="55"/>
        <v>0</v>
      </c>
      <c r="BG239" s="144">
        <f t="shared" si="56"/>
        <v>0</v>
      </c>
      <c r="BH239" s="144">
        <f t="shared" si="57"/>
        <v>0</v>
      </c>
      <c r="BI239" s="144">
        <f t="shared" si="58"/>
        <v>0</v>
      </c>
      <c r="BJ239" s="13" t="s">
        <v>141</v>
      </c>
      <c r="BK239" s="144">
        <f t="shared" si="59"/>
        <v>0</v>
      </c>
      <c r="BL239" s="13" t="s">
        <v>140</v>
      </c>
      <c r="BM239" s="143" t="s">
        <v>865</v>
      </c>
    </row>
    <row r="240" spans="2:65" s="1" customFormat="1" ht="24.2" customHeight="1">
      <c r="B240" s="131"/>
      <c r="C240" s="132" t="s">
        <v>637</v>
      </c>
      <c r="D240" s="132" t="s">
        <v>136</v>
      </c>
      <c r="E240" s="133" t="s">
        <v>866</v>
      </c>
      <c r="F240" s="134" t="s">
        <v>867</v>
      </c>
      <c r="G240" s="135" t="s">
        <v>177</v>
      </c>
      <c r="H240" s="136">
        <v>37.270000000000003</v>
      </c>
      <c r="I240" s="137">
        <v>0</v>
      </c>
      <c r="J240" s="137">
        <f t="shared" si="50"/>
        <v>0</v>
      </c>
      <c r="K240" s="138"/>
      <c r="L240" s="25"/>
      <c r="M240" s="139" t="s">
        <v>1</v>
      </c>
      <c r="N240" s="140" t="s">
        <v>37</v>
      </c>
      <c r="O240" s="141">
        <v>6.6989999999999998</v>
      </c>
      <c r="P240" s="141">
        <f t="shared" si="51"/>
        <v>249.67173000000003</v>
      </c>
      <c r="Q240" s="141">
        <v>0</v>
      </c>
      <c r="R240" s="141">
        <f t="shared" si="52"/>
        <v>0</v>
      </c>
      <c r="S240" s="141">
        <v>0</v>
      </c>
      <c r="T240" s="142">
        <f t="shared" si="53"/>
        <v>0</v>
      </c>
      <c r="AR240" s="143" t="s">
        <v>140</v>
      </c>
      <c r="AT240" s="143" t="s">
        <v>136</v>
      </c>
      <c r="AU240" s="143" t="s">
        <v>141</v>
      </c>
      <c r="AY240" s="13" t="s">
        <v>134</v>
      </c>
      <c r="BE240" s="144">
        <f t="shared" si="54"/>
        <v>0</v>
      </c>
      <c r="BF240" s="144">
        <f t="shared" si="55"/>
        <v>0</v>
      </c>
      <c r="BG240" s="144">
        <f t="shared" si="56"/>
        <v>0</v>
      </c>
      <c r="BH240" s="144">
        <f t="shared" si="57"/>
        <v>0</v>
      </c>
      <c r="BI240" s="144">
        <f t="shared" si="58"/>
        <v>0</v>
      </c>
      <c r="BJ240" s="13" t="s">
        <v>141</v>
      </c>
      <c r="BK240" s="144">
        <f t="shared" si="59"/>
        <v>0</v>
      </c>
      <c r="BL240" s="13" t="s">
        <v>140</v>
      </c>
      <c r="BM240" s="143" t="s">
        <v>868</v>
      </c>
    </row>
    <row r="241" spans="2:65" s="1" customFormat="1" ht="24.2" customHeight="1">
      <c r="B241" s="131"/>
      <c r="C241" s="132" t="s">
        <v>641</v>
      </c>
      <c r="D241" s="132" t="s">
        <v>136</v>
      </c>
      <c r="E241" s="133" t="s">
        <v>869</v>
      </c>
      <c r="F241" s="134" t="s">
        <v>870</v>
      </c>
      <c r="G241" s="135" t="s">
        <v>177</v>
      </c>
      <c r="H241" s="136">
        <v>37.270000000000003</v>
      </c>
      <c r="I241" s="137">
        <v>0</v>
      </c>
      <c r="J241" s="137">
        <f t="shared" si="50"/>
        <v>0</v>
      </c>
      <c r="K241" s="138"/>
      <c r="L241" s="25"/>
      <c r="M241" s="139" t="s">
        <v>1</v>
      </c>
      <c r="N241" s="140" t="s">
        <v>37</v>
      </c>
      <c r="O241" s="141">
        <v>0.52800000000000002</v>
      </c>
      <c r="P241" s="141">
        <f t="shared" si="51"/>
        <v>19.678560000000001</v>
      </c>
      <c r="Q241" s="141">
        <v>7.4340000000000003E-2</v>
      </c>
      <c r="R241" s="141">
        <f t="shared" si="52"/>
        <v>2.7706518000000004</v>
      </c>
      <c r="S241" s="141">
        <v>0</v>
      </c>
      <c r="T241" s="142">
        <f t="shared" si="53"/>
        <v>0</v>
      </c>
      <c r="AR241" s="143" t="s">
        <v>140</v>
      </c>
      <c r="AT241" s="143" t="s">
        <v>136</v>
      </c>
      <c r="AU241" s="143" t="s">
        <v>141</v>
      </c>
      <c r="AY241" s="13" t="s">
        <v>134</v>
      </c>
      <c r="BE241" s="144">
        <f t="shared" si="54"/>
        <v>0</v>
      </c>
      <c r="BF241" s="144">
        <f t="shared" si="55"/>
        <v>0</v>
      </c>
      <c r="BG241" s="144">
        <f t="shared" si="56"/>
        <v>0</v>
      </c>
      <c r="BH241" s="144">
        <f t="shared" si="57"/>
        <v>0</v>
      </c>
      <c r="BI241" s="144">
        <f t="shared" si="58"/>
        <v>0</v>
      </c>
      <c r="BJ241" s="13" t="s">
        <v>141</v>
      </c>
      <c r="BK241" s="144">
        <f t="shared" si="59"/>
        <v>0</v>
      </c>
      <c r="BL241" s="13" t="s">
        <v>140</v>
      </c>
      <c r="BM241" s="143" t="s">
        <v>871</v>
      </c>
    </row>
    <row r="242" spans="2:65" s="1" customFormat="1" ht="37.9" customHeight="1">
      <c r="B242" s="131"/>
      <c r="C242" s="132" t="s">
        <v>872</v>
      </c>
      <c r="D242" s="132" t="s">
        <v>136</v>
      </c>
      <c r="E242" s="133" t="s">
        <v>873</v>
      </c>
      <c r="F242" s="134" t="s">
        <v>874</v>
      </c>
      <c r="G242" s="135" t="s">
        <v>177</v>
      </c>
      <c r="H242" s="136">
        <v>37.270000000000003</v>
      </c>
      <c r="I242" s="137">
        <v>0</v>
      </c>
      <c r="J242" s="137">
        <f t="shared" si="50"/>
        <v>0</v>
      </c>
      <c r="K242" s="138"/>
      <c r="L242" s="25"/>
      <c r="M242" s="139" t="s">
        <v>1</v>
      </c>
      <c r="N242" s="140" t="s">
        <v>37</v>
      </c>
      <c r="O242" s="141">
        <v>0.52800000000000002</v>
      </c>
      <c r="P242" s="141">
        <f t="shared" si="51"/>
        <v>19.678560000000001</v>
      </c>
      <c r="Q242" s="141">
        <v>1.239E-2</v>
      </c>
      <c r="R242" s="141">
        <f t="shared" si="52"/>
        <v>0.46177530000000006</v>
      </c>
      <c r="S242" s="141">
        <v>0</v>
      </c>
      <c r="T242" s="142">
        <f t="shared" si="53"/>
        <v>0</v>
      </c>
      <c r="AR242" s="143" t="s">
        <v>140</v>
      </c>
      <c r="AT242" s="143" t="s">
        <v>136</v>
      </c>
      <c r="AU242" s="143" t="s">
        <v>141</v>
      </c>
      <c r="AY242" s="13" t="s">
        <v>134</v>
      </c>
      <c r="BE242" s="144">
        <f t="shared" si="54"/>
        <v>0</v>
      </c>
      <c r="BF242" s="144">
        <f t="shared" si="55"/>
        <v>0</v>
      </c>
      <c r="BG242" s="144">
        <f t="shared" si="56"/>
        <v>0</v>
      </c>
      <c r="BH242" s="144">
        <f t="shared" si="57"/>
        <v>0</v>
      </c>
      <c r="BI242" s="144">
        <f t="shared" si="58"/>
        <v>0</v>
      </c>
      <c r="BJ242" s="13" t="s">
        <v>141</v>
      </c>
      <c r="BK242" s="144">
        <f t="shared" si="59"/>
        <v>0</v>
      </c>
      <c r="BL242" s="13" t="s">
        <v>140</v>
      </c>
      <c r="BM242" s="143" t="s">
        <v>875</v>
      </c>
    </row>
    <row r="243" spans="2:65" s="1" customFormat="1" ht="24.2" customHeight="1">
      <c r="B243" s="131"/>
      <c r="C243" s="132" t="s">
        <v>876</v>
      </c>
      <c r="D243" s="132" t="s">
        <v>136</v>
      </c>
      <c r="E243" s="133" t="s">
        <v>877</v>
      </c>
      <c r="F243" s="134" t="s">
        <v>878</v>
      </c>
      <c r="G243" s="135" t="s">
        <v>177</v>
      </c>
      <c r="H243" s="136">
        <v>37.270000000000003</v>
      </c>
      <c r="I243" s="137">
        <v>0</v>
      </c>
      <c r="J243" s="137">
        <f t="shared" si="50"/>
        <v>0</v>
      </c>
      <c r="K243" s="138"/>
      <c r="L243" s="25"/>
      <c r="M243" s="139" t="s">
        <v>1</v>
      </c>
      <c r="N243" s="140" t="s">
        <v>37</v>
      </c>
      <c r="O243" s="141">
        <v>0.12</v>
      </c>
      <c r="P243" s="141">
        <f t="shared" si="51"/>
        <v>4.4724000000000004</v>
      </c>
      <c r="Q243" s="141">
        <v>0</v>
      </c>
      <c r="R243" s="141">
        <f t="shared" si="52"/>
        <v>0</v>
      </c>
      <c r="S243" s="141">
        <v>0</v>
      </c>
      <c r="T243" s="142">
        <f t="shared" si="53"/>
        <v>0</v>
      </c>
      <c r="AR243" s="143" t="s">
        <v>140</v>
      </c>
      <c r="AT243" s="143" t="s">
        <v>136</v>
      </c>
      <c r="AU243" s="143" t="s">
        <v>141</v>
      </c>
      <c r="AY243" s="13" t="s">
        <v>134</v>
      </c>
      <c r="BE243" s="144">
        <f t="shared" si="54"/>
        <v>0</v>
      </c>
      <c r="BF243" s="144">
        <f t="shared" si="55"/>
        <v>0</v>
      </c>
      <c r="BG243" s="144">
        <f t="shared" si="56"/>
        <v>0</v>
      </c>
      <c r="BH243" s="144">
        <f t="shared" si="57"/>
        <v>0</v>
      </c>
      <c r="BI243" s="144">
        <f t="shared" si="58"/>
        <v>0</v>
      </c>
      <c r="BJ243" s="13" t="s">
        <v>141</v>
      </c>
      <c r="BK243" s="144">
        <f t="shared" si="59"/>
        <v>0</v>
      </c>
      <c r="BL243" s="13" t="s">
        <v>140</v>
      </c>
      <c r="BM243" s="143" t="s">
        <v>879</v>
      </c>
    </row>
    <row r="244" spans="2:65" s="11" customFormat="1" ht="22.9" customHeight="1">
      <c r="B244" s="120"/>
      <c r="D244" s="121" t="s">
        <v>70</v>
      </c>
      <c r="E244" s="129" t="s">
        <v>264</v>
      </c>
      <c r="F244" s="129" t="s">
        <v>265</v>
      </c>
      <c r="J244" s="130">
        <f>BK244</f>
        <v>0</v>
      </c>
      <c r="L244" s="120"/>
      <c r="M244" s="124"/>
      <c r="P244" s="125">
        <f>P245</f>
        <v>3754.2668040000003</v>
      </c>
      <c r="R244" s="125">
        <f>R245</f>
        <v>0</v>
      </c>
      <c r="T244" s="126">
        <f>T245</f>
        <v>0</v>
      </c>
      <c r="AR244" s="121" t="s">
        <v>79</v>
      </c>
      <c r="AT244" s="127" t="s">
        <v>70</v>
      </c>
      <c r="AU244" s="127" t="s">
        <v>79</v>
      </c>
      <c r="AY244" s="121" t="s">
        <v>134</v>
      </c>
      <c r="BK244" s="128">
        <f>BK245</f>
        <v>0</v>
      </c>
    </row>
    <row r="245" spans="2:65" s="1" customFormat="1" ht="24.2" customHeight="1">
      <c r="B245" s="131"/>
      <c r="C245" s="132" t="s">
        <v>880</v>
      </c>
      <c r="D245" s="132" t="s">
        <v>136</v>
      </c>
      <c r="E245" s="133" t="s">
        <v>881</v>
      </c>
      <c r="F245" s="134" t="s">
        <v>882</v>
      </c>
      <c r="G245" s="135" t="s">
        <v>234</v>
      </c>
      <c r="H245" s="136">
        <v>4180.6980000000003</v>
      </c>
      <c r="I245" s="137">
        <v>0</v>
      </c>
      <c r="J245" s="137">
        <f>ROUND(I245*H245,2)</f>
        <v>0</v>
      </c>
      <c r="K245" s="138"/>
      <c r="L245" s="25"/>
      <c r="M245" s="139" t="s">
        <v>1</v>
      </c>
      <c r="N245" s="140" t="s">
        <v>37</v>
      </c>
      <c r="O245" s="141">
        <v>0.89800000000000002</v>
      </c>
      <c r="P245" s="141">
        <f>O245*H245</f>
        <v>3754.2668040000003</v>
      </c>
      <c r="Q245" s="141">
        <v>0</v>
      </c>
      <c r="R245" s="141">
        <f>Q245*H245</f>
        <v>0</v>
      </c>
      <c r="S245" s="141">
        <v>0</v>
      </c>
      <c r="T245" s="142">
        <f>S245*H245</f>
        <v>0</v>
      </c>
      <c r="AR245" s="143" t="s">
        <v>140</v>
      </c>
      <c r="AT245" s="143" t="s">
        <v>136</v>
      </c>
      <c r="AU245" s="143" t="s">
        <v>141</v>
      </c>
      <c r="AY245" s="13" t="s">
        <v>134</v>
      </c>
      <c r="BE245" s="144">
        <f>IF(N245="základná",J245,0)</f>
        <v>0</v>
      </c>
      <c r="BF245" s="144">
        <f>IF(N245="znížená",J245,0)</f>
        <v>0</v>
      </c>
      <c r="BG245" s="144">
        <f>IF(N245="zákl. prenesená",J245,0)</f>
        <v>0</v>
      </c>
      <c r="BH245" s="144">
        <f>IF(N245="zníž. prenesená",J245,0)</f>
        <v>0</v>
      </c>
      <c r="BI245" s="144">
        <f>IF(N245="nulová",J245,0)</f>
        <v>0</v>
      </c>
      <c r="BJ245" s="13" t="s">
        <v>141</v>
      </c>
      <c r="BK245" s="144">
        <f>ROUND(I245*H245,2)</f>
        <v>0</v>
      </c>
      <c r="BL245" s="13" t="s">
        <v>140</v>
      </c>
      <c r="BM245" s="143" t="s">
        <v>883</v>
      </c>
    </row>
    <row r="246" spans="2:65" s="11" customFormat="1" ht="25.9" customHeight="1">
      <c r="B246" s="120"/>
      <c r="D246" s="121" t="s">
        <v>70</v>
      </c>
      <c r="E246" s="122" t="s">
        <v>270</v>
      </c>
      <c r="F246" s="122" t="s">
        <v>271</v>
      </c>
      <c r="J246" s="123">
        <f>BK246</f>
        <v>0</v>
      </c>
      <c r="L246" s="120"/>
      <c r="M246" s="124"/>
      <c r="P246" s="125">
        <f>P247+P251+P261+P271+P280+P288+P302+P312+P324+P355+P359+P366+P370+P373</f>
        <v>9448.8361559999994</v>
      </c>
      <c r="R246" s="125">
        <f>R247+R251+R261+R271+R280+R288+R302+R312+R324+R355+R359+R366+R370+R373</f>
        <v>133.24980643999996</v>
      </c>
      <c r="T246" s="126">
        <f>T247+T251+T261+T271+T280+T288+T302+T312+T324+T355+T359+T366+T370+T373</f>
        <v>0</v>
      </c>
      <c r="AR246" s="121" t="s">
        <v>141</v>
      </c>
      <c r="AT246" s="127" t="s">
        <v>70</v>
      </c>
      <c r="AU246" s="127" t="s">
        <v>71</v>
      </c>
      <c r="AY246" s="121" t="s">
        <v>134</v>
      </c>
      <c r="BK246" s="128">
        <f>BK247+BK251+BK261+BK271+BK280+BK288+BK302+BK312+BK324+BK355+BK359+BK366+BK370+BK373</f>
        <v>0</v>
      </c>
    </row>
    <row r="247" spans="2:65" s="11" customFormat="1" ht="22.9" customHeight="1">
      <c r="B247" s="120"/>
      <c r="D247" s="121" t="s">
        <v>70</v>
      </c>
      <c r="E247" s="129" t="s">
        <v>441</v>
      </c>
      <c r="F247" s="129" t="s">
        <v>442</v>
      </c>
      <c r="J247" s="130">
        <f>BK247</f>
        <v>0</v>
      </c>
      <c r="L247" s="120"/>
      <c r="M247" s="124"/>
      <c r="P247" s="125">
        <f>SUM(P248:P250)</f>
        <v>129.11717440000001</v>
      </c>
      <c r="R247" s="125">
        <f>SUM(R248:R250)</f>
        <v>3.3657120000000003</v>
      </c>
      <c r="T247" s="126">
        <f>SUM(T248:T250)</f>
        <v>0</v>
      </c>
      <c r="AR247" s="121" t="s">
        <v>141</v>
      </c>
      <c r="AT247" s="127" t="s">
        <v>70</v>
      </c>
      <c r="AU247" s="127" t="s">
        <v>79</v>
      </c>
      <c r="AY247" s="121" t="s">
        <v>134</v>
      </c>
      <c r="BK247" s="128">
        <f>SUM(BK248:BK250)</f>
        <v>0</v>
      </c>
    </row>
    <row r="248" spans="2:65" s="1" customFormat="1" ht="16.5" customHeight="1">
      <c r="B248" s="131"/>
      <c r="C248" s="132" t="s">
        <v>884</v>
      </c>
      <c r="D248" s="132" t="s">
        <v>136</v>
      </c>
      <c r="E248" s="133" t="s">
        <v>885</v>
      </c>
      <c r="F248" s="134" t="s">
        <v>886</v>
      </c>
      <c r="G248" s="135" t="s">
        <v>139</v>
      </c>
      <c r="H248" s="136">
        <v>35.06</v>
      </c>
      <c r="I248" s="137">
        <v>0</v>
      </c>
      <c r="J248" s="137">
        <f>ROUND(I248*H248,2)</f>
        <v>0</v>
      </c>
      <c r="K248" s="138"/>
      <c r="L248" s="25"/>
      <c r="M248" s="139" t="s">
        <v>1</v>
      </c>
      <c r="N248" s="140" t="s">
        <v>37</v>
      </c>
      <c r="O248" s="141">
        <v>0.15823999999999999</v>
      </c>
      <c r="P248" s="141">
        <f>O248*H248</f>
        <v>5.5478943999999997</v>
      </c>
      <c r="Q248" s="141">
        <v>1.89E-2</v>
      </c>
      <c r="R248" s="141">
        <f>Q248*H248</f>
        <v>0.66263400000000006</v>
      </c>
      <c r="S248" s="141">
        <v>0</v>
      </c>
      <c r="T248" s="142">
        <f>S248*H248</f>
        <v>0</v>
      </c>
      <c r="AR248" s="143" t="s">
        <v>200</v>
      </c>
      <c r="AT248" s="143" t="s">
        <v>136</v>
      </c>
      <c r="AU248" s="143" t="s">
        <v>141</v>
      </c>
      <c r="AY248" s="13" t="s">
        <v>134</v>
      </c>
      <c r="BE248" s="144">
        <f>IF(N248="základná",J248,0)</f>
        <v>0</v>
      </c>
      <c r="BF248" s="144">
        <f>IF(N248="znížená",J248,0)</f>
        <v>0</v>
      </c>
      <c r="BG248" s="144">
        <f>IF(N248="zákl. prenesená",J248,0)</f>
        <v>0</v>
      </c>
      <c r="BH248" s="144">
        <f>IF(N248="zníž. prenesená",J248,0)</f>
        <v>0</v>
      </c>
      <c r="BI248" s="144">
        <f>IF(N248="nulová",J248,0)</f>
        <v>0</v>
      </c>
      <c r="BJ248" s="13" t="s">
        <v>141</v>
      </c>
      <c r="BK248" s="144">
        <f>ROUND(I248*H248,2)</f>
        <v>0</v>
      </c>
      <c r="BL248" s="13" t="s">
        <v>200</v>
      </c>
      <c r="BM248" s="143" t="s">
        <v>887</v>
      </c>
    </row>
    <row r="249" spans="2:65" s="1" customFormat="1" ht="37.9" customHeight="1">
      <c r="B249" s="131"/>
      <c r="C249" s="132" t="s">
        <v>888</v>
      </c>
      <c r="D249" s="132" t="s">
        <v>136</v>
      </c>
      <c r="E249" s="133" t="s">
        <v>448</v>
      </c>
      <c r="F249" s="199" t="s">
        <v>2134</v>
      </c>
      <c r="G249" s="135" t="s">
        <v>139</v>
      </c>
      <c r="H249" s="136">
        <v>643.59</v>
      </c>
      <c r="I249" s="137">
        <v>0</v>
      </c>
      <c r="J249" s="137">
        <f>ROUND(I249*H249,2)</f>
        <v>0</v>
      </c>
      <c r="K249" s="138"/>
      <c r="L249" s="25"/>
      <c r="M249" s="139" t="s">
        <v>1</v>
      </c>
      <c r="N249" s="140" t="s">
        <v>37</v>
      </c>
      <c r="O249" s="141">
        <v>0.192</v>
      </c>
      <c r="P249" s="141">
        <f>O249*H249</f>
        <v>123.56928000000001</v>
      </c>
      <c r="Q249" s="141">
        <v>4.1999999999999997E-3</v>
      </c>
      <c r="R249" s="141">
        <f>Q249*H249</f>
        <v>2.7030780000000001</v>
      </c>
      <c r="S249" s="141">
        <v>0</v>
      </c>
      <c r="T249" s="142">
        <f>S249*H249</f>
        <v>0</v>
      </c>
      <c r="AR249" s="143" t="s">
        <v>200</v>
      </c>
      <c r="AT249" s="143" t="s">
        <v>136</v>
      </c>
      <c r="AU249" s="143" t="s">
        <v>141</v>
      </c>
      <c r="AY249" s="13" t="s">
        <v>134</v>
      </c>
      <c r="BE249" s="144">
        <f>IF(N249="základná",J249,0)</f>
        <v>0</v>
      </c>
      <c r="BF249" s="144">
        <f>IF(N249="znížená",J249,0)</f>
        <v>0</v>
      </c>
      <c r="BG249" s="144">
        <f>IF(N249="zákl. prenesená",J249,0)</f>
        <v>0</v>
      </c>
      <c r="BH249" s="144">
        <f>IF(N249="zníž. prenesená",J249,0)</f>
        <v>0</v>
      </c>
      <c r="BI249" s="144">
        <f>IF(N249="nulová",J249,0)</f>
        <v>0</v>
      </c>
      <c r="BJ249" s="13" t="s">
        <v>141</v>
      </c>
      <c r="BK249" s="144">
        <f>ROUND(I249*H249,2)</f>
        <v>0</v>
      </c>
      <c r="BL249" s="13" t="s">
        <v>200</v>
      </c>
      <c r="BM249" s="143" t="s">
        <v>889</v>
      </c>
    </row>
    <row r="250" spans="2:65" s="1" customFormat="1" ht="24.2" customHeight="1">
      <c r="B250" s="131"/>
      <c r="C250" s="132" t="s">
        <v>890</v>
      </c>
      <c r="D250" s="132" t="s">
        <v>136</v>
      </c>
      <c r="E250" s="133" t="s">
        <v>451</v>
      </c>
      <c r="F250" s="134" t="s">
        <v>452</v>
      </c>
      <c r="G250" s="135" t="s">
        <v>453</v>
      </c>
      <c r="H250" s="136">
        <v>151.08699999999999</v>
      </c>
      <c r="I250" s="137">
        <v>0</v>
      </c>
      <c r="J250" s="137">
        <f>ROUND(I250*H250,2)</f>
        <v>0</v>
      </c>
      <c r="K250" s="138"/>
      <c r="L250" s="25"/>
      <c r="M250" s="139" t="s">
        <v>1</v>
      </c>
      <c r="N250" s="140" t="s">
        <v>37</v>
      </c>
      <c r="O250" s="141">
        <v>0</v>
      </c>
      <c r="P250" s="141">
        <f>O250*H250</f>
        <v>0</v>
      </c>
      <c r="Q250" s="141">
        <v>0</v>
      </c>
      <c r="R250" s="141">
        <f>Q250*H250</f>
        <v>0</v>
      </c>
      <c r="S250" s="141">
        <v>0</v>
      </c>
      <c r="T250" s="142">
        <f>S250*H250</f>
        <v>0</v>
      </c>
      <c r="AR250" s="143" t="s">
        <v>200</v>
      </c>
      <c r="AT250" s="143" t="s">
        <v>136</v>
      </c>
      <c r="AU250" s="143" t="s">
        <v>141</v>
      </c>
      <c r="AY250" s="13" t="s">
        <v>134</v>
      </c>
      <c r="BE250" s="144">
        <f>IF(N250="základná",J250,0)</f>
        <v>0</v>
      </c>
      <c r="BF250" s="144">
        <f>IF(N250="znížená",J250,0)</f>
        <v>0</v>
      </c>
      <c r="BG250" s="144">
        <f>IF(N250="zákl. prenesená",J250,0)</f>
        <v>0</v>
      </c>
      <c r="BH250" s="144">
        <f>IF(N250="zníž. prenesená",J250,0)</f>
        <v>0</v>
      </c>
      <c r="BI250" s="144">
        <f>IF(N250="nulová",J250,0)</f>
        <v>0</v>
      </c>
      <c r="BJ250" s="13" t="s">
        <v>141</v>
      </c>
      <c r="BK250" s="144">
        <f>ROUND(I250*H250,2)</f>
        <v>0</v>
      </c>
      <c r="BL250" s="13" t="s">
        <v>200</v>
      </c>
      <c r="BM250" s="143" t="s">
        <v>891</v>
      </c>
    </row>
    <row r="251" spans="2:65" s="11" customFormat="1" ht="22.9" customHeight="1">
      <c r="B251" s="120"/>
      <c r="D251" s="121" t="s">
        <v>70</v>
      </c>
      <c r="E251" s="129" t="s">
        <v>892</v>
      </c>
      <c r="F251" s="129" t="s">
        <v>893</v>
      </c>
      <c r="J251" s="130">
        <f>BK251</f>
        <v>0</v>
      </c>
      <c r="L251" s="120"/>
      <c r="M251" s="124"/>
      <c r="P251" s="125">
        <f>SUM(P252:P260)</f>
        <v>462.09292620000002</v>
      </c>
      <c r="R251" s="125">
        <f>SUM(R252:R260)</f>
        <v>2.0661359500000001</v>
      </c>
      <c r="T251" s="126">
        <f>SUM(T252:T260)</f>
        <v>0</v>
      </c>
      <c r="AR251" s="121" t="s">
        <v>141</v>
      </c>
      <c r="AT251" s="127" t="s">
        <v>70</v>
      </c>
      <c r="AU251" s="127" t="s">
        <v>79</v>
      </c>
      <c r="AY251" s="121" t="s">
        <v>134</v>
      </c>
      <c r="BK251" s="128">
        <f>SUM(BK252:BK260)</f>
        <v>0</v>
      </c>
    </row>
    <row r="252" spans="2:65" s="1" customFormat="1" ht="33" customHeight="1">
      <c r="B252" s="131"/>
      <c r="C252" s="132" t="s">
        <v>894</v>
      </c>
      <c r="D252" s="132" t="s">
        <v>136</v>
      </c>
      <c r="E252" s="133" t="s">
        <v>895</v>
      </c>
      <c r="F252" s="134" t="s">
        <v>896</v>
      </c>
      <c r="G252" s="135" t="s">
        <v>139</v>
      </c>
      <c r="H252" s="136">
        <v>652.22500000000002</v>
      </c>
      <c r="I252" s="137">
        <v>0</v>
      </c>
      <c r="J252" s="137">
        <f t="shared" ref="J252:J260" si="60">ROUND(I252*H252,2)</f>
        <v>0</v>
      </c>
      <c r="K252" s="138"/>
      <c r="L252" s="25"/>
      <c r="M252" s="139" t="s">
        <v>1</v>
      </c>
      <c r="N252" s="140" t="s">
        <v>37</v>
      </c>
      <c r="O252" s="141">
        <v>0.30768000000000001</v>
      </c>
      <c r="P252" s="141">
        <f t="shared" ref="P252:P260" si="61">O252*H252</f>
        <v>200.67658800000001</v>
      </c>
      <c r="Q252" s="141">
        <v>4.4999999999999999E-4</v>
      </c>
      <c r="R252" s="141">
        <f t="shared" ref="R252:R260" si="62">Q252*H252</f>
        <v>0.29350124999999999</v>
      </c>
      <c r="S252" s="141">
        <v>0</v>
      </c>
      <c r="T252" s="142">
        <f t="shared" ref="T252:T260" si="63">S252*H252</f>
        <v>0</v>
      </c>
      <c r="AR252" s="143" t="s">
        <v>200</v>
      </c>
      <c r="AT252" s="143" t="s">
        <v>136</v>
      </c>
      <c r="AU252" s="143" t="s">
        <v>141</v>
      </c>
      <c r="AY252" s="13" t="s">
        <v>134</v>
      </c>
      <c r="BE252" s="144">
        <f t="shared" ref="BE252:BE260" si="64">IF(N252="základná",J252,0)</f>
        <v>0</v>
      </c>
      <c r="BF252" s="144">
        <f t="shared" ref="BF252:BF260" si="65">IF(N252="znížená",J252,0)</f>
        <v>0</v>
      </c>
      <c r="BG252" s="144">
        <f t="shared" ref="BG252:BG260" si="66">IF(N252="zákl. prenesená",J252,0)</f>
        <v>0</v>
      </c>
      <c r="BH252" s="144">
        <f t="shared" ref="BH252:BH260" si="67">IF(N252="zníž. prenesená",J252,0)</f>
        <v>0</v>
      </c>
      <c r="BI252" s="144">
        <f t="shared" ref="BI252:BI260" si="68">IF(N252="nulová",J252,0)</f>
        <v>0</v>
      </c>
      <c r="BJ252" s="13" t="s">
        <v>141</v>
      </c>
      <c r="BK252" s="144">
        <f t="shared" ref="BK252:BK260" si="69">ROUND(I252*H252,2)</f>
        <v>0</v>
      </c>
      <c r="BL252" s="13" t="s">
        <v>200</v>
      </c>
      <c r="BM252" s="143" t="s">
        <v>897</v>
      </c>
    </row>
    <row r="253" spans="2:65" s="1" customFormat="1" ht="24.2" customHeight="1">
      <c r="B253" s="131"/>
      <c r="C253" s="149" t="s">
        <v>898</v>
      </c>
      <c r="D253" s="149" t="s">
        <v>313</v>
      </c>
      <c r="E253" s="150" t="s">
        <v>899</v>
      </c>
      <c r="F253" s="151" t="s">
        <v>900</v>
      </c>
      <c r="G253" s="152" t="s">
        <v>139</v>
      </c>
      <c r="H253" s="153">
        <v>750.05899999999997</v>
      </c>
      <c r="I253" s="154">
        <v>0</v>
      </c>
      <c r="J253" s="154">
        <f t="shared" si="60"/>
        <v>0</v>
      </c>
      <c r="K253" s="155"/>
      <c r="L253" s="156"/>
      <c r="M253" s="157" t="s">
        <v>1</v>
      </c>
      <c r="N253" s="158" t="s">
        <v>37</v>
      </c>
      <c r="O253" s="141">
        <v>0</v>
      </c>
      <c r="P253" s="141">
        <f t="shared" si="61"/>
        <v>0</v>
      </c>
      <c r="Q253" s="141">
        <v>1.9E-3</v>
      </c>
      <c r="R253" s="141">
        <f t="shared" si="62"/>
        <v>1.4251121</v>
      </c>
      <c r="S253" s="141">
        <v>0</v>
      </c>
      <c r="T253" s="142">
        <f t="shared" si="63"/>
        <v>0</v>
      </c>
      <c r="AR253" s="143" t="s">
        <v>266</v>
      </c>
      <c r="AT253" s="143" t="s">
        <v>313</v>
      </c>
      <c r="AU253" s="143" t="s">
        <v>141</v>
      </c>
      <c r="AY253" s="13" t="s">
        <v>134</v>
      </c>
      <c r="BE253" s="144">
        <f t="shared" si="64"/>
        <v>0</v>
      </c>
      <c r="BF253" s="144">
        <f t="shared" si="65"/>
        <v>0</v>
      </c>
      <c r="BG253" s="144">
        <f t="shared" si="66"/>
        <v>0</v>
      </c>
      <c r="BH253" s="144">
        <f t="shared" si="67"/>
        <v>0</v>
      </c>
      <c r="BI253" s="144">
        <f t="shared" si="68"/>
        <v>0</v>
      </c>
      <c r="BJ253" s="13" t="s">
        <v>141</v>
      </c>
      <c r="BK253" s="144">
        <f t="shared" si="69"/>
        <v>0</v>
      </c>
      <c r="BL253" s="13" t="s">
        <v>200</v>
      </c>
      <c r="BM253" s="143" t="s">
        <v>901</v>
      </c>
    </row>
    <row r="254" spans="2:65" s="1" customFormat="1" ht="24.2" customHeight="1">
      <c r="B254" s="131"/>
      <c r="C254" s="132" t="s">
        <v>902</v>
      </c>
      <c r="D254" s="132" t="s">
        <v>136</v>
      </c>
      <c r="E254" s="133" t="s">
        <v>903</v>
      </c>
      <c r="F254" s="134" t="s">
        <v>904</v>
      </c>
      <c r="G254" s="135" t="s">
        <v>324</v>
      </c>
      <c r="H254" s="136">
        <v>84</v>
      </c>
      <c r="I254" s="137">
        <v>0</v>
      </c>
      <c r="J254" s="137">
        <f t="shared" si="60"/>
        <v>0</v>
      </c>
      <c r="K254" s="138"/>
      <c r="L254" s="25"/>
      <c r="M254" s="139" t="s">
        <v>1</v>
      </c>
      <c r="N254" s="140" t="s">
        <v>37</v>
      </c>
      <c r="O254" s="141">
        <v>2.3203</v>
      </c>
      <c r="P254" s="141">
        <f t="shared" si="61"/>
        <v>194.90520000000001</v>
      </c>
      <c r="Q254" s="141">
        <v>1.9000000000000001E-4</v>
      </c>
      <c r="R254" s="141">
        <f t="shared" si="62"/>
        <v>1.5960000000000002E-2</v>
      </c>
      <c r="S254" s="141">
        <v>0</v>
      </c>
      <c r="T254" s="142">
        <f t="shared" si="63"/>
        <v>0</v>
      </c>
      <c r="AR254" s="143" t="s">
        <v>200</v>
      </c>
      <c r="AT254" s="143" t="s">
        <v>136</v>
      </c>
      <c r="AU254" s="143" t="s">
        <v>141</v>
      </c>
      <c r="AY254" s="13" t="s">
        <v>134</v>
      </c>
      <c r="BE254" s="144">
        <f t="shared" si="64"/>
        <v>0</v>
      </c>
      <c r="BF254" s="144">
        <f t="shared" si="65"/>
        <v>0</v>
      </c>
      <c r="BG254" s="144">
        <f t="shared" si="66"/>
        <v>0</v>
      </c>
      <c r="BH254" s="144">
        <f t="shared" si="67"/>
        <v>0</v>
      </c>
      <c r="BI254" s="144">
        <f t="shared" si="68"/>
        <v>0</v>
      </c>
      <c r="BJ254" s="13" t="s">
        <v>141</v>
      </c>
      <c r="BK254" s="144">
        <f t="shared" si="69"/>
        <v>0</v>
      </c>
      <c r="BL254" s="13" t="s">
        <v>200</v>
      </c>
      <c r="BM254" s="143" t="s">
        <v>905</v>
      </c>
    </row>
    <row r="255" spans="2:65" s="1" customFormat="1" ht="24.2" customHeight="1">
      <c r="B255" s="131"/>
      <c r="C255" s="149" t="s">
        <v>264</v>
      </c>
      <c r="D255" s="149" t="s">
        <v>313</v>
      </c>
      <c r="E255" s="150" t="s">
        <v>906</v>
      </c>
      <c r="F255" s="151" t="s">
        <v>907</v>
      </c>
      <c r="G255" s="152" t="s">
        <v>139</v>
      </c>
      <c r="H255" s="153">
        <v>38.304000000000002</v>
      </c>
      <c r="I255" s="154">
        <v>0</v>
      </c>
      <c r="J255" s="154">
        <f t="shared" si="60"/>
        <v>0</v>
      </c>
      <c r="K255" s="155"/>
      <c r="L255" s="156"/>
      <c r="M255" s="157" t="s">
        <v>1</v>
      </c>
      <c r="N255" s="158" t="s">
        <v>37</v>
      </c>
      <c r="O255" s="141">
        <v>0</v>
      </c>
      <c r="P255" s="141">
        <f t="shared" si="61"/>
        <v>0</v>
      </c>
      <c r="Q255" s="141">
        <v>2.2000000000000001E-3</v>
      </c>
      <c r="R255" s="141">
        <f t="shared" si="62"/>
        <v>8.4268800000000005E-2</v>
      </c>
      <c r="S255" s="141">
        <v>0</v>
      </c>
      <c r="T255" s="142">
        <f t="shared" si="63"/>
        <v>0</v>
      </c>
      <c r="AR255" s="143" t="s">
        <v>266</v>
      </c>
      <c r="AT255" s="143" t="s">
        <v>313</v>
      </c>
      <c r="AU255" s="143" t="s">
        <v>141</v>
      </c>
      <c r="AY255" s="13" t="s">
        <v>134</v>
      </c>
      <c r="BE255" s="144">
        <f t="shared" si="64"/>
        <v>0</v>
      </c>
      <c r="BF255" s="144">
        <f t="shared" si="65"/>
        <v>0</v>
      </c>
      <c r="BG255" s="144">
        <f t="shared" si="66"/>
        <v>0</v>
      </c>
      <c r="BH255" s="144">
        <f t="shared" si="67"/>
        <v>0</v>
      </c>
      <c r="BI255" s="144">
        <f t="shared" si="68"/>
        <v>0</v>
      </c>
      <c r="BJ255" s="13" t="s">
        <v>141</v>
      </c>
      <c r="BK255" s="144">
        <f t="shared" si="69"/>
        <v>0</v>
      </c>
      <c r="BL255" s="13" t="s">
        <v>200</v>
      </c>
      <c r="BM255" s="143" t="s">
        <v>908</v>
      </c>
    </row>
    <row r="256" spans="2:65" s="1" customFormat="1" ht="37.9" customHeight="1">
      <c r="B256" s="131"/>
      <c r="C256" s="132" t="s">
        <v>909</v>
      </c>
      <c r="D256" s="132" t="s">
        <v>136</v>
      </c>
      <c r="E256" s="133" t="s">
        <v>910</v>
      </c>
      <c r="F256" s="134" t="s">
        <v>911</v>
      </c>
      <c r="G256" s="135" t="s">
        <v>177</v>
      </c>
      <c r="H256" s="136">
        <v>34.4</v>
      </c>
      <c r="I256" s="137">
        <v>0</v>
      </c>
      <c r="J256" s="137">
        <f t="shared" si="60"/>
        <v>0</v>
      </c>
      <c r="K256" s="138"/>
      <c r="L256" s="25"/>
      <c r="M256" s="139" t="s">
        <v>1</v>
      </c>
      <c r="N256" s="140" t="s">
        <v>37</v>
      </c>
      <c r="O256" s="141">
        <v>0.61053000000000002</v>
      </c>
      <c r="P256" s="141">
        <f t="shared" si="61"/>
        <v>21.002231999999999</v>
      </c>
      <c r="Q256" s="141">
        <v>2.7E-4</v>
      </c>
      <c r="R256" s="141">
        <f t="shared" si="62"/>
        <v>9.2879999999999994E-3</v>
      </c>
      <c r="S256" s="141">
        <v>0</v>
      </c>
      <c r="T256" s="142">
        <f t="shared" si="63"/>
        <v>0</v>
      </c>
      <c r="AR256" s="143" t="s">
        <v>200</v>
      </c>
      <c r="AT256" s="143" t="s">
        <v>136</v>
      </c>
      <c r="AU256" s="143" t="s">
        <v>141</v>
      </c>
      <c r="AY256" s="13" t="s">
        <v>134</v>
      </c>
      <c r="BE256" s="144">
        <f t="shared" si="64"/>
        <v>0</v>
      </c>
      <c r="BF256" s="144">
        <f t="shared" si="65"/>
        <v>0</v>
      </c>
      <c r="BG256" s="144">
        <f t="shared" si="66"/>
        <v>0</v>
      </c>
      <c r="BH256" s="144">
        <f t="shared" si="67"/>
        <v>0</v>
      </c>
      <c r="BI256" s="144">
        <f t="shared" si="68"/>
        <v>0</v>
      </c>
      <c r="BJ256" s="13" t="s">
        <v>141</v>
      </c>
      <c r="BK256" s="144">
        <f t="shared" si="69"/>
        <v>0</v>
      </c>
      <c r="BL256" s="13" t="s">
        <v>200</v>
      </c>
      <c r="BM256" s="143" t="s">
        <v>912</v>
      </c>
    </row>
    <row r="257" spans="2:65" s="1" customFormat="1" ht="24.2" customHeight="1">
      <c r="B257" s="131"/>
      <c r="C257" s="149" t="s">
        <v>913</v>
      </c>
      <c r="D257" s="149" t="s">
        <v>313</v>
      </c>
      <c r="E257" s="150" t="s">
        <v>914</v>
      </c>
      <c r="F257" s="151" t="s">
        <v>915</v>
      </c>
      <c r="G257" s="152" t="s">
        <v>324</v>
      </c>
      <c r="H257" s="153">
        <v>275.2</v>
      </c>
      <c r="I257" s="154">
        <v>0</v>
      </c>
      <c r="J257" s="154">
        <f t="shared" si="60"/>
        <v>0</v>
      </c>
      <c r="K257" s="155"/>
      <c r="L257" s="156"/>
      <c r="M257" s="157" t="s">
        <v>1</v>
      </c>
      <c r="N257" s="158" t="s">
        <v>37</v>
      </c>
      <c r="O257" s="141">
        <v>0</v>
      </c>
      <c r="P257" s="141">
        <f t="shared" si="61"/>
        <v>0</v>
      </c>
      <c r="Q257" s="141">
        <v>2.5000000000000001E-4</v>
      </c>
      <c r="R257" s="141">
        <f t="shared" si="62"/>
        <v>6.88E-2</v>
      </c>
      <c r="S257" s="141">
        <v>0</v>
      </c>
      <c r="T257" s="142">
        <f t="shared" si="63"/>
        <v>0</v>
      </c>
      <c r="AR257" s="143" t="s">
        <v>266</v>
      </c>
      <c r="AT257" s="143" t="s">
        <v>313</v>
      </c>
      <c r="AU257" s="143" t="s">
        <v>141</v>
      </c>
      <c r="AY257" s="13" t="s">
        <v>134</v>
      </c>
      <c r="BE257" s="144">
        <f t="shared" si="64"/>
        <v>0</v>
      </c>
      <c r="BF257" s="144">
        <f t="shared" si="65"/>
        <v>0</v>
      </c>
      <c r="BG257" s="144">
        <f t="shared" si="66"/>
        <v>0</v>
      </c>
      <c r="BH257" s="144">
        <f t="shared" si="67"/>
        <v>0</v>
      </c>
      <c r="BI257" s="144">
        <f t="shared" si="68"/>
        <v>0</v>
      </c>
      <c r="BJ257" s="13" t="s">
        <v>141</v>
      </c>
      <c r="BK257" s="144">
        <f t="shared" si="69"/>
        <v>0</v>
      </c>
      <c r="BL257" s="13" t="s">
        <v>200</v>
      </c>
      <c r="BM257" s="143" t="s">
        <v>916</v>
      </c>
    </row>
    <row r="258" spans="2:65" s="1" customFormat="1" ht="37.9" customHeight="1">
      <c r="B258" s="131"/>
      <c r="C258" s="132" t="s">
        <v>917</v>
      </c>
      <c r="D258" s="132" t="s">
        <v>136</v>
      </c>
      <c r="E258" s="133" t="s">
        <v>918</v>
      </c>
      <c r="F258" s="134" t="s">
        <v>919</v>
      </c>
      <c r="G258" s="135" t="s">
        <v>177</v>
      </c>
      <c r="H258" s="136">
        <v>74.540000000000006</v>
      </c>
      <c r="I258" s="137">
        <v>0</v>
      </c>
      <c r="J258" s="137">
        <f t="shared" si="60"/>
        <v>0</v>
      </c>
      <c r="K258" s="138"/>
      <c r="L258" s="25"/>
      <c r="M258" s="139" t="s">
        <v>1</v>
      </c>
      <c r="N258" s="140" t="s">
        <v>37</v>
      </c>
      <c r="O258" s="141">
        <v>0.61053000000000002</v>
      </c>
      <c r="P258" s="141">
        <f t="shared" si="61"/>
        <v>45.508906200000006</v>
      </c>
      <c r="Q258" s="141">
        <v>2.7E-4</v>
      </c>
      <c r="R258" s="141">
        <f t="shared" si="62"/>
        <v>2.0125800000000003E-2</v>
      </c>
      <c r="S258" s="141">
        <v>0</v>
      </c>
      <c r="T258" s="142">
        <f t="shared" si="63"/>
        <v>0</v>
      </c>
      <c r="AR258" s="143" t="s">
        <v>200</v>
      </c>
      <c r="AT258" s="143" t="s">
        <v>136</v>
      </c>
      <c r="AU258" s="143" t="s">
        <v>141</v>
      </c>
      <c r="AY258" s="13" t="s">
        <v>134</v>
      </c>
      <c r="BE258" s="144">
        <f t="shared" si="64"/>
        <v>0</v>
      </c>
      <c r="BF258" s="144">
        <f t="shared" si="65"/>
        <v>0</v>
      </c>
      <c r="BG258" s="144">
        <f t="shared" si="66"/>
        <v>0</v>
      </c>
      <c r="BH258" s="144">
        <f t="shared" si="67"/>
        <v>0</v>
      </c>
      <c r="BI258" s="144">
        <f t="shared" si="68"/>
        <v>0</v>
      </c>
      <c r="BJ258" s="13" t="s">
        <v>141</v>
      </c>
      <c r="BK258" s="144">
        <f t="shared" si="69"/>
        <v>0</v>
      </c>
      <c r="BL258" s="13" t="s">
        <v>200</v>
      </c>
      <c r="BM258" s="143" t="s">
        <v>920</v>
      </c>
    </row>
    <row r="259" spans="2:65" s="1" customFormat="1" ht="24.2" customHeight="1">
      <c r="B259" s="131"/>
      <c r="C259" s="149" t="s">
        <v>921</v>
      </c>
      <c r="D259" s="149" t="s">
        <v>313</v>
      </c>
      <c r="E259" s="150" t="s">
        <v>914</v>
      </c>
      <c r="F259" s="151" t="s">
        <v>915</v>
      </c>
      <c r="G259" s="152" t="s">
        <v>324</v>
      </c>
      <c r="H259" s="153">
        <v>596.32000000000005</v>
      </c>
      <c r="I259" s="154">
        <v>0</v>
      </c>
      <c r="J259" s="154">
        <f t="shared" si="60"/>
        <v>0</v>
      </c>
      <c r="K259" s="155"/>
      <c r="L259" s="156"/>
      <c r="M259" s="157" t="s">
        <v>1</v>
      </c>
      <c r="N259" s="158" t="s">
        <v>37</v>
      </c>
      <c r="O259" s="141">
        <v>0</v>
      </c>
      <c r="P259" s="141">
        <f t="shared" si="61"/>
        <v>0</v>
      </c>
      <c r="Q259" s="141">
        <v>2.5000000000000001E-4</v>
      </c>
      <c r="R259" s="141">
        <f t="shared" si="62"/>
        <v>0.14908000000000002</v>
      </c>
      <c r="S259" s="141">
        <v>0</v>
      </c>
      <c r="T259" s="142">
        <f t="shared" si="63"/>
        <v>0</v>
      </c>
      <c r="AR259" s="143" t="s">
        <v>266</v>
      </c>
      <c r="AT259" s="143" t="s">
        <v>313</v>
      </c>
      <c r="AU259" s="143" t="s">
        <v>141</v>
      </c>
      <c r="AY259" s="13" t="s">
        <v>134</v>
      </c>
      <c r="BE259" s="144">
        <f t="shared" si="64"/>
        <v>0</v>
      </c>
      <c r="BF259" s="144">
        <f t="shared" si="65"/>
        <v>0</v>
      </c>
      <c r="BG259" s="144">
        <f t="shared" si="66"/>
        <v>0</v>
      </c>
      <c r="BH259" s="144">
        <f t="shared" si="67"/>
        <v>0</v>
      </c>
      <c r="BI259" s="144">
        <f t="shared" si="68"/>
        <v>0</v>
      </c>
      <c r="BJ259" s="13" t="s">
        <v>141</v>
      </c>
      <c r="BK259" s="144">
        <f t="shared" si="69"/>
        <v>0</v>
      </c>
      <c r="BL259" s="13" t="s">
        <v>200</v>
      </c>
      <c r="BM259" s="143" t="s">
        <v>922</v>
      </c>
    </row>
    <row r="260" spans="2:65" s="1" customFormat="1" ht="24.2" customHeight="1">
      <c r="B260" s="131"/>
      <c r="C260" s="132" t="s">
        <v>923</v>
      </c>
      <c r="D260" s="132" t="s">
        <v>136</v>
      </c>
      <c r="E260" s="133" t="s">
        <v>924</v>
      </c>
      <c r="F260" s="134" t="s">
        <v>925</v>
      </c>
      <c r="G260" s="135" t="s">
        <v>453</v>
      </c>
      <c r="H260" s="136">
        <v>202.17400000000001</v>
      </c>
      <c r="I260" s="137">
        <v>0</v>
      </c>
      <c r="J260" s="137">
        <f t="shared" si="60"/>
        <v>0</v>
      </c>
      <c r="K260" s="138"/>
      <c r="L260" s="25"/>
      <c r="M260" s="139" t="s">
        <v>1</v>
      </c>
      <c r="N260" s="140" t="s">
        <v>37</v>
      </c>
      <c r="O260" s="141">
        <v>0</v>
      </c>
      <c r="P260" s="141">
        <f t="shared" si="61"/>
        <v>0</v>
      </c>
      <c r="Q260" s="141">
        <v>0</v>
      </c>
      <c r="R260" s="141">
        <f t="shared" si="62"/>
        <v>0</v>
      </c>
      <c r="S260" s="141">
        <v>0</v>
      </c>
      <c r="T260" s="142">
        <f t="shared" si="63"/>
        <v>0</v>
      </c>
      <c r="AR260" s="143" t="s">
        <v>200</v>
      </c>
      <c r="AT260" s="143" t="s">
        <v>136</v>
      </c>
      <c r="AU260" s="143" t="s">
        <v>141</v>
      </c>
      <c r="AY260" s="13" t="s">
        <v>134</v>
      </c>
      <c r="BE260" s="144">
        <f t="shared" si="64"/>
        <v>0</v>
      </c>
      <c r="BF260" s="144">
        <f t="shared" si="65"/>
        <v>0</v>
      </c>
      <c r="BG260" s="144">
        <f t="shared" si="66"/>
        <v>0</v>
      </c>
      <c r="BH260" s="144">
        <f t="shared" si="67"/>
        <v>0</v>
      </c>
      <c r="BI260" s="144">
        <f t="shared" si="68"/>
        <v>0</v>
      </c>
      <c r="BJ260" s="13" t="s">
        <v>141</v>
      </c>
      <c r="BK260" s="144">
        <f t="shared" si="69"/>
        <v>0</v>
      </c>
      <c r="BL260" s="13" t="s">
        <v>200</v>
      </c>
      <c r="BM260" s="143" t="s">
        <v>926</v>
      </c>
    </row>
    <row r="261" spans="2:65" s="11" customFormat="1" ht="22.9" customHeight="1">
      <c r="B261" s="120"/>
      <c r="D261" s="121" t="s">
        <v>70</v>
      </c>
      <c r="E261" s="129" t="s">
        <v>927</v>
      </c>
      <c r="F261" s="129" t="s">
        <v>928</v>
      </c>
      <c r="J261" s="130">
        <f>BK261</f>
        <v>0</v>
      </c>
      <c r="L261" s="120"/>
      <c r="M261" s="124"/>
      <c r="P261" s="125">
        <f>SUM(P262:P270)</f>
        <v>8.7939167999999999</v>
      </c>
      <c r="R261" s="125">
        <f>SUM(R262:R270)</f>
        <v>0.20621010000000001</v>
      </c>
      <c r="T261" s="126">
        <f>SUM(T262:T270)</f>
        <v>0</v>
      </c>
      <c r="AR261" s="121" t="s">
        <v>141</v>
      </c>
      <c r="AT261" s="127" t="s">
        <v>70</v>
      </c>
      <c r="AU261" s="127" t="s">
        <v>79</v>
      </c>
      <c r="AY261" s="121" t="s">
        <v>134</v>
      </c>
      <c r="BK261" s="128">
        <f>SUM(BK262:BK270)</f>
        <v>0</v>
      </c>
    </row>
    <row r="262" spans="2:65" s="1" customFormat="1" ht="16.5" customHeight="1">
      <c r="B262" s="131"/>
      <c r="C262" s="132" t="s">
        <v>929</v>
      </c>
      <c r="D262" s="132" t="s">
        <v>136</v>
      </c>
      <c r="E262" s="133" t="s">
        <v>930</v>
      </c>
      <c r="F262" s="134" t="s">
        <v>931</v>
      </c>
      <c r="G262" s="135" t="s">
        <v>139</v>
      </c>
      <c r="H262" s="136">
        <v>55.1</v>
      </c>
      <c r="I262" s="137">
        <v>0</v>
      </c>
      <c r="J262" s="137">
        <f t="shared" ref="J262:J270" si="70">ROUND(I262*H262,2)</f>
        <v>0</v>
      </c>
      <c r="K262" s="138"/>
      <c r="L262" s="25"/>
      <c r="M262" s="139" t="s">
        <v>1</v>
      </c>
      <c r="N262" s="140" t="s">
        <v>37</v>
      </c>
      <c r="O262" s="141">
        <v>4.5010000000000001E-2</v>
      </c>
      <c r="P262" s="141">
        <f t="shared" ref="P262:P270" si="71">O262*H262</f>
        <v>2.480051</v>
      </c>
      <c r="Q262" s="141">
        <v>0</v>
      </c>
      <c r="R262" s="141">
        <f t="shared" ref="R262:R270" si="72">Q262*H262</f>
        <v>0</v>
      </c>
      <c r="S262" s="141">
        <v>0</v>
      </c>
      <c r="T262" s="142">
        <f t="shared" ref="T262:T270" si="73">S262*H262</f>
        <v>0</v>
      </c>
      <c r="AR262" s="143" t="s">
        <v>200</v>
      </c>
      <c r="AT262" s="143" t="s">
        <v>136</v>
      </c>
      <c r="AU262" s="143" t="s">
        <v>141</v>
      </c>
      <c r="AY262" s="13" t="s">
        <v>134</v>
      </c>
      <c r="BE262" s="144">
        <f t="shared" ref="BE262:BE270" si="74">IF(N262="základná",J262,0)</f>
        <v>0</v>
      </c>
      <c r="BF262" s="144">
        <f t="shared" ref="BF262:BF270" si="75">IF(N262="znížená",J262,0)</f>
        <v>0</v>
      </c>
      <c r="BG262" s="144">
        <f t="shared" ref="BG262:BG270" si="76">IF(N262="zákl. prenesená",J262,0)</f>
        <v>0</v>
      </c>
      <c r="BH262" s="144">
        <f t="shared" ref="BH262:BH270" si="77">IF(N262="zníž. prenesená",J262,0)</f>
        <v>0</v>
      </c>
      <c r="BI262" s="144">
        <f t="shared" ref="BI262:BI270" si="78">IF(N262="nulová",J262,0)</f>
        <v>0</v>
      </c>
      <c r="BJ262" s="13" t="s">
        <v>141</v>
      </c>
      <c r="BK262" s="144">
        <f t="shared" ref="BK262:BK270" si="79">ROUND(I262*H262,2)</f>
        <v>0</v>
      </c>
      <c r="BL262" s="13" t="s">
        <v>200</v>
      </c>
      <c r="BM262" s="143" t="s">
        <v>932</v>
      </c>
    </row>
    <row r="263" spans="2:65" s="1" customFormat="1" ht="16.5" customHeight="1">
      <c r="B263" s="131"/>
      <c r="C263" s="149" t="s">
        <v>933</v>
      </c>
      <c r="D263" s="149" t="s">
        <v>313</v>
      </c>
      <c r="E263" s="150" t="s">
        <v>934</v>
      </c>
      <c r="F263" s="151" t="s">
        <v>935</v>
      </c>
      <c r="G263" s="152" t="s">
        <v>139</v>
      </c>
      <c r="H263" s="153">
        <v>63.365000000000002</v>
      </c>
      <c r="I263" s="154">
        <v>0</v>
      </c>
      <c r="J263" s="154">
        <f t="shared" si="70"/>
        <v>0</v>
      </c>
      <c r="K263" s="155"/>
      <c r="L263" s="156"/>
      <c r="M263" s="157" t="s">
        <v>1</v>
      </c>
      <c r="N263" s="158" t="s">
        <v>37</v>
      </c>
      <c r="O263" s="141">
        <v>0</v>
      </c>
      <c r="P263" s="141">
        <f t="shared" si="71"/>
        <v>0</v>
      </c>
      <c r="Q263" s="141">
        <v>2.9999999999999997E-4</v>
      </c>
      <c r="R263" s="141">
        <f t="shared" si="72"/>
        <v>1.9009499999999999E-2</v>
      </c>
      <c r="S263" s="141">
        <v>0</v>
      </c>
      <c r="T263" s="142">
        <f t="shared" si="73"/>
        <v>0</v>
      </c>
      <c r="AR263" s="143" t="s">
        <v>266</v>
      </c>
      <c r="AT263" s="143" t="s">
        <v>313</v>
      </c>
      <c r="AU263" s="143" t="s">
        <v>141</v>
      </c>
      <c r="AY263" s="13" t="s">
        <v>134</v>
      </c>
      <c r="BE263" s="144">
        <f t="shared" si="74"/>
        <v>0</v>
      </c>
      <c r="BF263" s="144">
        <f t="shared" si="75"/>
        <v>0</v>
      </c>
      <c r="BG263" s="144">
        <f t="shared" si="76"/>
        <v>0</v>
      </c>
      <c r="BH263" s="144">
        <f t="shared" si="77"/>
        <v>0</v>
      </c>
      <c r="BI263" s="144">
        <f t="shared" si="78"/>
        <v>0</v>
      </c>
      <c r="BJ263" s="13" t="s">
        <v>141</v>
      </c>
      <c r="BK263" s="144">
        <f t="shared" si="79"/>
        <v>0</v>
      </c>
      <c r="BL263" s="13" t="s">
        <v>200</v>
      </c>
      <c r="BM263" s="143" t="s">
        <v>936</v>
      </c>
    </row>
    <row r="264" spans="2:65" s="1" customFormat="1" ht="24.2" customHeight="1">
      <c r="B264" s="131"/>
      <c r="C264" s="132" t="s">
        <v>937</v>
      </c>
      <c r="D264" s="132" t="s">
        <v>136</v>
      </c>
      <c r="E264" s="133" t="s">
        <v>938</v>
      </c>
      <c r="F264" s="134" t="s">
        <v>939</v>
      </c>
      <c r="G264" s="135" t="s">
        <v>139</v>
      </c>
      <c r="H264" s="136">
        <v>55.1</v>
      </c>
      <c r="I264" s="137">
        <v>0</v>
      </c>
      <c r="J264" s="137">
        <f t="shared" si="70"/>
        <v>0</v>
      </c>
      <c r="K264" s="138"/>
      <c r="L264" s="25"/>
      <c r="M264" s="139" t="s">
        <v>1</v>
      </c>
      <c r="N264" s="140" t="s">
        <v>37</v>
      </c>
      <c r="O264" s="141">
        <v>6.4657999999999993E-2</v>
      </c>
      <c r="P264" s="141">
        <f t="shared" si="71"/>
        <v>3.5626557999999999</v>
      </c>
      <c r="Q264" s="141">
        <v>0</v>
      </c>
      <c r="R264" s="141">
        <f t="shared" si="72"/>
        <v>0</v>
      </c>
      <c r="S264" s="141">
        <v>0</v>
      </c>
      <c r="T264" s="142">
        <f t="shared" si="73"/>
        <v>0</v>
      </c>
      <c r="AR264" s="143" t="s">
        <v>200</v>
      </c>
      <c r="AT264" s="143" t="s">
        <v>136</v>
      </c>
      <c r="AU264" s="143" t="s">
        <v>141</v>
      </c>
      <c r="AY264" s="13" t="s">
        <v>134</v>
      </c>
      <c r="BE264" s="144">
        <f t="shared" si="74"/>
        <v>0</v>
      </c>
      <c r="BF264" s="144">
        <f t="shared" si="75"/>
        <v>0</v>
      </c>
      <c r="BG264" s="144">
        <f t="shared" si="76"/>
        <v>0</v>
      </c>
      <c r="BH264" s="144">
        <f t="shared" si="77"/>
        <v>0</v>
      </c>
      <c r="BI264" s="144">
        <f t="shared" si="78"/>
        <v>0</v>
      </c>
      <c r="BJ264" s="13" t="s">
        <v>141</v>
      </c>
      <c r="BK264" s="144">
        <f t="shared" si="79"/>
        <v>0</v>
      </c>
      <c r="BL264" s="13" t="s">
        <v>200</v>
      </c>
      <c r="BM264" s="143" t="s">
        <v>940</v>
      </c>
    </row>
    <row r="265" spans="2:65" s="1" customFormat="1" ht="24.2" customHeight="1">
      <c r="B265" s="131"/>
      <c r="C265" s="149" t="s">
        <v>941</v>
      </c>
      <c r="D265" s="149" t="s">
        <v>313</v>
      </c>
      <c r="E265" s="150" t="s">
        <v>942</v>
      </c>
      <c r="F265" s="151" t="s">
        <v>943</v>
      </c>
      <c r="G265" s="152" t="s">
        <v>139</v>
      </c>
      <c r="H265" s="153">
        <v>56.201999999999998</v>
      </c>
      <c r="I265" s="154">
        <v>0</v>
      </c>
      <c r="J265" s="154">
        <f t="shared" si="70"/>
        <v>0</v>
      </c>
      <c r="K265" s="155"/>
      <c r="L265" s="156"/>
      <c r="M265" s="157" t="s">
        <v>1</v>
      </c>
      <c r="N265" s="158" t="s">
        <v>37</v>
      </c>
      <c r="O265" s="141">
        <v>0</v>
      </c>
      <c r="P265" s="141">
        <f t="shared" si="71"/>
        <v>0</v>
      </c>
      <c r="Q265" s="141">
        <v>3.3E-3</v>
      </c>
      <c r="R265" s="141">
        <f t="shared" si="72"/>
        <v>0.18546659999999998</v>
      </c>
      <c r="S265" s="141">
        <v>0</v>
      </c>
      <c r="T265" s="142">
        <f t="shared" si="73"/>
        <v>0</v>
      </c>
      <c r="AR265" s="143" t="s">
        <v>266</v>
      </c>
      <c r="AT265" s="143" t="s">
        <v>313</v>
      </c>
      <c r="AU265" s="143" t="s">
        <v>141</v>
      </c>
      <c r="AY265" s="13" t="s">
        <v>134</v>
      </c>
      <c r="BE265" s="144">
        <f t="shared" si="74"/>
        <v>0</v>
      </c>
      <c r="BF265" s="144">
        <f t="shared" si="75"/>
        <v>0</v>
      </c>
      <c r="BG265" s="144">
        <f t="shared" si="76"/>
        <v>0</v>
      </c>
      <c r="BH265" s="144">
        <f t="shared" si="77"/>
        <v>0</v>
      </c>
      <c r="BI265" s="144">
        <f t="shared" si="78"/>
        <v>0</v>
      </c>
      <c r="BJ265" s="13" t="s">
        <v>141</v>
      </c>
      <c r="BK265" s="144">
        <f t="shared" si="79"/>
        <v>0</v>
      </c>
      <c r="BL265" s="13" t="s">
        <v>200</v>
      </c>
      <c r="BM265" s="143" t="s">
        <v>944</v>
      </c>
    </row>
    <row r="266" spans="2:65" s="1" customFormat="1" ht="24.2" customHeight="1">
      <c r="B266" s="131"/>
      <c r="C266" s="132" t="s">
        <v>945</v>
      </c>
      <c r="D266" s="132" t="s">
        <v>136</v>
      </c>
      <c r="E266" s="133" t="s">
        <v>946</v>
      </c>
      <c r="F266" s="134" t="s">
        <v>947</v>
      </c>
      <c r="G266" s="135" t="s">
        <v>177</v>
      </c>
      <c r="H266" s="136">
        <v>21</v>
      </c>
      <c r="I266" s="137">
        <v>0</v>
      </c>
      <c r="J266" s="137">
        <f t="shared" si="70"/>
        <v>0</v>
      </c>
      <c r="K266" s="138"/>
      <c r="L266" s="25"/>
      <c r="M266" s="139" t="s">
        <v>1</v>
      </c>
      <c r="N266" s="140" t="s">
        <v>37</v>
      </c>
      <c r="O266" s="141">
        <v>0.13100999999999999</v>
      </c>
      <c r="P266" s="141">
        <f t="shared" si="71"/>
        <v>2.7512099999999999</v>
      </c>
      <c r="Q266" s="141">
        <v>0</v>
      </c>
      <c r="R266" s="141">
        <f t="shared" si="72"/>
        <v>0</v>
      </c>
      <c r="S266" s="141">
        <v>0</v>
      </c>
      <c r="T266" s="142">
        <f t="shared" si="73"/>
        <v>0</v>
      </c>
      <c r="AR266" s="143" t="s">
        <v>200</v>
      </c>
      <c r="AT266" s="143" t="s">
        <v>136</v>
      </c>
      <c r="AU266" s="143" t="s">
        <v>141</v>
      </c>
      <c r="AY266" s="13" t="s">
        <v>134</v>
      </c>
      <c r="BE266" s="144">
        <f t="shared" si="74"/>
        <v>0</v>
      </c>
      <c r="BF266" s="144">
        <f t="shared" si="75"/>
        <v>0</v>
      </c>
      <c r="BG266" s="144">
        <f t="shared" si="76"/>
        <v>0</v>
      </c>
      <c r="BH266" s="144">
        <f t="shared" si="77"/>
        <v>0</v>
      </c>
      <c r="BI266" s="144">
        <f t="shared" si="78"/>
        <v>0</v>
      </c>
      <c r="BJ266" s="13" t="s">
        <v>141</v>
      </c>
      <c r="BK266" s="144">
        <f t="shared" si="79"/>
        <v>0</v>
      </c>
      <c r="BL266" s="13" t="s">
        <v>200</v>
      </c>
      <c r="BM266" s="143" t="s">
        <v>948</v>
      </c>
    </row>
    <row r="267" spans="2:65" s="1" customFormat="1" ht="33" customHeight="1">
      <c r="B267" s="131"/>
      <c r="C267" s="149" t="s">
        <v>949</v>
      </c>
      <c r="D267" s="149" t="s">
        <v>313</v>
      </c>
      <c r="E267" s="150" t="s">
        <v>950</v>
      </c>
      <c r="F267" s="151" t="s">
        <v>951</v>
      </c>
      <c r="G267" s="152" t="s">
        <v>177</v>
      </c>
      <c r="H267" s="153">
        <v>17.34</v>
      </c>
      <c r="I267" s="154">
        <v>0</v>
      </c>
      <c r="J267" s="154">
        <f t="shared" si="70"/>
        <v>0</v>
      </c>
      <c r="K267" s="155"/>
      <c r="L267" s="156"/>
      <c r="M267" s="157" t="s">
        <v>1</v>
      </c>
      <c r="N267" s="158" t="s">
        <v>37</v>
      </c>
      <c r="O267" s="141">
        <v>0</v>
      </c>
      <c r="P267" s="141">
        <f t="shared" si="71"/>
        <v>0</v>
      </c>
      <c r="Q267" s="141">
        <v>8.0000000000000007E-5</v>
      </c>
      <c r="R267" s="141">
        <f t="shared" si="72"/>
        <v>1.3872000000000001E-3</v>
      </c>
      <c r="S267" s="141">
        <v>0</v>
      </c>
      <c r="T267" s="142">
        <f t="shared" si="73"/>
        <v>0</v>
      </c>
      <c r="AR267" s="143" t="s">
        <v>266</v>
      </c>
      <c r="AT267" s="143" t="s">
        <v>313</v>
      </c>
      <c r="AU267" s="143" t="s">
        <v>141</v>
      </c>
      <c r="AY267" s="13" t="s">
        <v>134</v>
      </c>
      <c r="BE267" s="144">
        <f t="shared" si="74"/>
        <v>0</v>
      </c>
      <c r="BF267" s="144">
        <f t="shared" si="75"/>
        <v>0</v>
      </c>
      <c r="BG267" s="144">
        <f t="shared" si="76"/>
        <v>0</v>
      </c>
      <c r="BH267" s="144">
        <f t="shared" si="77"/>
        <v>0</v>
      </c>
      <c r="BI267" s="144">
        <f t="shared" si="78"/>
        <v>0</v>
      </c>
      <c r="BJ267" s="13" t="s">
        <v>141</v>
      </c>
      <c r="BK267" s="144">
        <f t="shared" si="79"/>
        <v>0</v>
      </c>
      <c r="BL267" s="13" t="s">
        <v>200</v>
      </c>
      <c r="BM267" s="143" t="s">
        <v>952</v>
      </c>
    </row>
    <row r="268" spans="2:65" s="1" customFormat="1" ht="33" customHeight="1">
      <c r="B268" s="131"/>
      <c r="C268" s="149" t="s">
        <v>953</v>
      </c>
      <c r="D268" s="149" t="s">
        <v>313</v>
      </c>
      <c r="E268" s="150" t="s">
        <v>954</v>
      </c>
      <c r="F268" s="151" t="s">
        <v>955</v>
      </c>
      <c r="G268" s="152" t="s">
        <v>177</v>
      </c>
      <c r="H268" s="153">
        <v>2.04</v>
      </c>
      <c r="I268" s="154">
        <v>0</v>
      </c>
      <c r="J268" s="154">
        <f t="shared" si="70"/>
        <v>0</v>
      </c>
      <c r="K268" s="155"/>
      <c r="L268" s="156"/>
      <c r="M268" s="157" t="s">
        <v>1</v>
      </c>
      <c r="N268" s="158" t="s">
        <v>37</v>
      </c>
      <c r="O268" s="141">
        <v>0</v>
      </c>
      <c r="P268" s="141">
        <f t="shared" si="71"/>
        <v>0</v>
      </c>
      <c r="Q268" s="141">
        <v>9.0000000000000006E-5</v>
      </c>
      <c r="R268" s="141">
        <f t="shared" si="72"/>
        <v>1.8360000000000002E-4</v>
      </c>
      <c r="S268" s="141">
        <v>0</v>
      </c>
      <c r="T268" s="142">
        <f t="shared" si="73"/>
        <v>0</v>
      </c>
      <c r="AR268" s="143" t="s">
        <v>266</v>
      </c>
      <c r="AT268" s="143" t="s">
        <v>313</v>
      </c>
      <c r="AU268" s="143" t="s">
        <v>141</v>
      </c>
      <c r="AY268" s="13" t="s">
        <v>134</v>
      </c>
      <c r="BE268" s="144">
        <f t="shared" si="74"/>
        <v>0</v>
      </c>
      <c r="BF268" s="144">
        <f t="shared" si="75"/>
        <v>0</v>
      </c>
      <c r="BG268" s="144">
        <f t="shared" si="76"/>
        <v>0</v>
      </c>
      <c r="BH268" s="144">
        <f t="shared" si="77"/>
        <v>0</v>
      </c>
      <c r="BI268" s="144">
        <f t="shared" si="78"/>
        <v>0</v>
      </c>
      <c r="BJ268" s="13" t="s">
        <v>141</v>
      </c>
      <c r="BK268" s="144">
        <f t="shared" si="79"/>
        <v>0</v>
      </c>
      <c r="BL268" s="13" t="s">
        <v>200</v>
      </c>
      <c r="BM268" s="143" t="s">
        <v>956</v>
      </c>
    </row>
    <row r="269" spans="2:65" s="1" customFormat="1" ht="33" customHeight="1">
      <c r="B269" s="131"/>
      <c r="C269" s="149" t="s">
        <v>957</v>
      </c>
      <c r="D269" s="149" t="s">
        <v>313</v>
      </c>
      <c r="E269" s="150" t="s">
        <v>958</v>
      </c>
      <c r="F269" s="151" t="s">
        <v>959</v>
      </c>
      <c r="G269" s="152" t="s">
        <v>177</v>
      </c>
      <c r="H269" s="153">
        <v>2.04</v>
      </c>
      <c r="I269" s="154">
        <v>0</v>
      </c>
      <c r="J269" s="154">
        <f t="shared" si="70"/>
        <v>0</v>
      </c>
      <c r="K269" s="155"/>
      <c r="L269" s="156"/>
      <c r="M269" s="157" t="s">
        <v>1</v>
      </c>
      <c r="N269" s="158" t="s">
        <v>37</v>
      </c>
      <c r="O269" s="141">
        <v>0</v>
      </c>
      <c r="P269" s="141">
        <f t="shared" si="71"/>
        <v>0</v>
      </c>
      <c r="Q269" s="141">
        <v>8.0000000000000007E-5</v>
      </c>
      <c r="R269" s="141">
        <f t="shared" si="72"/>
        <v>1.6320000000000001E-4</v>
      </c>
      <c r="S269" s="141">
        <v>0</v>
      </c>
      <c r="T269" s="142">
        <f t="shared" si="73"/>
        <v>0</v>
      </c>
      <c r="AR269" s="143" t="s">
        <v>266</v>
      </c>
      <c r="AT269" s="143" t="s">
        <v>313</v>
      </c>
      <c r="AU269" s="143" t="s">
        <v>141</v>
      </c>
      <c r="AY269" s="13" t="s">
        <v>134</v>
      </c>
      <c r="BE269" s="144">
        <f t="shared" si="74"/>
        <v>0</v>
      </c>
      <c r="BF269" s="144">
        <f t="shared" si="75"/>
        <v>0</v>
      </c>
      <c r="BG269" s="144">
        <f t="shared" si="76"/>
        <v>0</v>
      </c>
      <c r="BH269" s="144">
        <f t="shared" si="77"/>
        <v>0</v>
      </c>
      <c r="BI269" s="144">
        <f t="shared" si="78"/>
        <v>0</v>
      </c>
      <c r="BJ269" s="13" t="s">
        <v>141</v>
      </c>
      <c r="BK269" s="144">
        <f t="shared" si="79"/>
        <v>0</v>
      </c>
      <c r="BL269" s="13" t="s">
        <v>200</v>
      </c>
      <c r="BM269" s="143" t="s">
        <v>960</v>
      </c>
    </row>
    <row r="270" spans="2:65" s="1" customFormat="1" ht="24.2" customHeight="1">
      <c r="B270" s="131"/>
      <c r="C270" s="132" t="s">
        <v>961</v>
      </c>
      <c r="D270" s="132" t="s">
        <v>136</v>
      </c>
      <c r="E270" s="133" t="s">
        <v>962</v>
      </c>
      <c r="F270" s="134" t="s">
        <v>963</v>
      </c>
      <c r="G270" s="135" t="s">
        <v>453</v>
      </c>
      <c r="H270" s="136">
        <v>14.486000000000001</v>
      </c>
      <c r="I270" s="137">
        <v>0</v>
      </c>
      <c r="J270" s="137">
        <f t="shared" si="70"/>
        <v>0</v>
      </c>
      <c r="K270" s="138"/>
      <c r="L270" s="25"/>
      <c r="M270" s="139" t="s">
        <v>1</v>
      </c>
      <c r="N270" s="140" t="s">
        <v>37</v>
      </c>
      <c r="O270" s="141">
        <v>0</v>
      </c>
      <c r="P270" s="141">
        <f t="shared" si="71"/>
        <v>0</v>
      </c>
      <c r="Q270" s="141">
        <v>0</v>
      </c>
      <c r="R270" s="141">
        <f t="shared" si="72"/>
        <v>0</v>
      </c>
      <c r="S270" s="141">
        <v>0</v>
      </c>
      <c r="T270" s="142">
        <f t="shared" si="73"/>
        <v>0</v>
      </c>
      <c r="AR270" s="143" t="s">
        <v>200</v>
      </c>
      <c r="AT270" s="143" t="s">
        <v>136</v>
      </c>
      <c r="AU270" s="143" t="s">
        <v>141</v>
      </c>
      <c r="AY270" s="13" t="s">
        <v>134</v>
      </c>
      <c r="BE270" s="144">
        <f t="shared" si="74"/>
        <v>0</v>
      </c>
      <c r="BF270" s="144">
        <f t="shared" si="75"/>
        <v>0</v>
      </c>
      <c r="BG270" s="144">
        <f t="shared" si="76"/>
        <v>0</v>
      </c>
      <c r="BH270" s="144">
        <f t="shared" si="77"/>
        <v>0</v>
      </c>
      <c r="BI270" s="144">
        <f t="shared" si="78"/>
        <v>0</v>
      </c>
      <c r="BJ270" s="13" t="s">
        <v>141</v>
      </c>
      <c r="BK270" s="144">
        <f t="shared" si="79"/>
        <v>0</v>
      </c>
      <c r="BL270" s="13" t="s">
        <v>200</v>
      </c>
      <c r="BM270" s="143" t="s">
        <v>964</v>
      </c>
    </row>
    <row r="271" spans="2:65" s="11" customFormat="1" ht="22.9" customHeight="1">
      <c r="B271" s="120"/>
      <c r="D271" s="121" t="s">
        <v>70</v>
      </c>
      <c r="E271" s="129" t="s">
        <v>965</v>
      </c>
      <c r="F271" s="129" t="s">
        <v>966</v>
      </c>
      <c r="J271" s="130">
        <f>BK271</f>
        <v>0</v>
      </c>
      <c r="L271" s="120"/>
      <c r="M271" s="124"/>
      <c r="P271" s="125">
        <f>SUM(P272:P279)</f>
        <v>4.9747279999999998</v>
      </c>
      <c r="R271" s="125">
        <f>SUM(R272:R279)</f>
        <v>8.1379999999999994E-3</v>
      </c>
      <c r="T271" s="126">
        <f>SUM(T272:T279)</f>
        <v>0</v>
      </c>
      <c r="AR271" s="121" t="s">
        <v>141</v>
      </c>
      <c r="AT271" s="127" t="s">
        <v>70</v>
      </c>
      <c r="AU271" s="127" t="s">
        <v>79</v>
      </c>
      <c r="AY271" s="121" t="s">
        <v>134</v>
      </c>
      <c r="BK271" s="128">
        <f>SUM(BK272:BK279)</f>
        <v>0</v>
      </c>
    </row>
    <row r="272" spans="2:65" s="1" customFormat="1" ht="21.75" customHeight="1">
      <c r="B272" s="131"/>
      <c r="C272" s="132" t="s">
        <v>967</v>
      </c>
      <c r="D272" s="132" t="s">
        <v>136</v>
      </c>
      <c r="E272" s="133" t="s">
        <v>968</v>
      </c>
      <c r="F272" s="134" t="s">
        <v>969</v>
      </c>
      <c r="G272" s="135" t="s">
        <v>177</v>
      </c>
      <c r="H272" s="136">
        <v>4.5999999999999996</v>
      </c>
      <c r="I272" s="137">
        <v>0</v>
      </c>
      <c r="J272" s="137">
        <f t="shared" ref="J272:J279" si="80">ROUND(I272*H272,2)</f>
        <v>0</v>
      </c>
      <c r="K272" s="138"/>
      <c r="L272" s="25"/>
      <c r="M272" s="139" t="s">
        <v>1</v>
      </c>
      <c r="N272" s="140" t="s">
        <v>37</v>
      </c>
      <c r="O272" s="141">
        <v>0.30558000000000002</v>
      </c>
      <c r="P272" s="141">
        <f t="shared" ref="P272:P279" si="81">O272*H272</f>
        <v>1.4056679999999999</v>
      </c>
      <c r="Q272" s="141">
        <v>4.8000000000000001E-4</v>
      </c>
      <c r="R272" s="141">
        <f t="shared" ref="R272:R279" si="82">Q272*H272</f>
        <v>2.2079999999999999E-3</v>
      </c>
      <c r="S272" s="141">
        <v>0</v>
      </c>
      <c r="T272" s="142">
        <f t="shared" ref="T272:T279" si="83">S272*H272</f>
        <v>0</v>
      </c>
      <c r="AR272" s="143" t="s">
        <v>200</v>
      </c>
      <c r="AT272" s="143" t="s">
        <v>136</v>
      </c>
      <c r="AU272" s="143" t="s">
        <v>141</v>
      </c>
      <c r="AY272" s="13" t="s">
        <v>134</v>
      </c>
      <c r="BE272" s="144">
        <f t="shared" ref="BE272:BE279" si="84">IF(N272="základná",J272,0)</f>
        <v>0</v>
      </c>
      <c r="BF272" s="144">
        <f t="shared" ref="BF272:BF279" si="85">IF(N272="znížená",J272,0)</f>
        <v>0</v>
      </c>
      <c r="BG272" s="144">
        <f t="shared" ref="BG272:BG279" si="86">IF(N272="zákl. prenesená",J272,0)</f>
        <v>0</v>
      </c>
      <c r="BH272" s="144">
        <f t="shared" ref="BH272:BH279" si="87">IF(N272="zníž. prenesená",J272,0)</f>
        <v>0</v>
      </c>
      <c r="BI272" s="144">
        <f t="shared" ref="BI272:BI279" si="88">IF(N272="nulová",J272,0)</f>
        <v>0</v>
      </c>
      <c r="BJ272" s="13" t="s">
        <v>141</v>
      </c>
      <c r="BK272" s="144">
        <f t="shared" ref="BK272:BK279" si="89">ROUND(I272*H272,2)</f>
        <v>0</v>
      </c>
      <c r="BL272" s="13" t="s">
        <v>200</v>
      </c>
      <c r="BM272" s="143" t="s">
        <v>970</v>
      </c>
    </row>
    <row r="273" spans="2:65" s="1" customFormat="1" ht="21.75" customHeight="1">
      <c r="B273" s="131"/>
      <c r="C273" s="132" t="s">
        <v>971</v>
      </c>
      <c r="D273" s="132" t="s">
        <v>136</v>
      </c>
      <c r="E273" s="133" t="s">
        <v>972</v>
      </c>
      <c r="F273" s="134" t="s">
        <v>973</v>
      </c>
      <c r="G273" s="135" t="s">
        <v>177</v>
      </c>
      <c r="H273" s="136">
        <v>8.5</v>
      </c>
      <c r="I273" s="137">
        <v>0</v>
      </c>
      <c r="J273" s="137">
        <f t="shared" si="80"/>
        <v>0</v>
      </c>
      <c r="K273" s="138"/>
      <c r="L273" s="25"/>
      <c r="M273" s="139" t="s">
        <v>1</v>
      </c>
      <c r="N273" s="140" t="s">
        <v>37</v>
      </c>
      <c r="O273" s="141">
        <v>0.34244000000000002</v>
      </c>
      <c r="P273" s="141">
        <f t="shared" si="81"/>
        <v>2.9107400000000001</v>
      </c>
      <c r="Q273" s="141">
        <v>6.4000000000000005E-4</v>
      </c>
      <c r="R273" s="141">
        <f t="shared" si="82"/>
        <v>5.4400000000000004E-3</v>
      </c>
      <c r="S273" s="141">
        <v>0</v>
      </c>
      <c r="T273" s="142">
        <f t="shared" si="83"/>
        <v>0</v>
      </c>
      <c r="AR273" s="143" t="s">
        <v>200</v>
      </c>
      <c r="AT273" s="143" t="s">
        <v>136</v>
      </c>
      <c r="AU273" s="143" t="s">
        <v>141</v>
      </c>
      <c r="AY273" s="13" t="s">
        <v>134</v>
      </c>
      <c r="BE273" s="144">
        <f t="shared" si="84"/>
        <v>0</v>
      </c>
      <c r="BF273" s="144">
        <f t="shared" si="85"/>
        <v>0</v>
      </c>
      <c r="BG273" s="144">
        <f t="shared" si="86"/>
        <v>0</v>
      </c>
      <c r="BH273" s="144">
        <f t="shared" si="87"/>
        <v>0</v>
      </c>
      <c r="BI273" s="144">
        <f t="shared" si="88"/>
        <v>0</v>
      </c>
      <c r="BJ273" s="13" t="s">
        <v>141</v>
      </c>
      <c r="BK273" s="144">
        <f t="shared" si="89"/>
        <v>0</v>
      </c>
      <c r="BL273" s="13" t="s">
        <v>200</v>
      </c>
      <c r="BM273" s="143" t="s">
        <v>974</v>
      </c>
    </row>
    <row r="274" spans="2:65" s="1" customFormat="1" ht="24.2" customHeight="1">
      <c r="B274" s="131"/>
      <c r="C274" s="132" t="s">
        <v>975</v>
      </c>
      <c r="D274" s="132" t="s">
        <v>136</v>
      </c>
      <c r="E274" s="133" t="s">
        <v>976</v>
      </c>
      <c r="F274" s="134" t="s">
        <v>977</v>
      </c>
      <c r="G274" s="135" t="s">
        <v>324</v>
      </c>
      <c r="H274" s="136">
        <v>1</v>
      </c>
      <c r="I274" s="137">
        <v>0</v>
      </c>
      <c r="J274" s="137">
        <f t="shared" si="80"/>
        <v>0</v>
      </c>
      <c r="K274" s="138"/>
      <c r="L274" s="25"/>
      <c r="M274" s="139" t="s">
        <v>1</v>
      </c>
      <c r="N274" s="140" t="s">
        <v>37</v>
      </c>
      <c r="O274" s="141">
        <v>0.14899999999999999</v>
      </c>
      <c r="P274" s="141">
        <f t="shared" si="81"/>
        <v>0.14899999999999999</v>
      </c>
      <c r="Q274" s="141">
        <v>0</v>
      </c>
      <c r="R274" s="141">
        <f t="shared" si="82"/>
        <v>0</v>
      </c>
      <c r="S274" s="141">
        <v>0</v>
      </c>
      <c r="T274" s="142">
        <f t="shared" si="83"/>
        <v>0</v>
      </c>
      <c r="AR274" s="143" t="s">
        <v>200</v>
      </c>
      <c r="AT274" s="143" t="s">
        <v>136</v>
      </c>
      <c r="AU274" s="143" t="s">
        <v>141</v>
      </c>
      <c r="AY274" s="13" t="s">
        <v>134</v>
      </c>
      <c r="BE274" s="144">
        <f t="shared" si="84"/>
        <v>0</v>
      </c>
      <c r="BF274" s="144">
        <f t="shared" si="85"/>
        <v>0</v>
      </c>
      <c r="BG274" s="144">
        <f t="shared" si="86"/>
        <v>0</v>
      </c>
      <c r="BH274" s="144">
        <f t="shared" si="87"/>
        <v>0</v>
      </c>
      <c r="BI274" s="144">
        <f t="shared" si="88"/>
        <v>0</v>
      </c>
      <c r="BJ274" s="13" t="s">
        <v>141</v>
      </c>
      <c r="BK274" s="144">
        <f t="shared" si="89"/>
        <v>0</v>
      </c>
      <c r="BL274" s="13" t="s">
        <v>200</v>
      </c>
      <c r="BM274" s="143" t="s">
        <v>978</v>
      </c>
    </row>
    <row r="275" spans="2:65" s="1" customFormat="1" ht="24.2" customHeight="1">
      <c r="B275" s="131"/>
      <c r="C275" s="132" t="s">
        <v>979</v>
      </c>
      <c r="D275" s="132" t="s">
        <v>136</v>
      </c>
      <c r="E275" s="133" t="s">
        <v>980</v>
      </c>
      <c r="F275" s="134" t="s">
        <v>981</v>
      </c>
      <c r="G275" s="135" t="s">
        <v>324</v>
      </c>
      <c r="H275" s="136">
        <v>1</v>
      </c>
      <c r="I275" s="137">
        <v>0</v>
      </c>
      <c r="J275" s="137">
        <f t="shared" si="80"/>
        <v>0</v>
      </c>
      <c r="K275" s="138"/>
      <c r="L275" s="25"/>
      <c r="M275" s="139" t="s">
        <v>1</v>
      </c>
      <c r="N275" s="140" t="s">
        <v>37</v>
      </c>
      <c r="O275" s="141">
        <v>0.16500000000000001</v>
      </c>
      <c r="P275" s="141">
        <f t="shared" si="81"/>
        <v>0.16500000000000001</v>
      </c>
      <c r="Q275" s="141">
        <v>0</v>
      </c>
      <c r="R275" s="141">
        <f t="shared" si="82"/>
        <v>0</v>
      </c>
      <c r="S275" s="141">
        <v>0</v>
      </c>
      <c r="T275" s="142">
        <f t="shared" si="83"/>
        <v>0</v>
      </c>
      <c r="AR275" s="143" t="s">
        <v>200</v>
      </c>
      <c r="AT275" s="143" t="s">
        <v>136</v>
      </c>
      <c r="AU275" s="143" t="s">
        <v>141</v>
      </c>
      <c r="AY275" s="13" t="s">
        <v>134</v>
      </c>
      <c r="BE275" s="144">
        <f t="shared" si="84"/>
        <v>0</v>
      </c>
      <c r="BF275" s="144">
        <f t="shared" si="85"/>
        <v>0</v>
      </c>
      <c r="BG275" s="144">
        <f t="shared" si="86"/>
        <v>0</v>
      </c>
      <c r="BH275" s="144">
        <f t="shared" si="87"/>
        <v>0</v>
      </c>
      <c r="BI275" s="144">
        <f t="shared" si="88"/>
        <v>0</v>
      </c>
      <c r="BJ275" s="13" t="s">
        <v>141</v>
      </c>
      <c r="BK275" s="144">
        <f t="shared" si="89"/>
        <v>0</v>
      </c>
      <c r="BL275" s="13" t="s">
        <v>200</v>
      </c>
      <c r="BM275" s="143" t="s">
        <v>982</v>
      </c>
    </row>
    <row r="276" spans="2:65" s="1" customFormat="1" ht="24.2" customHeight="1">
      <c r="B276" s="131"/>
      <c r="C276" s="132" t="s">
        <v>983</v>
      </c>
      <c r="D276" s="132" t="s">
        <v>136</v>
      </c>
      <c r="E276" s="133" t="s">
        <v>984</v>
      </c>
      <c r="F276" s="134" t="s">
        <v>985</v>
      </c>
      <c r="G276" s="135" t="s">
        <v>324</v>
      </c>
      <c r="H276" s="136">
        <v>1</v>
      </c>
      <c r="I276" s="137">
        <v>0</v>
      </c>
      <c r="J276" s="137">
        <f t="shared" si="80"/>
        <v>0</v>
      </c>
      <c r="K276" s="138"/>
      <c r="L276" s="25"/>
      <c r="M276" s="139" t="s">
        <v>1</v>
      </c>
      <c r="N276" s="140" t="s">
        <v>37</v>
      </c>
      <c r="O276" s="141">
        <v>0.24399999999999999</v>
      </c>
      <c r="P276" s="141">
        <f t="shared" si="81"/>
        <v>0.24399999999999999</v>
      </c>
      <c r="Q276" s="141">
        <v>0</v>
      </c>
      <c r="R276" s="141">
        <f t="shared" si="82"/>
        <v>0</v>
      </c>
      <c r="S276" s="141">
        <v>0</v>
      </c>
      <c r="T276" s="142">
        <f t="shared" si="83"/>
        <v>0</v>
      </c>
      <c r="AR276" s="143" t="s">
        <v>200</v>
      </c>
      <c r="AT276" s="143" t="s">
        <v>136</v>
      </c>
      <c r="AU276" s="143" t="s">
        <v>141</v>
      </c>
      <c r="AY276" s="13" t="s">
        <v>134</v>
      </c>
      <c r="BE276" s="144">
        <f t="shared" si="84"/>
        <v>0</v>
      </c>
      <c r="BF276" s="144">
        <f t="shared" si="85"/>
        <v>0</v>
      </c>
      <c r="BG276" s="144">
        <f t="shared" si="86"/>
        <v>0</v>
      </c>
      <c r="BH276" s="144">
        <f t="shared" si="87"/>
        <v>0</v>
      </c>
      <c r="BI276" s="144">
        <f t="shared" si="88"/>
        <v>0</v>
      </c>
      <c r="BJ276" s="13" t="s">
        <v>141</v>
      </c>
      <c r="BK276" s="144">
        <f t="shared" si="89"/>
        <v>0</v>
      </c>
      <c r="BL276" s="13" t="s">
        <v>200</v>
      </c>
      <c r="BM276" s="143" t="s">
        <v>986</v>
      </c>
    </row>
    <row r="277" spans="2:65" s="1" customFormat="1" ht="24.2" customHeight="1">
      <c r="B277" s="131"/>
      <c r="C277" s="132" t="s">
        <v>987</v>
      </c>
      <c r="D277" s="132" t="s">
        <v>136</v>
      </c>
      <c r="E277" s="133" t="s">
        <v>988</v>
      </c>
      <c r="F277" s="134" t="s">
        <v>989</v>
      </c>
      <c r="G277" s="135" t="s">
        <v>324</v>
      </c>
      <c r="H277" s="136">
        <v>1</v>
      </c>
      <c r="I277" s="137">
        <v>0</v>
      </c>
      <c r="J277" s="137">
        <f t="shared" si="80"/>
        <v>0</v>
      </c>
      <c r="K277" s="138"/>
      <c r="L277" s="25"/>
      <c r="M277" s="139" t="s">
        <v>1</v>
      </c>
      <c r="N277" s="140" t="s">
        <v>37</v>
      </c>
      <c r="O277" s="141">
        <v>0.10032000000000001</v>
      </c>
      <c r="P277" s="141">
        <f t="shared" si="81"/>
        <v>0.10032000000000001</v>
      </c>
      <c r="Q277" s="141">
        <v>1.0000000000000001E-5</v>
      </c>
      <c r="R277" s="141">
        <f t="shared" si="82"/>
        <v>1.0000000000000001E-5</v>
      </c>
      <c r="S277" s="141">
        <v>0</v>
      </c>
      <c r="T277" s="142">
        <f t="shared" si="83"/>
        <v>0</v>
      </c>
      <c r="AR277" s="143" t="s">
        <v>200</v>
      </c>
      <c r="AT277" s="143" t="s">
        <v>136</v>
      </c>
      <c r="AU277" s="143" t="s">
        <v>141</v>
      </c>
      <c r="AY277" s="13" t="s">
        <v>134</v>
      </c>
      <c r="BE277" s="144">
        <f t="shared" si="84"/>
        <v>0</v>
      </c>
      <c r="BF277" s="144">
        <f t="shared" si="85"/>
        <v>0</v>
      </c>
      <c r="BG277" s="144">
        <f t="shared" si="86"/>
        <v>0</v>
      </c>
      <c r="BH277" s="144">
        <f t="shared" si="87"/>
        <v>0</v>
      </c>
      <c r="BI277" s="144">
        <f t="shared" si="88"/>
        <v>0</v>
      </c>
      <c r="BJ277" s="13" t="s">
        <v>141</v>
      </c>
      <c r="BK277" s="144">
        <f t="shared" si="89"/>
        <v>0</v>
      </c>
      <c r="BL277" s="13" t="s">
        <v>200</v>
      </c>
      <c r="BM277" s="143" t="s">
        <v>990</v>
      </c>
    </row>
    <row r="278" spans="2:65" s="1" customFormat="1" ht="24.2" customHeight="1">
      <c r="B278" s="131"/>
      <c r="C278" s="149" t="s">
        <v>991</v>
      </c>
      <c r="D278" s="149" t="s">
        <v>313</v>
      </c>
      <c r="E278" s="150" t="s">
        <v>992</v>
      </c>
      <c r="F278" s="151" t="s">
        <v>993</v>
      </c>
      <c r="G278" s="152" t="s">
        <v>324</v>
      </c>
      <c r="H278" s="153">
        <v>1</v>
      </c>
      <c r="I278" s="154">
        <v>0</v>
      </c>
      <c r="J278" s="154">
        <f t="shared" si="80"/>
        <v>0</v>
      </c>
      <c r="K278" s="155"/>
      <c r="L278" s="156"/>
      <c r="M278" s="157" t="s">
        <v>1</v>
      </c>
      <c r="N278" s="158" t="s">
        <v>37</v>
      </c>
      <c r="O278" s="141">
        <v>0</v>
      </c>
      <c r="P278" s="141">
        <f t="shared" si="81"/>
        <v>0</v>
      </c>
      <c r="Q278" s="141">
        <v>4.8000000000000001E-4</v>
      </c>
      <c r="R278" s="141">
        <f t="shared" si="82"/>
        <v>4.8000000000000001E-4</v>
      </c>
      <c r="S278" s="141">
        <v>0</v>
      </c>
      <c r="T278" s="142">
        <f t="shared" si="83"/>
        <v>0</v>
      </c>
      <c r="AR278" s="143" t="s">
        <v>266</v>
      </c>
      <c r="AT278" s="143" t="s">
        <v>313</v>
      </c>
      <c r="AU278" s="143" t="s">
        <v>141</v>
      </c>
      <c r="AY278" s="13" t="s">
        <v>134</v>
      </c>
      <c r="BE278" s="144">
        <f t="shared" si="84"/>
        <v>0</v>
      </c>
      <c r="BF278" s="144">
        <f t="shared" si="85"/>
        <v>0</v>
      </c>
      <c r="BG278" s="144">
        <f t="shared" si="86"/>
        <v>0</v>
      </c>
      <c r="BH278" s="144">
        <f t="shared" si="87"/>
        <v>0</v>
      </c>
      <c r="BI278" s="144">
        <f t="shared" si="88"/>
        <v>0</v>
      </c>
      <c r="BJ278" s="13" t="s">
        <v>141</v>
      </c>
      <c r="BK278" s="144">
        <f t="shared" si="89"/>
        <v>0</v>
      </c>
      <c r="BL278" s="13" t="s">
        <v>200</v>
      </c>
      <c r="BM278" s="143" t="s">
        <v>994</v>
      </c>
    </row>
    <row r="279" spans="2:65" s="1" customFormat="1" ht="24.2" customHeight="1">
      <c r="B279" s="131"/>
      <c r="C279" s="132" t="s">
        <v>995</v>
      </c>
      <c r="D279" s="132" t="s">
        <v>136</v>
      </c>
      <c r="E279" s="133" t="s">
        <v>996</v>
      </c>
      <c r="F279" s="134" t="s">
        <v>997</v>
      </c>
      <c r="G279" s="135" t="s">
        <v>453</v>
      </c>
      <c r="H279" s="136">
        <v>1.911</v>
      </c>
      <c r="I279" s="137">
        <v>0</v>
      </c>
      <c r="J279" s="137">
        <f t="shared" si="80"/>
        <v>0</v>
      </c>
      <c r="K279" s="138"/>
      <c r="L279" s="25"/>
      <c r="M279" s="139" t="s">
        <v>1</v>
      </c>
      <c r="N279" s="140" t="s">
        <v>37</v>
      </c>
      <c r="O279" s="141">
        <v>0</v>
      </c>
      <c r="P279" s="141">
        <f t="shared" si="81"/>
        <v>0</v>
      </c>
      <c r="Q279" s="141">
        <v>0</v>
      </c>
      <c r="R279" s="141">
        <f t="shared" si="82"/>
        <v>0</v>
      </c>
      <c r="S279" s="141">
        <v>0</v>
      </c>
      <c r="T279" s="142">
        <f t="shared" si="83"/>
        <v>0</v>
      </c>
      <c r="AR279" s="143" t="s">
        <v>200</v>
      </c>
      <c r="AT279" s="143" t="s">
        <v>136</v>
      </c>
      <c r="AU279" s="143" t="s">
        <v>141</v>
      </c>
      <c r="AY279" s="13" t="s">
        <v>134</v>
      </c>
      <c r="BE279" s="144">
        <f t="shared" si="84"/>
        <v>0</v>
      </c>
      <c r="BF279" s="144">
        <f t="shared" si="85"/>
        <v>0</v>
      </c>
      <c r="BG279" s="144">
        <f t="shared" si="86"/>
        <v>0</v>
      </c>
      <c r="BH279" s="144">
        <f t="shared" si="87"/>
        <v>0</v>
      </c>
      <c r="BI279" s="144">
        <f t="shared" si="88"/>
        <v>0</v>
      </c>
      <c r="BJ279" s="13" t="s">
        <v>141</v>
      </c>
      <c r="BK279" s="144">
        <f t="shared" si="89"/>
        <v>0</v>
      </c>
      <c r="BL279" s="13" t="s">
        <v>200</v>
      </c>
      <c r="BM279" s="143" t="s">
        <v>998</v>
      </c>
    </row>
    <row r="280" spans="2:65" s="11" customFormat="1" ht="22.9" customHeight="1">
      <c r="B280" s="120"/>
      <c r="D280" s="121" t="s">
        <v>70</v>
      </c>
      <c r="E280" s="129" t="s">
        <v>455</v>
      </c>
      <c r="F280" s="129" t="s">
        <v>456</v>
      </c>
      <c r="J280" s="130">
        <f>BK280</f>
        <v>0</v>
      </c>
      <c r="L280" s="120"/>
      <c r="M280" s="124"/>
      <c r="P280" s="125">
        <f>SUM(P281:P287)</f>
        <v>12.007799999999998</v>
      </c>
      <c r="R280" s="125">
        <f>SUM(R281:R287)</f>
        <v>1.4610000000000001E-2</v>
      </c>
      <c r="T280" s="126">
        <f>SUM(T281:T287)</f>
        <v>0</v>
      </c>
      <c r="AR280" s="121" t="s">
        <v>141</v>
      </c>
      <c r="AT280" s="127" t="s">
        <v>70</v>
      </c>
      <c r="AU280" s="127" t="s">
        <v>79</v>
      </c>
      <c r="AY280" s="121" t="s">
        <v>134</v>
      </c>
      <c r="BK280" s="128">
        <f>SUM(BK281:BK287)</f>
        <v>0</v>
      </c>
    </row>
    <row r="281" spans="2:65" s="1" customFormat="1" ht="24.2" customHeight="1">
      <c r="B281" s="131"/>
      <c r="C281" s="132" t="s">
        <v>999</v>
      </c>
      <c r="D281" s="132" t="s">
        <v>136</v>
      </c>
      <c r="E281" s="133" t="s">
        <v>1000</v>
      </c>
      <c r="F281" s="134" t="s">
        <v>1001</v>
      </c>
      <c r="G281" s="135" t="s">
        <v>177</v>
      </c>
      <c r="H281" s="136">
        <v>2</v>
      </c>
      <c r="I281" s="137">
        <v>0</v>
      </c>
      <c r="J281" s="137">
        <f t="shared" ref="J281:J287" si="90">ROUND(I281*H281,2)</f>
        <v>0</v>
      </c>
      <c r="K281" s="138"/>
      <c r="L281" s="25"/>
      <c r="M281" s="139" t="s">
        <v>1</v>
      </c>
      <c r="N281" s="140" t="s">
        <v>37</v>
      </c>
      <c r="O281" s="141">
        <v>0.44163000000000002</v>
      </c>
      <c r="P281" s="141">
        <f t="shared" ref="P281:P287" si="91">O281*H281</f>
        <v>0.88326000000000005</v>
      </c>
      <c r="Q281" s="141">
        <v>4.8999999999999998E-4</v>
      </c>
      <c r="R281" s="141">
        <f t="shared" ref="R281:R287" si="92">Q281*H281</f>
        <v>9.7999999999999997E-4</v>
      </c>
      <c r="S281" s="141">
        <v>0</v>
      </c>
      <c r="T281" s="142">
        <f t="shared" ref="T281:T287" si="93">S281*H281</f>
        <v>0</v>
      </c>
      <c r="AR281" s="143" t="s">
        <v>200</v>
      </c>
      <c r="AT281" s="143" t="s">
        <v>136</v>
      </c>
      <c r="AU281" s="143" t="s">
        <v>141</v>
      </c>
      <c r="AY281" s="13" t="s">
        <v>134</v>
      </c>
      <c r="BE281" s="144">
        <f t="shared" ref="BE281:BE287" si="94">IF(N281="základná",J281,0)</f>
        <v>0</v>
      </c>
      <c r="BF281" s="144">
        <f t="shared" ref="BF281:BF287" si="95">IF(N281="znížená",J281,0)</f>
        <v>0</v>
      </c>
      <c r="BG281" s="144">
        <f t="shared" ref="BG281:BG287" si="96">IF(N281="zákl. prenesená",J281,0)</f>
        <v>0</v>
      </c>
      <c r="BH281" s="144">
        <f t="shared" ref="BH281:BH287" si="97">IF(N281="zníž. prenesená",J281,0)</f>
        <v>0</v>
      </c>
      <c r="BI281" s="144">
        <f t="shared" ref="BI281:BI287" si="98">IF(N281="nulová",J281,0)</f>
        <v>0</v>
      </c>
      <c r="BJ281" s="13" t="s">
        <v>141</v>
      </c>
      <c r="BK281" s="144">
        <f t="shared" ref="BK281:BK287" si="99">ROUND(I281*H281,2)</f>
        <v>0</v>
      </c>
      <c r="BL281" s="13" t="s">
        <v>200</v>
      </c>
      <c r="BM281" s="143" t="s">
        <v>1002</v>
      </c>
    </row>
    <row r="282" spans="2:65" s="1" customFormat="1" ht="24.2" customHeight="1">
      <c r="B282" s="131"/>
      <c r="C282" s="132" t="s">
        <v>1003</v>
      </c>
      <c r="D282" s="132" t="s">
        <v>136</v>
      </c>
      <c r="E282" s="133" t="s">
        <v>1004</v>
      </c>
      <c r="F282" s="134" t="s">
        <v>1005</v>
      </c>
      <c r="G282" s="135" t="s">
        <v>177</v>
      </c>
      <c r="H282" s="136">
        <v>2</v>
      </c>
      <c r="I282" s="137">
        <v>0</v>
      </c>
      <c r="J282" s="137">
        <f t="shared" si="90"/>
        <v>0</v>
      </c>
      <c r="K282" s="138"/>
      <c r="L282" s="25"/>
      <c r="M282" s="139" t="s">
        <v>1</v>
      </c>
      <c r="N282" s="140" t="s">
        <v>37</v>
      </c>
      <c r="O282" s="141">
        <v>0.47127999999999998</v>
      </c>
      <c r="P282" s="141">
        <f t="shared" si="91"/>
        <v>0.94255999999999995</v>
      </c>
      <c r="Q282" s="141">
        <v>6.0999999999999997E-4</v>
      </c>
      <c r="R282" s="141">
        <f t="shared" si="92"/>
        <v>1.2199999999999999E-3</v>
      </c>
      <c r="S282" s="141">
        <v>0</v>
      </c>
      <c r="T282" s="142">
        <f t="shared" si="93"/>
        <v>0</v>
      </c>
      <c r="AR282" s="143" t="s">
        <v>200</v>
      </c>
      <c r="AT282" s="143" t="s">
        <v>136</v>
      </c>
      <c r="AU282" s="143" t="s">
        <v>141</v>
      </c>
      <c r="AY282" s="13" t="s">
        <v>134</v>
      </c>
      <c r="BE282" s="144">
        <f t="shared" si="94"/>
        <v>0</v>
      </c>
      <c r="BF282" s="144">
        <f t="shared" si="95"/>
        <v>0</v>
      </c>
      <c r="BG282" s="144">
        <f t="shared" si="96"/>
        <v>0</v>
      </c>
      <c r="BH282" s="144">
        <f t="shared" si="97"/>
        <v>0</v>
      </c>
      <c r="BI282" s="144">
        <f t="shared" si="98"/>
        <v>0</v>
      </c>
      <c r="BJ282" s="13" t="s">
        <v>141</v>
      </c>
      <c r="BK282" s="144">
        <f t="shared" si="99"/>
        <v>0</v>
      </c>
      <c r="BL282" s="13" t="s">
        <v>200</v>
      </c>
      <c r="BM282" s="143" t="s">
        <v>1006</v>
      </c>
    </row>
    <row r="283" spans="2:65" s="1" customFormat="1" ht="24.2" customHeight="1">
      <c r="B283" s="131"/>
      <c r="C283" s="132" t="s">
        <v>1007</v>
      </c>
      <c r="D283" s="132" t="s">
        <v>136</v>
      </c>
      <c r="E283" s="133" t="s">
        <v>1008</v>
      </c>
      <c r="F283" s="134" t="s">
        <v>1009</v>
      </c>
      <c r="G283" s="135" t="s">
        <v>177</v>
      </c>
      <c r="H283" s="136">
        <v>17</v>
      </c>
      <c r="I283" s="137">
        <v>0</v>
      </c>
      <c r="J283" s="137">
        <f t="shared" si="90"/>
        <v>0</v>
      </c>
      <c r="K283" s="138"/>
      <c r="L283" s="25"/>
      <c r="M283" s="139" t="s">
        <v>1</v>
      </c>
      <c r="N283" s="140" t="s">
        <v>37</v>
      </c>
      <c r="O283" s="141">
        <v>0.49780999999999997</v>
      </c>
      <c r="P283" s="141">
        <f t="shared" si="91"/>
        <v>8.462769999999999</v>
      </c>
      <c r="Q283" s="141">
        <v>7.1000000000000002E-4</v>
      </c>
      <c r="R283" s="141">
        <f t="shared" si="92"/>
        <v>1.2070000000000001E-2</v>
      </c>
      <c r="S283" s="141">
        <v>0</v>
      </c>
      <c r="T283" s="142">
        <f t="shared" si="93"/>
        <v>0</v>
      </c>
      <c r="AR283" s="143" t="s">
        <v>200</v>
      </c>
      <c r="AT283" s="143" t="s">
        <v>136</v>
      </c>
      <c r="AU283" s="143" t="s">
        <v>141</v>
      </c>
      <c r="AY283" s="13" t="s">
        <v>134</v>
      </c>
      <c r="BE283" s="144">
        <f t="shared" si="94"/>
        <v>0</v>
      </c>
      <c r="BF283" s="144">
        <f t="shared" si="95"/>
        <v>0</v>
      </c>
      <c r="BG283" s="144">
        <f t="shared" si="96"/>
        <v>0</v>
      </c>
      <c r="BH283" s="144">
        <f t="shared" si="97"/>
        <v>0</v>
      </c>
      <c r="BI283" s="144">
        <f t="shared" si="98"/>
        <v>0</v>
      </c>
      <c r="BJ283" s="13" t="s">
        <v>141</v>
      </c>
      <c r="BK283" s="144">
        <f t="shared" si="99"/>
        <v>0</v>
      </c>
      <c r="BL283" s="13" t="s">
        <v>200</v>
      </c>
      <c r="BM283" s="143" t="s">
        <v>1010</v>
      </c>
    </row>
    <row r="284" spans="2:65" s="1" customFormat="1" ht="16.5" customHeight="1">
      <c r="B284" s="131"/>
      <c r="C284" s="132" t="s">
        <v>1011</v>
      </c>
      <c r="D284" s="132" t="s">
        <v>136</v>
      </c>
      <c r="E284" s="133" t="s">
        <v>1012</v>
      </c>
      <c r="F284" s="134" t="s">
        <v>1013</v>
      </c>
      <c r="G284" s="135" t="s">
        <v>324</v>
      </c>
      <c r="H284" s="136">
        <v>4</v>
      </c>
      <c r="I284" s="137">
        <v>0</v>
      </c>
      <c r="J284" s="137">
        <f t="shared" si="90"/>
        <v>0</v>
      </c>
      <c r="K284" s="138"/>
      <c r="L284" s="25"/>
      <c r="M284" s="139" t="s">
        <v>1</v>
      </c>
      <c r="N284" s="140" t="s">
        <v>37</v>
      </c>
      <c r="O284" s="141">
        <v>0.40100000000000002</v>
      </c>
      <c r="P284" s="141">
        <f t="shared" si="91"/>
        <v>1.6040000000000001</v>
      </c>
      <c r="Q284" s="141">
        <v>0</v>
      </c>
      <c r="R284" s="141">
        <f t="shared" si="92"/>
        <v>0</v>
      </c>
      <c r="S284" s="141">
        <v>0</v>
      </c>
      <c r="T284" s="142">
        <f t="shared" si="93"/>
        <v>0</v>
      </c>
      <c r="AR284" s="143" t="s">
        <v>200</v>
      </c>
      <c r="AT284" s="143" t="s">
        <v>136</v>
      </c>
      <c r="AU284" s="143" t="s">
        <v>141</v>
      </c>
      <c r="AY284" s="13" t="s">
        <v>134</v>
      </c>
      <c r="BE284" s="144">
        <f t="shared" si="94"/>
        <v>0</v>
      </c>
      <c r="BF284" s="144">
        <f t="shared" si="95"/>
        <v>0</v>
      </c>
      <c r="BG284" s="144">
        <f t="shared" si="96"/>
        <v>0</v>
      </c>
      <c r="BH284" s="144">
        <f t="shared" si="97"/>
        <v>0</v>
      </c>
      <c r="BI284" s="144">
        <f t="shared" si="98"/>
        <v>0</v>
      </c>
      <c r="BJ284" s="13" t="s">
        <v>141</v>
      </c>
      <c r="BK284" s="144">
        <f t="shared" si="99"/>
        <v>0</v>
      </c>
      <c r="BL284" s="13" t="s">
        <v>200</v>
      </c>
      <c r="BM284" s="143" t="s">
        <v>1014</v>
      </c>
    </row>
    <row r="285" spans="2:65" s="1" customFormat="1" ht="16.5" customHeight="1">
      <c r="B285" s="131"/>
      <c r="C285" s="132" t="s">
        <v>1015</v>
      </c>
      <c r="D285" s="132" t="s">
        <v>136</v>
      </c>
      <c r="E285" s="133" t="s">
        <v>1016</v>
      </c>
      <c r="F285" s="134" t="s">
        <v>1017</v>
      </c>
      <c r="G285" s="135" t="s">
        <v>324</v>
      </c>
      <c r="H285" s="136">
        <v>1</v>
      </c>
      <c r="I285" s="137">
        <v>0</v>
      </c>
      <c r="J285" s="137">
        <f t="shared" si="90"/>
        <v>0</v>
      </c>
      <c r="K285" s="138"/>
      <c r="L285" s="25"/>
      <c r="M285" s="139" t="s">
        <v>1</v>
      </c>
      <c r="N285" s="140" t="s">
        <v>37</v>
      </c>
      <c r="O285" s="141">
        <v>0.11521000000000001</v>
      </c>
      <c r="P285" s="141">
        <f t="shared" si="91"/>
        <v>0.11521000000000001</v>
      </c>
      <c r="Q285" s="141">
        <v>1.0000000000000001E-5</v>
      </c>
      <c r="R285" s="141">
        <f t="shared" si="92"/>
        <v>1.0000000000000001E-5</v>
      </c>
      <c r="S285" s="141">
        <v>0</v>
      </c>
      <c r="T285" s="142">
        <f t="shared" si="93"/>
        <v>0</v>
      </c>
      <c r="AR285" s="143" t="s">
        <v>200</v>
      </c>
      <c r="AT285" s="143" t="s">
        <v>136</v>
      </c>
      <c r="AU285" s="143" t="s">
        <v>141</v>
      </c>
      <c r="AY285" s="13" t="s">
        <v>134</v>
      </c>
      <c r="BE285" s="144">
        <f t="shared" si="94"/>
        <v>0</v>
      </c>
      <c r="BF285" s="144">
        <f t="shared" si="95"/>
        <v>0</v>
      </c>
      <c r="BG285" s="144">
        <f t="shared" si="96"/>
        <v>0</v>
      </c>
      <c r="BH285" s="144">
        <f t="shared" si="97"/>
        <v>0</v>
      </c>
      <c r="BI285" s="144">
        <f t="shared" si="98"/>
        <v>0</v>
      </c>
      <c r="BJ285" s="13" t="s">
        <v>141</v>
      </c>
      <c r="BK285" s="144">
        <f t="shared" si="99"/>
        <v>0</v>
      </c>
      <c r="BL285" s="13" t="s">
        <v>200</v>
      </c>
      <c r="BM285" s="143" t="s">
        <v>1018</v>
      </c>
    </row>
    <row r="286" spans="2:65" s="1" customFormat="1" ht="24.2" customHeight="1">
      <c r="B286" s="131"/>
      <c r="C286" s="149" t="s">
        <v>1019</v>
      </c>
      <c r="D286" s="149" t="s">
        <v>313</v>
      </c>
      <c r="E286" s="150" t="s">
        <v>1020</v>
      </c>
      <c r="F286" s="151" t="s">
        <v>1021</v>
      </c>
      <c r="G286" s="152" t="s">
        <v>324</v>
      </c>
      <c r="H286" s="153">
        <v>1</v>
      </c>
      <c r="I286" s="154">
        <v>0</v>
      </c>
      <c r="J286" s="154">
        <f t="shared" si="90"/>
        <v>0</v>
      </c>
      <c r="K286" s="155"/>
      <c r="L286" s="156"/>
      <c r="M286" s="157" t="s">
        <v>1</v>
      </c>
      <c r="N286" s="158" t="s">
        <v>37</v>
      </c>
      <c r="O286" s="141">
        <v>0</v>
      </c>
      <c r="P286" s="141">
        <f t="shared" si="91"/>
        <v>0</v>
      </c>
      <c r="Q286" s="141">
        <v>3.3E-4</v>
      </c>
      <c r="R286" s="141">
        <f t="shared" si="92"/>
        <v>3.3E-4</v>
      </c>
      <c r="S286" s="141">
        <v>0</v>
      </c>
      <c r="T286" s="142">
        <f t="shared" si="93"/>
        <v>0</v>
      </c>
      <c r="AR286" s="143" t="s">
        <v>266</v>
      </c>
      <c r="AT286" s="143" t="s">
        <v>313</v>
      </c>
      <c r="AU286" s="143" t="s">
        <v>141</v>
      </c>
      <c r="AY286" s="13" t="s">
        <v>134</v>
      </c>
      <c r="BE286" s="144">
        <f t="shared" si="94"/>
        <v>0</v>
      </c>
      <c r="BF286" s="144">
        <f t="shared" si="95"/>
        <v>0</v>
      </c>
      <c r="BG286" s="144">
        <f t="shared" si="96"/>
        <v>0</v>
      </c>
      <c r="BH286" s="144">
        <f t="shared" si="97"/>
        <v>0</v>
      </c>
      <c r="BI286" s="144">
        <f t="shared" si="98"/>
        <v>0</v>
      </c>
      <c r="BJ286" s="13" t="s">
        <v>141</v>
      </c>
      <c r="BK286" s="144">
        <f t="shared" si="99"/>
        <v>0</v>
      </c>
      <c r="BL286" s="13" t="s">
        <v>200</v>
      </c>
      <c r="BM286" s="143" t="s">
        <v>1022</v>
      </c>
    </row>
    <row r="287" spans="2:65" s="1" customFormat="1" ht="24.2" customHeight="1">
      <c r="B287" s="131"/>
      <c r="C287" s="132" t="s">
        <v>1023</v>
      </c>
      <c r="D287" s="132" t="s">
        <v>136</v>
      </c>
      <c r="E287" s="133" t="s">
        <v>1024</v>
      </c>
      <c r="F287" s="134" t="s">
        <v>1025</v>
      </c>
      <c r="G287" s="135" t="s">
        <v>453</v>
      </c>
      <c r="H287" s="136">
        <v>6.7629999999999999</v>
      </c>
      <c r="I287" s="137">
        <v>0</v>
      </c>
      <c r="J287" s="137">
        <f t="shared" si="90"/>
        <v>0</v>
      </c>
      <c r="K287" s="138"/>
      <c r="L287" s="25"/>
      <c r="M287" s="139" t="s">
        <v>1</v>
      </c>
      <c r="N287" s="140" t="s">
        <v>37</v>
      </c>
      <c r="O287" s="141">
        <v>0</v>
      </c>
      <c r="P287" s="141">
        <f t="shared" si="91"/>
        <v>0</v>
      </c>
      <c r="Q287" s="141">
        <v>0</v>
      </c>
      <c r="R287" s="141">
        <f t="shared" si="92"/>
        <v>0</v>
      </c>
      <c r="S287" s="141">
        <v>0</v>
      </c>
      <c r="T287" s="142">
        <f t="shared" si="93"/>
        <v>0</v>
      </c>
      <c r="AR287" s="143" t="s">
        <v>200</v>
      </c>
      <c r="AT287" s="143" t="s">
        <v>136</v>
      </c>
      <c r="AU287" s="143" t="s">
        <v>141</v>
      </c>
      <c r="AY287" s="13" t="s">
        <v>134</v>
      </c>
      <c r="BE287" s="144">
        <f t="shared" si="94"/>
        <v>0</v>
      </c>
      <c r="BF287" s="144">
        <f t="shared" si="95"/>
        <v>0</v>
      </c>
      <c r="BG287" s="144">
        <f t="shared" si="96"/>
        <v>0</v>
      </c>
      <c r="BH287" s="144">
        <f t="shared" si="97"/>
        <v>0</v>
      </c>
      <c r="BI287" s="144">
        <f t="shared" si="98"/>
        <v>0</v>
      </c>
      <c r="BJ287" s="13" t="s">
        <v>141</v>
      </c>
      <c r="BK287" s="144">
        <f t="shared" si="99"/>
        <v>0</v>
      </c>
      <c r="BL287" s="13" t="s">
        <v>200</v>
      </c>
      <c r="BM287" s="143" t="s">
        <v>1026</v>
      </c>
    </row>
    <row r="288" spans="2:65" s="11" customFormat="1" ht="22.9" customHeight="1">
      <c r="B288" s="120"/>
      <c r="D288" s="121" t="s">
        <v>70</v>
      </c>
      <c r="E288" s="129" t="s">
        <v>1027</v>
      </c>
      <c r="F288" s="129" t="s">
        <v>1028</v>
      </c>
      <c r="J288" s="130">
        <f>BK288</f>
        <v>0</v>
      </c>
      <c r="L288" s="120"/>
      <c r="M288" s="124"/>
      <c r="P288" s="125">
        <f>SUM(P289:P301)</f>
        <v>4.6026300000000004</v>
      </c>
      <c r="R288" s="125">
        <f>SUM(R289:R301)</f>
        <v>7.0739999999999997E-2</v>
      </c>
      <c r="T288" s="126">
        <f>SUM(T289:T301)</f>
        <v>0</v>
      </c>
      <c r="AR288" s="121" t="s">
        <v>141</v>
      </c>
      <c r="AT288" s="127" t="s">
        <v>70</v>
      </c>
      <c r="AU288" s="127" t="s">
        <v>79</v>
      </c>
      <c r="AY288" s="121" t="s">
        <v>134</v>
      </c>
      <c r="BK288" s="128">
        <f>SUM(BK289:BK301)</f>
        <v>0</v>
      </c>
    </row>
    <row r="289" spans="2:65" s="1" customFormat="1" ht="24.2" customHeight="1">
      <c r="B289" s="131"/>
      <c r="C289" s="132" t="s">
        <v>1029</v>
      </c>
      <c r="D289" s="132" t="s">
        <v>136</v>
      </c>
      <c r="E289" s="133" t="s">
        <v>1030</v>
      </c>
      <c r="F289" s="134" t="s">
        <v>1031</v>
      </c>
      <c r="G289" s="135" t="s">
        <v>324</v>
      </c>
      <c r="H289" s="136">
        <v>1</v>
      </c>
      <c r="I289" s="137">
        <v>0</v>
      </c>
      <c r="J289" s="137">
        <f t="shared" ref="J289:J301" si="100">ROUND(I289*H289,2)</f>
        <v>0</v>
      </c>
      <c r="K289" s="138"/>
      <c r="L289" s="25"/>
      <c r="M289" s="139" t="s">
        <v>1</v>
      </c>
      <c r="N289" s="140" t="s">
        <v>37</v>
      </c>
      <c r="O289" s="141">
        <v>1.2776799999999999</v>
      </c>
      <c r="P289" s="141">
        <f t="shared" ref="P289:P301" si="101">O289*H289</f>
        <v>1.2776799999999999</v>
      </c>
      <c r="Q289" s="141">
        <v>1.7000000000000001E-4</v>
      </c>
      <c r="R289" s="141">
        <f t="shared" ref="R289:R301" si="102">Q289*H289</f>
        <v>1.7000000000000001E-4</v>
      </c>
      <c r="S289" s="141">
        <v>0</v>
      </c>
      <c r="T289" s="142">
        <f t="shared" ref="T289:T301" si="103">S289*H289</f>
        <v>0</v>
      </c>
      <c r="AR289" s="143" t="s">
        <v>200</v>
      </c>
      <c r="AT289" s="143" t="s">
        <v>136</v>
      </c>
      <c r="AU289" s="143" t="s">
        <v>141</v>
      </c>
      <c r="AY289" s="13" t="s">
        <v>134</v>
      </c>
      <c r="BE289" s="144">
        <f t="shared" ref="BE289:BE301" si="104">IF(N289="základná",J289,0)</f>
        <v>0</v>
      </c>
      <c r="BF289" s="144">
        <f t="shared" ref="BF289:BF301" si="105">IF(N289="znížená",J289,0)</f>
        <v>0</v>
      </c>
      <c r="BG289" s="144">
        <f t="shared" ref="BG289:BG301" si="106">IF(N289="zákl. prenesená",J289,0)</f>
        <v>0</v>
      </c>
      <c r="BH289" s="144">
        <f t="shared" ref="BH289:BH301" si="107">IF(N289="zníž. prenesená",J289,0)</f>
        <v>0</v>
      </c>
      <c r="BI289" s="144">
        <f t="shared" ref="BI289:BI301" si="108">IF(N289="nulová",J289,0)</f>
        <v>0</v>
      </c>
      <c r="BJ289" s="13" t="s">
        <v>141</v>
      </c>
      <c r="BK289" s="144">
        <f t="shared" ref="BK289:BK301" si="109">ROUND(I289*H289,2)</f>
        <v>0</v>
      </c>
      <c r="BL289" s="13" t="s">
        <v>200</v>
      </c>
      <c r="BM289" s="143" t="s">
        <v>1032</v>
      </c>
    </row>
    <row r="290" spans="2:65" s="1" customFormat="1" ht="24.2" customHeight="1">
      <c r="B290" s="131"/>
      <c r="C290" s="149" t="s">
        <v>1033</v>
      </c>
      <c r="D290" s="149" t="s">
        <v>313</v>
      </c>
      <c r="E290" s="150" t="s">
        <v>1034</v>
      </c>
      <c r="F290" s="151" t="s">
        <v>1035</v>
      </c>
      <c r="G290" s="152" t="s">
        <v>324</v>
      </c>
      <c r="H290" s="153">
        <v>1</v>
      </c>
      <c r="I290" s="154">
        <v>0</v>
      </c>
      <c r="J290" s="154">
        <f t="shared" si="100"/>
        <v>0</v>
      </c>
      <c r="K290" s="155"/>
      <c r="L290" s="156"/>
      <c r="M290" s="157" t="s">
        <v>1</v>
      </c>
      <c r="N290" s="158" t="s">
        <v>37</v>
      </c>
      <c r="O290" s="141">
        <v>0</v>
      </c>
      <c r="P290" s="141">
        <f t="shared" si="101"/>
        <v>0</v>
      </c>
      <c r="Q290" s="141">
        <v>2.75E-2</v>
      </c>
      <c r="R290" s="141">
        <f t="shared" si="102"/>
        <v>2.75E-2</v>
      </c>
      <c r="S290" s="141">
        <v>0</v>
      </c>
      <c r="T290" s="142">
        <f t="shared" si="103"/>
        <v>0</v>
      </c>
      <c r="AR290" s="143" t="s">
        <v>266</v>
      </c>
      <c r="AT290" s="143" t="s">
        <v>313</v>
      </c>
      <c r="AU290" s="143" t="s">
        <v>141</v>
      </c>
      <c r="AY290" s="13" t="s">
        <v>134</v>
      </c>
      <c r="BE290" s="144">
        <f t="shared" si="104"/>
        <v>0</v>
      </c>
      <c r="BF290" s="144">
        <f t="shared" si="105"/>
        <v>0</v>
      </c>
      <c r="BG290" s="144">
        <f t="shared" si="106"/>
        <v>0</v>
      </c>
      <c r="BH290" s="144">
        <f t="shared" si="107"/>
        <v>0</v>
      </c>
      <c r="BI290" s="144">
        <f t="shared" si="108"/>
        <v>0</v>
      </c>
      <c r="BJ290" s="13" t="s">
        <v>141</v>
      </c>
      <c r="BK290" s="144">
        <f t="shared" si="109"/>
        <v>0</v>
      </c>
      <c r="BL290" s="13" t="s">
        <v>200</v>
      </c>
      <c r="BM290" s="143" t="s">
        <v>1036</v>
      </c>
    </row>
    <row r="291" spans="2:65" s="1" customFormat="1" ht="24.2" customHeight="1">
      <c r="B291" s="131"/>
      <c r="C291" s="132" t="s">
        <v>1037</v>
      </c>
      <c r="D291" s="132" t="s">
        <v>136</v>
      </c>
      <c r="E291" s="133" t="s">
        <v>1038</v>
      </c>
      <c r="F291" s="134" t="s">
        <v>1039</v>
      </c>
      <c r="G291" s="135" t="s">
        <v>324</v>
      </c>
      <c r="H291" s="136">
        <v>1</v>
      </c>
      <c r="I291" s="137">
        <v>0</v>
      </c>
      <c r="J291" s="137">
        <f t="shared" si="100"/>
        <v>0</v>
      </c>
      <c r="K291" s="138"/>
      <c r="L291" s="25"/>
      <c r="M291" s="139" t="s">
        <v>1</v>
      </c>
      <c r="N291" s="140" t="s">
        <v>37</v>
      </c>
      <c r="O291" s="141">
        <v>1.20068</v>
      </c>
      <c r="P291" s="141">
        <f t="shared" si="101"/>
        <v>1.20068</v>
      </c>
      <c r="Q291" s="141">
        <v>2.3E-3</v>
      </c>
      <c r="R291" s="141">
        <f t="shared" si="102"/>
        <v>2.3E-3</v>
      </c>
      <c r="S291" s="141">
        <v>0</v>
      </c>
      <c r="T291" s="142">
        <f t="shared" si="103"/>
        <v>0</v>
      </c>
      <c r="AR291" s="143" t="s">
        <v>200</v>
      </c>
      <c r="AT291" s="143" t="s">
        <v>136</v>
      </c>
      <c r="AU291" s="143" t="s">
        <v>141</v>
      </c>
      <c r="AY291" s="13" t="s">
        <v>134</v>
      </c>
      <c r="BE291" s="144">
        <f t="shared" si="104"/>
        <v>0</v>
      </c>
      <c r="BF291" s="144">
        <f t="shared" si="105"/>
        <v>0</v>
      </c>
      <c r="BG291" s="144">
        <f t="shared" si="106"/>
        <v>0</v>
      </c>
      <c r="BH291" s="144">
        <f t="shared" si="107"/>
        <v>0</v>
      </c>
      <c r="BI291" s="144">
        <f t="shared" si="108"/>
        <v>0</v>
      </c>
      <c r="BJ291" s="13" t="s">
        <v>141</v>
      </c>
      <c r="BK291" s="144">
        <f t="shared" si="109"/>
        <v>0</v>
      </c>
      <c r="BL291" s="13" t="s">
        <v>200</v>
      </c>
      <c r="BM291" s="143" t="s">
        <v>1040</v>
      </c>
    </row>
    <row r="292" spans="2:65" s="1" customFormat="1" ht="16.5" customHeight="1">
      <c r="B292" s="131"/>
      <c r="C292" s="149" t="s">
        <v>1041</v>
      </c>
      <c r="D292" s="149" t="s">
        <v>313</v>
      </c>
      <c r="E292" s="150" t="s">
        <v>1042</v>
      </c>
      <c r="F292" s="151" t="s">
        <v>1043</v>
      </c>
      <c r="G292" s="152" t="s">
        <v>324</v>
      </c>
      <c r="H292" s="153">
        <v>1</v>
      </c>
      <c r="I292" s="154">
        <v>0</v>
      </c>
      <c r="J292" s="154">
        <f t="shared" si="100"/>
        <v>0</v>
      </c>
      <c r="K292" s="155"/>
      <c r="L292" s="156"/>
      <c r="M292" s="157" t="s">
        <v>1</v>
      </c>
      <c r="N292" s="158" t="s">
        <v>37</v>
      </c>
      <c r="O292" s="141">
        <v>0</v>
      </c>
      <c r="P292" s="141">
        <f t="shared" si="101"/>
        <v>0</v>
      </c>
      <c r="Q292" s="141">
        <v>1.41E-2</v>
      </c>
      <c r="R292" s="141">
        <f t="shared" si="102"/>
        <v>1.41E-2</v>
      </c>
      <c r="S292" s="141">
        <v>0</v>
      </c>
      <c r="T292" s="142">
        <f t="shared" si="103"/>
        <v>0</v>
      </c>
      <c r="AR292" s="143" t="s">
        <v>266</v>
      </c>
      <c r="AT292" s="143" t="s">
        <v>313</v>
      </c>
      <c r="AU292" s="143" t="s">
        <v>141</v>
      </c>
      <c r="AY292" s="13" t="s">
        <v>134</v>
      </c>
      <c r="BE292" s="144">
        <f t="shared" si="104"/>
        <v>0</v>
      </c>
      <c r="BF292" s="144">
        <f t="shared" si="105"/>
        <v>0</v>
      </c>
      <c r="BG292" s="144">
        <f t="shared" si="106"/>
        <v>0</v>
      </c>
      <c r="BH292" s="144">
        <f t="shared" si="107"/>
        <v>0</v>
      </c>
      <c r="BI292" s="144">
        <f t="shared" si="108"/>
        <v>0</v>
      </c>
      <c r="BJ292" s="13" t="s">
        <v>141</v>
      </c>
      <c r="BK292" s="144">
        <f t="shared" si="109"/>
        <v>0</v>
      </c>
      <c r="BL292" s="13" t="s">
        <v>200</v>
      </c>
      <c r="BM292" s="143" t="s">
        <v>1044</v>
      </c>
    </row>
    <row r="293" spans="2:65" s="1" customFormat="1" ht="16.5" customHeight="1">
      <c r="B293" s="131"/>
      <c r="C293" s="132" t="s">
        <v>1045</v>
      </c>
      <c r="D293" s="132" t="s">
        <v>136</v>
      </c>
      <c r="E293" s="133" t="s">
        <v>1046</v>
      </c>
      <c r="F293" s="134" t="s">
        <v>1047</v>
      </c>
      <c r="G293" s="135" t="s">
        <v>324</v>
      </c>
      <c r="H293" s="136">
        <v>1</v>
      </c>
      <c r="I293" s="137">
        <v>0</v>
      </c>
      <c r="J293" s="137">
        <f t="shared" si="100"/>
        <v>0</v>
      </c>
      <c r="K293" s="138"/>
      <c r="L293" s="25"/>
      <c r="M293" s="139" t="s">
        <v>1</v>
      </c>
      <c r="N293" s="140" t="s">
        <v>37</v>
      </c>
      <c r="O293" s="141">
        <v>0.13436999999999999</v>
      </c>
      <c r="P293" s="141">
        <f t="shared" si="101"/>
        <v>0.13436999999999999</v>
      </c>
      <c r="Q293" s="141">
        <v>0</v>
      </c>
      <c r="R293" s="141">
        <f t="shared" si="102"/>
        <v>0</v>
      </c>
      <c r="S293" s="141">
        <v>0</v>
      </c>
      <c r="T293" s="142">
        <f t="shared" si="103"/>
        <v>0</v>
      </c>
      <c r="AR293" s="143" t="s">
        <v>200</v>
      </c>
      <c r="AT293" s="143" t="s">
        <v>136</v>
      </c>
      <c r="AU293" s="143" t="s">
        <v>141</v>
      </c>
      <c r="AY293" s="13" t="s">
        <v>134</v>
      </c>
      <c r="BE293" s="144">
        <f t="shared" si="104"/>
        <v>0</v>
      </c>
      <c r="BF293" s="144">
        <f t="shared" si="105"/>
        <v>0</v>
      </c>
      <c r="BG293" s="144">
        <f t="shared" si="106"/>
        <v>0</v>
      </c>
      <c r="BH293" s="144">
        <f t="shared" si="107"/>
        <v>0</v>
      </c>
      <c r="BI293" s="144">
        <f t="shared" si="108"/>
        <v>0</v>
      </c>
      <c r="BJ293" s="13" t="s">
        <v>141</v>
      </c>
      <c r="BK293" s="144">
        <f t="shared" si="109"/>
        <v>0</v>
      </c>
      <c r="BL293" s="13" t="s">
        <v>200</v>
      </c>
      <c r="BM293" s="143" t="s">
        <v>1048</v>
      </c>
    </row>
    <row r="294" spans="2:65" s="1" customFormat="1" ht="16.5" customHeight="1">
      <c r="B294" s="131"/>
      <c r="C294" s="149" t="s">
        <v>1049</v>
      </c>
      <c r="D294" s="149" t="s">
        <v>313</v>
      </c>
      <c r="E294" s="150" t="s">
        <v>1050</v>
      </c>
      <c r="F294" s="151" t="s">
        <v>1051</v>
      </c>
      <c r="G294" s="152" t="s">
        <v>324</v>
      </c>
      <c r="H294" s="153">
        <v>1</v>
      </c>
      <c r="I294" s="154">
        <v>0</v>
      </c>
      <c r="J294" s="154">
        <f t="shared" si="100"/>
        <v>0</v>
      </c>
      <c r="K294" s="155"/>
      <c r="L294" s="156"/>
      <c r="M294" s="157" t="s">
        <v>1</v>
      </c>
      <c r="N294" s="158" t="s">
        <v>37</v>
      </c>
      <c r="O294" s="141">
        <v>0</v>
      </c>
      <c r="P294" s="141">
        <f t="shared" si="101"/>
        <v>0</v>
      </c>
      <c r="Q294" s="141">
        <v>2E-3</v>
      </c>
      <c r="R294" s="141">
        <f t="shared" si="102"/>
        <v>2E-3</v>
      </c>
      <c r="S294" s="141">
        <v>0</v>
      </c>
      <c r="T294" s="142">
        <f t="shared" si="103"/>
        <v>0</v>
      </c>
      <c r="AR294" s="143" t="s">
        <v>266</v>
      </c>
      <c r="AT294" s="143" t="s">
        <v>313</v>
      </c>
      <c r="AU294" s="143" t="s">
        <v>141</v>
      </c>
      <c r="AY294" s="13" t="s">
        <v>134</v>
      </c>
      <c r="BE294" s="144">
        <f t="shared" si="104"/>
        <v>0</v>
      </c>
      <c r="BF294" s="144">
        <f t="shared" si="105"/>
        <v>0</v>
      </c>
      <c r="BG294" s="144">
        <f t="shared" si="106"/>
        <v>0</v>
      </c>
      <c r="BH294" s="144">
        <f t="shared" si="107"/>
        <v>0</v>
      </c>
      <c r="BI294" s="144">
        <f t="shared" si="108"/>
        <v>0</v>
      </c>
      <c r="BJ294" s="13" t="s">
        <v>141</v>
      </c>
      <c r="BK294" s="144">
        <f t="shared" si="109"/>
        <v>0</v>
      </c>
      <c r="BL294" s="13" t="s">
        <v>200</v>
      </c>
      <c r="BM294" s="143" t="s">
        <v>1052</v>
      </c>
    </row>
    <row r="295" spans="2:65" s="1" customFormat="1" ht="33" customHeight="1">
      <c r="B295" s="131"/>
      <c r="C295" s="132" t="s">
        <v>1053</v>
      </c>
      <c r="D295" s="132" t="s">
        <v>136</v>
      </c>
      <c r="E295" s="133" t="s">
        <v>1054</v>
      </c>
      <c r="F295" s="134" t="s">
        <v>1055</v>
      </c>
      <c r="G295" s="135" t="s">
        <v>324</v>
      </c>
      <c r="H295" s="136">
        <v>1</v>
      </c>
      <c r="I295" s="137">
        <v>0</v>
      </c>
      <c r="J295" s="137">
        <f t="shared" si="100"/>
        <v>0</v>
      </c>
      <c r="K295" s="138"/>
      <c r="L295" s="25"/>
      <c r="M295" s="139" t="s">
        <v>1</v>
      </c>
      <c r="N295" s="140" t="s">
        <v>37</v>
      </c>
      <c r="O295" s="141">
        <v>0.65654000000000001</v>
      </c>
      <c r="P295" s="141">
        <f t="shared" si="101"/>
        <v>0.65654000000000001</v>
      </c>
      <c r="Q295" s="141">
        <v>6.6E-4</v>
      </c>
      <c r="R295" s="141">
        <f t="shared" si="102"/>
        <v>6.6E-4</v>
      </c>
      <c r="S295" s="141">
        <v>0</v>
      </c>
      <c r="T295" s="142">
        <f t="shared" si="103"/>
        <v>0</v>
      </c>
      <c r="AR295" s="143" t="s">
        <v>200</v>
      </c>
      <c r="AT295" s="143" t="s">
        <v>136</v>
      </c>
      <c r="AU295" s="143" t="s">
        <v>141</v>
      </c>
      <c r="AY295" s="13" t="s">
        <v>134</v>
      </c>
      <c r="BE295" s="144">
        <f t="shared" si="104"/>
        <v>0</v>
      </c>
      <c r="BF295" s="144">
        <f t="shared" si="105"/>
        <v>0</v>
      </c>
      <c r="BG295" s="144">
        <f t="shared" si="106"/>
        <v>0</v>
      </c>
      <c r="BH295" s="144">
        <f t="shared" si="107"/>
        <v>0</v>
      </c>
      <c r="BI295" s="144">
        <f t="shared" si="108"/>
        <v>0</v>
      </c>
      <c r="BJ295" s="13" t="s">
        <v>141</v>
      </c>
      <c r="BK295" s="144">
        <f t="shared" si="109"/>
        <v>0</v>
      </c>
      <c r="BL295" s="13" t="s">
        <v>200</v>
      </c>
      <c r="BM295" s="143" t="s">
        <v>1056</v>
      </c>
    </row>
    <row r="296" spans="2:65" s="1" customFormat="1" ht="16.5" customHeight="1">
      <c r="B296" s="131"/>
      <c r="C296" s="149" t="s">
        <v>1057</v>
      </c>
      <c r="D296" s="149" t="s">
        <v>313</v>
      </c>
      <c r="E296" s="150" t="s">
        <v>1058</v>
      </c>
      <c r="F296" s="151" t="s">
        <v>1059</v>
      </c>
      <c r="G296" s="152" t="s">
        <v>324</v>
      </c>
      <c r="H296" s="153">
        <v>1</v>
      </c>
      <c r="I296" s="154">
        <v>0</v>
      </c>
      <c r="J296" s="154">
        <f t="shared" si="100"/>
        <v>0</v>
      </c>
      <c r="K296" s="155"/>
      <c r="L296" s="156"/>
      <c r="M296" s="157" t="s">
        <v>1</v>
      </c>
      <c r="N296" s="158" t="s">
        <v>37</v>
      </c>
      <c r="O296" s="141">
        <v>0</v>
      </c>
      <c r="P296" s="141">
        <f t="shared" si="101"/>
        <v>0</v>
      </c>
      <c r="Q296" s="141">
        <v>2.1999999999999999E-2</v>
      </c>
      <c r="R296" s="141">
        <f t="shared" si="102"/>
        <v>2.1999999999999999E-2</v>
      </c>
      <c r="S296" s="141">
        <v>0</v>
      </c>
      <c r="T296" s="142">
        <f t="shared" si="103"/>
        <v>0</v>
      </c>
      <c r="AR296" s="143" t="s">
        <v>266</v>
      </c>
      <c r="AT296" s="143" t="s">
        <v>313</v>
      </c>
      <c r="AU296" s="143" t="s">
        <v>141</v>
      </c>
      <c r="AY296" s="13" t="s">
        <v>134</v>
      </c>
      <c r="BE296" s="144">
        <f t="shared" si="104"/>
        <v>0</v>
      </c>
      <c r="BF296" s="144">
        <f t="shared" si="105"/>
        <v>0</v>
      </c>
      <c r="BG296" s="144">
        <f t="shared" si="106"/>
        <v>0</v>
      </c>
      <c r="BH296" s="144">
        <f t="shared" si="107"/>
        <v>0</v>
      </c>
      <c r="BI296" s="144">
        <f t="shared" si="108"/>
        <v>0</v>
      </c>
      <c r="BJ296" s="13" t="s">
        <v>141</v>
      </c>
      <c r="BK296" s="144">
        <f t="shared" si="109"/>
        <v>0</v>
      </c>
      <c r="BL296" s="13" t="s">
        <v>200</v>
      </c>
      <c r="BM296" s="143" t="s">
        <v>1060</v>
      </c>
    </row>
    <row r="297" spans="2:65" s="1" customFormat="1" ht="16.5" customHeight="1">
      <c r="B297" s="131"/>
      <c r="C297" s="132" t="s">
        <v>1061</v>
      </c>
      <c r="D297" s="132" t="s">
        <v>136</v>
      </c>
      <c r="E297" s="133" t="s">
        <v>1062</v>
      </c>
      <c r="F297" s="134" t="s">
        <v>1063</v>
      </c>
      <c r="G297" s="135" t="s">
        <v>324</v>
      </c>
      <c r="H297" s="136">
        <v>2</v>
      </c>
      <c r="I297" s="137">
        <v>0</v>
      </c>
      <c r="J297" s="137">
        <f t="shared" si="100"/>
        <v>0</v>
      </c>
      <c r="K297" s="138"/>
      <c r="L297" s="25"/>
      <c r="M297" s="139" t="s">
        <v>1</v>
      </c>
      <c r="N297" s="140" t="s">
        <v>37</v>
      </c>
      <c r="O297" s="141">
        <v>0.52890999999999999</v>
      </c>
      <c r="P297" s="141">
        <f t="shared" si="101"/>
        <v>1.05782</v>
      </c>
      <c r="Q297" s="141">
        <v>2.7999999999999998E-4</v>
      </c>
      <c r="R297" s="141">
        <f t="shared" si="102"/>
        <v>5.5999999999999995E-4</v>
      </c>
      <c r="S297" s="141">
        <v>0</v>
      </c>
      <c r="T297" s="142">
        <f t="shared" si="103"/>
        <v>0</v>
      </c>
      <c r="AR297" s="143" t="s">
        <v>200</v>
      </c>
      <c r="AT297" s="143" t="s">
        <v>136</v>
      </c>
      <c r="AU297" s="143" t="s">
        <v>141</v>
      </c>
      <c r="AY297" s="13" t="s">
        <v>134</v>
      </c>
      <c r="BE297" s="144">
        <f t="shared" si="104"/>
        <v>0</v>
      </c>
      <c r="BF297" s="144">
        <f t="shared" si="105"/>
        <v>0</v>
      </c>
      <c r="BG297" s="144">
        <f t="shared" si="106"/>
        <v>0</v>
      </c>
      <c r="BH297" s="144">
        <f t="shared" si="107"/>
        <v>0</v>
      </c>
      <c r="BI297" s="144">
        <f t="shared" si="108"/>
        <v>0</v>
      </c>
      <c r="BJ297" s="13" t="s">
        <v>141</v>
      </c>
      <c r="BK297" s="144">
        <f t="shared" si="109"/>
        <v>0</v>
      </c>
      <c r="BL297" s="13" t="s">
        <v>200</v>
      </c>
      <c r="BM297" s="143" t="s">
        <v>1064</v>
      </c>
    </row>
    <row r="298" spans="2:65" s="1" customFormat="1" ht="24.2" customHeight="1">
      <c r="B298" s="131"/>
      <c r="C298" s="149" t="s">
        <v>1065</v>
      </c>
      <c r="D298" s="149" t="s">
        <v>313</v>
      </c>
      <c r="E298" s="150" t="s">
        <v>1066</v>
      </c>
      <c r="F298" s="151" t="s">
        <v>1067</v>
      </c>
      <c r="G298" s="152" t="s">
        <v>324</v>
      </c>
      <c r="H298" s="153">
        <v>2</v>
      </c>
      <c r="I298" s="154">
        <v>0</v>
      </c>
      <c r="J298" s="154">
        <f t="shared" si="100"/>
        <v>0</v>
      </c>
      <c r="K298" s="155"/>
      <c r="L298" s="156"/>
      <c r="M298" s="157" t="s">
        <v>1</v>
      </c>
      <c r="N298" s="158" t="s">
        <v>37</v>
      </c>
      <c r="O298" s="141">
        <v>0</v>
      </c>
      <c r="P298" s="141">
        <f t="shared" si="101"/>
        <v>0</v>
      </c>
      <c r="Q298" s="141">
        <v>5.0000000000000001E-4</v>
      </c>
      <c r="R298" s="141">
        <f t="shared" si="102"/>
        <v>1E-3</v>
      </c>
      <c r="S298" s="141">
        <v>0</v>
      </c>
      <c r="T298" s="142">
        <f t="shared" si="103"/>
        <v>0</v>
      </c>
      <c r="AR298" s="143" t="s">
        <v>266</v>
      </c>
      <c r="AT298" s="143" t="s">
        <v>313</v>
      </c>
      <c r="AU298" s="143" t="s">
        <v>141</v>
      </c>
      <c r="AY298" s="13" t="s">
        <v>134</v>
      </c>
      <c r="BE298" s="144">
        <f t="shared" si="104"/>
        <v>0</v>
      </c>
      <c r="BF298" s="144">
        <f t="shared" si="105"/>
        <v>0</v>
      </c>
      <c r="BG298" s="144">
        <f t="shared" si="106"/>
        <v>0</v>
      </c>
      <c r="BH298" s="144">
        <f t="shared" si="107"/>
        <v>0</v>
      </c>
      <c r="BI298" s="144">
        <f t="shared" si="108"/>
        <v>0</v>
      </c>
      <c r="BJ298" s="13" t="s">
        <v>141</v>
      </c>
      <c r="BK298" s="144">
        <f t="shared" si="109"/>
        <v>0</v>
      </c>
      <c r="BL298" s="13" t="s">
        <v>200</v>
      </c>
      <c r="BM298" s="143" t="s">
        <v>1068</v>
      </c>
    </row>
    <row r="299" spans="2:65" s="1" customFormat="1" ht="16.5" customHeight="1">
      <c r="B299" s="131"/>
      <c r="C299" s="132" t="s">
        <v>1069</v>
      </c>
      <c r="D299" s="132" t="s">
        <v>136</v>
      </c>
      <c r="E299" s="133" t="s">
        <v>1070</v>
      </c>
      <c r="F299" s="134" t="s">
        <v>1071</v>
      </c>
      <c r="G299" s="135" t="s">
        <v>324</v>
      </c>
      <c r="H299" s="136">
        <v>1</v>
      </c>
      <c r="I299" s="137">
        <v>0</v>
      </c>
      <c r="J299" s="137">
        <f t="shared" si="100"/>
        <v>0</v>
      </c>
      <c r="K299" s="138"/>
      <c r="L299" s="25"/>
      <c r="M299" s="139" t="s">
        <v>1</v>
      </c>
      <c r="N299" s="140" t="s">
        <v>37</v>
      </c>
      <c r="O299" s="141">
        <v>0.27554000000000001</v>
      </c>
      <c r="P299" s="141">
        <f t="shared" si="101"/>
        <v>0.27554000000000001</v>
      </c>
      <c r="Q299" s="141">
        <v>8.0000000000000007E-5</v>
      </c>
      <c r="R299" s="141">
        <f t="shared" si="102"/>
        <v>8.0000000000000007E-5</v>
      </c>
      <c r="S299" s="141">
        <v>0</v>
      </c>
      <c r="T299" s="142">
        <f t="shared" si="103"/>
        <v>0</v>
      </c>
      <c r="AR299" s="143" t="s">
        <v>200</v>
      </c>
      <c r="AT299" s="143" t="s">
        <v>136</v>
      </c>
      <c r="AU299" s="143" t="s">
        <v>141</v>
      </c>
      <c r="AY299" s="13" t="s">
        <v>134</v>
      </c>
      <c r="BE299" s="144">
        <f t="shared" si="104"/>
        <v>0</v>
      </c>
      <c r="BF299" s="144">
        <f t="shared" si="105"/>
        <v>0</v>
      </c>
      <c r="BG299" s="144">
        <f t="shared" si="106"/>
        <v>0</v>
      </c>
      <c r="BH299" s="144">
        <f t="shared" si="107"/>
        <v>0</v>
      </c>
      <c r="BI299" s="144">
        <f t="shared" si="108"/>
        <v>0</v>
      </c>
      <c r="BJ299" s="13" t="s">
        <v>141</v>
      </c>
      <c r="BK299" s="144">
        <f t="shared" si="109"/>
        <v>0</v>
      </c>
      <c r="BL299" s="13" t="s">
        <v>200</v>
      </c>
      <c r="BM299" s="143" t="s">
        <v>1072</v>
      </c>
    </row>
    <row r="300" spans="2:65" s="1" customFormat="1" ht="24.2" customHeight="1">
      <c r="B300" s="131"/>
      <c r="C300" s="149" t="s">
        <v>1073</v>
      </c>
      <c r="D300" s="149" t="s">
        <v>313</v>
      </c>
      <c r="E300" s="150" t="s">
        <v>1074</v>
      </c>
      <c r="F300" s="151" t="s">
        <v>1075</v>
      </c>
      <c r="G300" s="152" t="s">
        <v>324</v>
      </c>
      <c r="H300" s="153">
        <v>1</v>
      </c>
      <c r="I300" s="154">
        <v>0</v>
      </c>
      <c r="J300" s="154">
        <f t="shared" si="100"/>
        <v>0</v>
      </c>
      <c r="K300" s="155"/>
      <c r="L300" s="156"/>
      <c r="M300" s="157" t="s">
        <v>1</v>
      </c>
      <c r="N300" s="158" t="s">
        <v>37</v>
      </c>
      <c r="O300" s="141">
        <v>0</v>
      </c>
      <c r="P300" s="141">
        <f t="shared" si="101"/>
        <v>0</v>
      </c>
      <c r="Q300" s="141">
        <v>3.6999999999999999E-4</v>
      </c>
      <c r="R300" s="141">
        <f t="shared" si="102"/>
        <v>3.6999999999999999E-4</v>
      </c>
      <c r="S300" s="141">
        <v>0</v>
      </c>
      <c r="T300" s="142">
        <f t="shared" si="103"/>
        <v>0</v>
      </c>
      <c r="AR300" s="143" t="s">
        <v>266</v>
      </c>
      <c r="AT300" s="143" t="s">
        <v>313</v>
      </c>
      <c r="AU300" s="143" t="s">
        <v>141</v>
      </c>
      <c r="AY300" s="13" t="s">
        <v>134</v>
      </c>
      <c r="BE300" s="144">
        <f t="shared" si="104"/>
        <v>0</v>
      </c>
      <c r="BF300" s="144">
        <f t="shared" si="105"/>
        <v>0</v>
      </c>
      <c r="BG300" s="144">
        <f t="shared" si="106"/>
        <v>0</v>
      </c>
      <c r="BH300" s="144">
        <f t="shared" si="107"/>
        <v>0</v>
      </c>
      <c r="BI300" s="144">
        <f t="shared" si="108"/>
        <v>0</v>
      </c>
      <c r="BJ300" s="13" t="s">
        <v>141</v>
      </c>
      <c r="BK300" s="144">
        <f t="shared" si="109"/>
        <v>0</v>
      </c>
      <c r="BL300" s="13" t="s">
        <v>200</v>
      </c>
      <c r="BM300" s="143" t="s">
        <v>1076</v>
      </c>
    </row>
    <row r="301" spans="2:65" s="1" customFormat="1" ht="24.2" customHeight="1">
      <c r="B301" s="131"/>
      <c r="C301" s="132" t="s">
        <v>1077</v>
      </c>
      <c r="D301" s="132" t="s">
        <v>136</v>
      </c>
      <c r="E301" s="133" t="s">
        <v>1078</v>
      </c>
      <c r="F301" s="134" t="s">
        <v>1079</v>
      </c>
      <c r="G301" s="135" t="s">
        <v>453</v>
      </c>
      <c r="H301" s="136">
        <v>8.8960000000000008</v>
      </c>
      <c r="I301" s="137">
        <v>0</v>
      </c>
      <c r="J301" s="137">
        <f t="shared" si="100"/>
        <v>0</v>
      </c>
      <c r="K301" s="138"/>
      <c r="L301" s="25"/>
      <c r="M301" s="139" t="s">
        <v>1</v>
      </c>
      <c r="N301" s="140" t="s">
        <v>37</v>
      </c>
      <c r="O301" s="141">
        <v>0</v>
      </c>
      <c r="P301" s="141">
        <f t="shared" si="101"/>
        <v>0</v>
      </c>
      <c r="Q301" s="141">
        <v>0</v>
      </c>
      <c r="R301" s="141">
        <f t="shared" si="102"/>
        <v>0</v>
      </c>
      <c r="S301" s="141">
        <v>0</v>
      </c>
      <c r="T301" s="142">
        <f t="shared" si="103"/>
        <v>0</v>
      </c>
      <c r="AR301" s="143" t="s">
        <v>200</v>
      </c>
      <c r="AT301" s="143" t="s">
        <v>136</v>
      </c>
      <c r="AU301" s="143" t="s">
        <v>141</v>
      </c>
      <c r="AY301" s="13" t="s">
        <v>134</v>
      </c>
      <c r="BE301" s="144">
        <f t="shared" si="104"/>
        <v>0</v>
      </c>
      <c r="BF301" s="144">
        <f t="shared" si="105"/>
        <v>0</v>
      </c>
      <c r="BG301" s="144">
        <f t="shared" si="106"/>
        <v>0</v>
      </c>
      <c r="BH301" s="144">
        <f t="shared" si="107"/>
        <v>0</v>
      </c>
      <c r="BI301" s="144">
        <f t="shared" si="108"/>
        <v>0</v>
      </c>
      <c r="BJ301" s="13" t="s">
        <v>141</v>
      </c>
      <c r="BK301" s="144">
        <f t="shared" si="109"/>
        <v>0</v>
      </c>
      <c r="BL301" s="13" t="s">
        <v>200</v>
      </c>
      <c r="BM301" s="143" t="s">
        <v>1080</v>
      </c>
    </row>
    <row r="302" spans="2:65" s="11" customFormat="1" ht="22.9" customHeight="1">
      <c r="B302" s="120"/>
      <c r="D302" s="121" t="s">
        <v>70</v>
      </c>
      <c r="E302" s="129" t="s">
        <v>272</v>
      </c>
      <c r="F302" s="129" t="s">
        <v>273</v>
      </c>
      <c r="J302" s="130">
        <f>BK302</f>
        <v>0</v>
      </c>
      <c r="L302" s="120"/>
      <c r="M302" s="124"/>
      <c r="P302" s="125">
        <f>SUM(P303:P311)</f>
        <v>139.23870799999997</v>
      </c>
      <c r="R302" s="125">
        <f>SUM(R303:R311)</f>
        <v>0.371417</v>
      </c>
      <c r="T302" s="126">
        <f>SUM(T303:T311)</f>
        <v>0</v>
      </c>
      <c r="AR302" s="121" t="s">
        <v>141</v>
      </c>
      <c r="AT302" s="127" t="s">
        <v>70</v>
      </c>
      <c r="AU302" s="127" t="s">
        <v>79</v>
      </c>
      <c r="AY302" s="121" t="s">
        <v>134</v>
      </c>
      <c r="BK302" s="128">
        <f>SUM(BK303:BK311)</f>
        <v>0</v>
      </c>
    </row>
    <row r="303" spans="2:65" s="1" customFormat="1" ht="24.2" customHeight="1">
      <c r="B303" s="131"/>
      <c r="C303" s="132" t="s">
        <v>1081</v>
      </c>
      <c r="D303" s="132" t="s">
        <v>136</v>
      </c>
      <c r="E303" s="133" t="s">
        <v>1082</v>
      </c>
      <c r="F303" s="134" t="s">
        <v>1083</v>
      </c>
      <c r="G303" s="135" t="s">
        <v>324</v>
      </c>
      <c r="H303" s="136">
        <v>5</v>
      </c>
      <c r="I303" s="137">
        <v>0</v>
      </c>
      <c r="J303" s="137">
        <f t="shared" ref="J303:J311" si="110">ROUND(I303*H303,2)</f>
        <v>0</v>
      </c>
      <c r="K303" s="138"/>
      <c r="L303" s="25"/>
      <c r="M303" s="139" t="s">
        <v>1</v>
      </c>
      <c r="N303" s="140" t="s">
        <v>37</v>
      </c>
      <c r="O303" s="141">
        <v>0.30251</v>
      </c>
      <c r="P303" s="141">
        <f t="shared" ref="P303:P311" si="111">O303*H303</f>
        <v>1.5125500000000001</v>
      </c>
      <c r="Q303" s="141">
        <v>1.1100000000000001E-3</v>
      </c>
      <c r="R303" s="141">
        <f t="shared" ref="R303:R311" si="112">Q303*H303</f>
        <v>5.5500000000000002E-3</v>
      </c>
      <c r="S303" s="141">
        <v>0</v>
      </c>
      <c r="T303" s="142">
        <f t="shared" ref="T303:T311" si="113">S303*H303</f>
        <v>0</v>
      </c>
      <c r="AR303" s="143" t="s">
        <v>200</v>
      </c>
      <c r="AT303" s="143" t="s">
        <v>136</v>
      </c>
      <c r="AU303" s="143" t="s">
        <v>141</v>
      </c>
      <c r="AY303" s="13" t="s">
        <v>134</v>
      </c>
      <c r="BE303" s="144">
        <f t="shared" ref="BE303:BE311" si="114">IF(N303="základná",J303,0)</f>
        <v>0</v>
      </c>
      <c r="BF303" s="144">
        <f t="shared" ref="BF303:BF311" si="115">IF(N303="znížená",J303,0)</f>
        <v>0</v>
      </c>
      <c r="BG303" s="144">
        <f t="shared" ref="BG303:BG311" si="116">IF(N303="zákl. prenesená",J303,0)</f>
        <v>0</v>
      </c>
      <c r="BH303" s="144">
        <f t="shared" ref="BH303:BH311" si="117">IF(N303="zníž. prenesená",J303,0)</f>
        <v>0</v>
      </c>
      <c r="BI303" s="144">
        <f t="shared" ref="BI303:BI311" si="118">IF(N303="nulová",J303,0)</f>
        <v>0</v>
      </c>
      <c r="BJ303" s="13" t="s">
        <v>141</v>
      </c>
      <c r="BK303" s="144">
        <f t="shared" ref="BK303:BK311" si="119">ROUND(I303*H303,2)</f>
        <v>0</v>
      </c>
      <c r="BL303" s="13" t="s">
        <v>200</v>
      </c>
      <c r="BM303" s="143" t="s">
        <v>1084</v>
      </c>
    </row>
    <row r="304" spans="2:65" s="1" customFormat="1" ht="24.2" customHeight="1">
      <c r="B304" s="131"/>
      <c r="C304" s="132" t="s">
        <v>1085</v>
      </c>
      <c r="D304" s="132" t="s">
        <v>136</v>
      </c>
      <c r="E304" s="133" t="s">
        <v>1086</v>
      </c>
      <c r="F304" s="134" t="s">
        <v>1087</v>
      </c>
      <c r="G304" s="135" t="s">
        <v>177</v>
      </c>
      <c r="H304" s="136">
        <v>6</v>
      </c>
      <c r="I304" s="137">
        <v>0</v>
      </c>
      <c r="J304" s="137">
        <f t="shared" si="110"/>
        <v>0</v>
      </c>
      <c r="K304" s="138"/>
      <c r="L304" s="25"/>
      <c r="M304" s="139" t="s">
        <v>1</v>
      </c>
      <c r="N304" s="140" t="s">
        <v>37</v>
      </c>
      <c r="O304" s="141">
        <v>0.46362999999999999</v>
      </c>
      <c r="P304" s="141">
        <f t="shared" si="111"/>
        <v>2.7817799999999999</v>
      </c>
      <c r="Q304" s="141">
        <v>2.7100000000000002E-3</v>
      </c>
      <c r="R304" s="141">
        <f t="shared" si="112"/>
        <v>1.626E-2</v>
      </c>
      <c r="S304" s="141">
        <v>0</v>
      </c>
      <c r="T304" s="142">
        <f t="shared" si="113"/>
        <v>0</v>
      </c>
      <c r="AR304" s="143" t="s">
        <v>200</v>
      </c>
      <c r="AT304" s="143" t="s">
        <v>136</v>
      </c>
      <c r="AU304" s="143" t="s">
        <v>141</v>
      </c>
      <c r="AY304" s="13" t="s">
        <v>134</v>
      </c>
      <c r="BE304" s="144">
        <f t="shared" si="114"/>
        <v>0</v>
      </c>
      <c r="BF304" s="144">
        <f t="shared" si="115"/>
        <v>0</v>
      </c>
      <c r="BG304" s="144">
        <f t="shared" si="116"/>
        <v>0</v>
      </c>
      <c r="BH304" s="144">
        <f t="shared" si="117"/>
        <v>0</v>
      </c>
      <c r="BI304" s="144">
        <f t="shared" si="118"/>
        <v>0</v>
      </c>
      <c r="BJ304" s="13" t="s">
        <v>141</v>
      </c>
      <c r="BK304" s="144">
        <f t="shared" si="119"/>
        <v>0</v>
      </c>
      <c r="BL304" s="13" t="s">
        <v>200</v>
      </c>
      <c r="BM304" s="143" t="s">
        <v>1088</v>
      </c>
    </row>
    <row r="305" spans="2:65" s="1" customFormat="1" ht="24.2" customHeight="1">
      <c r="B305" s="131"/>
      <c r="C305" s="132" t="s">
        <v>1089</v>
      </c>
      <c r="D305" s="132" t="s">
        <v>136</v>
      </c>
      <c r="E305" s="133" t="s">
        <v>1090</v>
      </c>
      <c r="F305" s="134" t="s">
        <v>1091</v>
      </c>
      <c r="G305" s="135" t="s">
        <v>177</v>
      </c>
      <c r="H305" s="136">
        <v>69.5</v>
      </c>
      <c r="I305" s="137">
        <v>0</v>
      </c>
      <c r="J305" s="137">
        <f t="shared" si="110"/>
        <v>0</v>
      </c>
      <c r="K305" s="138"/>
      <c r="L305" s="25"/>
      <c r="M305" s="139" t="s">
        <v>1</v>
      </c>
      <c r="N305" s="140" t="s">
        <v>37</v>
      </c>
      <c r="O305" s="141">
        <v>0.66617999999999999</v>
      </c>
      <c r="P305" s="141">
        <f t="shared" si="111"/>
        <v>46.299509999999998</v>
      </c>
      <c r="Q305" s="141">
        <v>2.7299999999999998E-3</v>
      </c>
      <c r="R305" s="141">
        <f t="shared" si="112"/>
        <v>0.18973499999999999</v>
      </c>
      <c r="S305" s="141">
        <v>0</v>
      </c>
      <c r="T305" s="142">
        <f t="shared" si="113"/>
        <v>0</v>
      </c>
      <c r="AR305" s="143" t="s">
        <v>200</v>
      </c>
      <c r="AT305" s="143" t="s">
        <v>136</v>
      </c>
      <c r="AU305" s="143" t="s">
        <v>141</v>
      </c>
      <c r="AY305" s="13" t="s">
        <v>134</v>
      </c>
      <c r="BE305" s="144">
        <f t="shared" si="114"/>
        <v>0</v>
      </c>
      <c r="BF305" s="144">
        <f t="shared" si="115"/>
        <v>0</v>
      </c>
      <c r="BG305" s="144">
        <f t="shared" si="116"/>
        <v>0</v>
      </c>
      <c r="BH305" s="144">
        <f t="shared" si="117"/>
        <v>0</v>
      </c>
      <c r="BI305" s="144">
        <f t="shared" si="118"/>
        <v>0</v>
      </c>
      <c r="BJ305" s="13" t="s">
        <v>141</v>
      </c>
      <c r="BK305" s="144">
        <f t="shared" si="119"/>
        <v>0</v>
      </c>
      <c r="BL305" s="13" t="s">
        <v>200</v>
      </c>
      <c r="BM305" s="143" t="s">
        <v>1092</v>
      </c>
    </row>
    <row r="306" spans="2:65" s="1" customFormat="1" ht="24.2" customHeight="1">
      <c r="B306" s="131"/>
      <c r="C306" s="132" t="s">
        <v>1093</v>
      </c>
      <c r="D306" s="132" t="s">
        <v>136</v>
      </c>
      <c r="E306" s="133" t="s">
        <v>1094</v>
      </c>
      <c r="F306" s="134" t="s">
        <v>1095</v>
      </c>
      <c r="G306" s="135" t="s">
        <v>324</v>
      </c>
      <c r="H306" s="136">
        <v>8</v>
      </c>
      <c r="I306" s="137">
        <v>0</v>
      </c>
      <c r="J306" s="137">
        <f t="shared" si="110"/>
        <v>0</v>
      </c>
      <c r="K306" s="138"/>
      <c r="L306" s="25"/>
      <c r="M306" s="139" t="s">
        <v>1</v>
      </c>
      <c r="N306" s="140" t="s">
        <v>37</v>
      </c>
      <c r="O306" s="141">
        <v>0.18088000000000001</v>
      </c>
      <c r="P306" s="141">
        <f t="shared" si="111"/>
        <v>1.4470400000000001</v>
      </c>
      <c r="Q306" s="141">
        <v>3.8999999999999999E-4</v>
      </c>
      <c r="R306" s="141">
        <f t="shared" si="112"/>
        <v>3.1199999999999999E-3</v>
      </c>
      <c r="S306" s="141">
        <v>0</v>
      </c>
      <c r="T306" s="142">
        <f t="shared" si="113"/>
        <v>0</v>
      </c>
      <c r="AR306" s="143" t="s">
        <v>200</v>
      </c>
      <c r="AT306" s="143" t="s">
        <v>136</v>
      </c>
      <c r="AU306" s="143" t="s">
        <v>141</v>
      </c>
      <c r="AY306" s="13" t="s">
        <v>134</v>
      </c>
      <c r="BE306" s="144">
        <f t="shared" si="114"/>
        <v>0</v>
      </c>
      <c r="BF306" s="144">
        <f t="shared" si="115"/>
        <v>0</v>
      </c>
      <c r="BG306" s="144">
        <f t="shared" si="116"/>
        <v>0</v>
      </c>
      <c r="BH306" s="144">
        <f t="shared" si="117"/>
        <v>0</v>
      </c>
      <c r="BI306" s="144">
        <f t="shared" si="118"/>
        <v>0</v>
      </c>
      <c r="BJ306" s="13" t="s">
        <v>141</v>
      </c>
      <c r="BK306" s="144">
        <f t="shared" si="119"/>
        <v>0</v>
      </c>
      <c r="BL306" s="13" t="s">
        <v>200</v>
      </c>
      <c r="BM306" s="143" t="s">
        <v>1096</v>
      </c>
    </row>
    <row r="307" spans="2:65" s="1" customFormat="1" ht="24.2" customHeight="1">
      <c r="B307" s="131"/>
      <c r="C307" s="132" t="s">
        <v>1097</v>
      </c>
      <c r="D307" s="132" t="s">
        <v>136</v>
      </c>
      <c r="E307" s="133" t="s">
        <v>1098</v>
      </c>
      <c r="F307" s="134" t="s">
        <v>1099</v>
      </c>
      <c r="G307" s="135" t="s">
        <v>324</v>
      </c>
      <c r="H307" s="136">
        <v>8</v>
      </c>
      <c r="I307" s="137">
        <v>0</v>
      </c>
      <c r="J307" s="137">
        <f t="shared" si="110"/>
        <v>0</v>
      </c>
      <c r="K307" s="138"/>
      <c r="L307" s="25"/>
      <c r="M307" s="139" t="s">
        <v>1</v>
      </c>
      <c r="N307" s="140" t="s">
        <v>37</v>
      </c>
      <c r="O307" s="141">
        <v>0.16095000000000001</v>
      </c>
      <c r="P307" s="141">
        <f t="shared" si="111"/>
        <v>1.2876000000000001</v>
      </c>
      <c r="Q307" s="141">
        <v>4.2000000000000002E-4</v>
      </c>
      <c r="R307" s="141">
        <f t="shared" si="112"/>
        <v>3.3600000000000001E-3</v>
      </c>
      <c r="S307" s="141">
        <v>0</v>
      </c>
      <c r="T307" s="142">
        <f t="shared" si="113"/>
        <v>0</v>
      </c>
      <c r="AR307" s="143" t="s">
        <v>200</v>
      </c>
      <c r="AT307" s="143" t="s">
        <v>136</v>
      </c>
      <c r="AU307" s="143" t="s">
        <v>141</v>
      </c>
      <c r="AY307" s="13" t="s">
        <v>134</v>
      </c>
      <c r="BE307" s="144">
        <f t="shared" si="114"/>
        <v>0</v>
      </c>
      <c r="BF307" s="144">
        <f t="shared" si="115"/>
        <v>0</v>
      </c>
      <c r="BG307" s="144">
        <f t="shared" si="116"/>
        <v>0</v>
      </c>
      <c r="BH307" s="144">
        <f t="shared" si="117"/>
        <v>0</v>
      </c>
      <c r="BI307" s="144">
        <f t="shared" si="118"/>
        <v>0</v>
      </c>
      <c r="BJ307" s="13" t="s">
        <v>141</v>
      </c>
      <c r="BK307" s="144">
        <f t="shared" si="119"/>
        <v>0</v>
      </c>
      <c r="BL307" s="13" t="s">
        <v>200</v>
      </c>
      <c r="BM307" s="143" t="s">
        <v>1100</v>
      </c>
    </row>
    <row r="308" spans="2:65" s="1" customFormat="1" ht="24.2" customHeight="1">
      <c r="B308" s="131"/>
      <c r="C308" s="132" t="s">
        <v>1101</v>
      </c>
      <c r="D308" s="132" t="s">
        <v>136</v>
      </c>
      <c r="E308" s="133" t="s">
        <v>1102</v>
      </c>
      <c r="F308" s="134" t="s">
        <v>1103</v>
      </c>
      <c r="G308" s="135" t="s">
        <v>177</v>
      </c>
      <c r="H308" s="136">
        <v>20.5</v>
      </c>
      <c r="I308" s="137">
        <v>0</v>
      </c>
      <c r="J308" s="137">
        <f t="shared" si="110"/>
        <v>0</v>
      </c>
      <c r="K308" s="138"/>
      <c r="L308" s="25"/>
      <c r="M308" s="139" t="s">
        <v>1</v>
      </c>
      <c r="N308" s="140" t="s">
        <v>37</v>
      </c>
      <c r="O308" s="141">
        <v>0.89307999999999998</v>
      </c>
      <c r="P308" s="141">
        <f t="shared" si="111"/>
        <v>18.308139999999998</v>
      </c>
      <c r="Q308" s="141">
        <v>1.3600000000000001E-3</v>
      </c>
      <c r="R308" s="141">
        <f t="shared" si="112"/>
        <v>2.7880000000000002E-2</v>
      </c>
      <c r="S308" s="141">
        <v>0</v>
      </c>
      <c r="T308" s="142">
        <f t="shared" si="113"/>
        <v>0</v>
      </c>
      <c r="AR308" s="143" t="s">
        <v>200</v>
      </c>
      <c r="AT308" s="143" t="s">
        <v>136</v>
      </c>
      <c r="AU308" s="143" t="s">
        <v>141</v>
      </c>
      <c r="AY308" s="13" t="s">
        <v>134</v>
      </c>
      <c r="BE308" s="144">
        <f t="shared" si="114"/>
        <v>0</v>
      </c>
      <c r="BF308" s="144">
        <f t="shared" si="115"/>
        <v>0</v>
      </c>
      <c r="BG308" s="144">
        <f t="shared" si="116"/>
        <v>0</v>
      </c>
      <c r="BH308" s="144">
        <f t="shared" si="117"/>
        <v>0</v>
      </c>
      <c r="BI308" s="144">
        <f t="shared" si="118"/>
        <v>0</v>
      </c>
      <c r="BJ308" s="13" t="s">
        <v>141</v>
      </c>
      <c r="BK308" s="144">
        <f t="shared" si="119"/>
        <v>0</v>
      </c>
      <c r="BL308" s="13" t="s">
        <v>200</v>
      </c>
      <c r="BM308" s="143" t="s">
        <v>1104</v>
      </c>
    </row>
    <row r="309" spans="2:65" s="1" customFormat="1" ht="24.2" customHeight="1">
      <c r="B309" s="131"/>
      <c r="C309" s="132" t="s">
        <v>1105</v>
      </c>
      <c r="D309" s="132" t="s">
        <v>136</v>
      </c>
      <c r="E309" s="133" t="s">
        <v>1106</v>
      </c>
      <c r="F309" s="134" t="s">
        <v>1107</v>
      </c>
      <c r="G309" s="135" t="s">
        <v>177</v>
      </c>
      <c r="H309" s="136">
        <v>74.599999999999994</v>
      </c>
      <c r="I309" s="137">
        <v>0</v>
      </c>
      <c r="J309" s="137">
        <f t="shared" si="110"/>
        <v>0</v>
      </c>
      <c r="K309" s="138"/>
      <c r="L309" s="25"/>
      <c r="M309" s="139" t="s">
        <v>1</v>
      </c>
      <c r="N309" s="140" t="s">
        <v>37</v>
      </c>
      <c r="O309" s="141">
        <v>0.89378000000000002</v>
      </c>
      <c r="P309" s="141">
        <f t="shared" si="111"/>
        <v>66.67598799999999</v>
      </c>
      <c r="Q309" s="141">
        <v>1.67E-3</v>
      </c>
      <c r="R309" s="141">
        <f t="shared" si="112"/>
        <v>0.124582</v>
      </c>
      <c r="S309" s="141">
        <v>0</v>
      </c>
      <c r="T309" s="142">
        <f t="shared" si="113"/>
        <v>0</v>
      </c>
      <c r="AR309" s="143" t="s">
        <v>200</v>
      </c>
      <c r="AT309" s="143" t="s">
        <v>136</v>
      </c>
      <c r="AU309" s="143" t="s">
        <v>141</v>
      </c>
      <c r="AY309" s="13" t="s">
        <v>134</v>
      </c>
      <c r="BE309" s="144">
        <f t="shared" si="114"/>
        <v>0</v>
      </c>
      <c r="BF309" s="144">
        <f t="shared" si="115"/>
        <v>0</v>
      </c>
      <c r="BG309" s="144">
        <f t="shared" si="116"/>
        <v>0</v>
      </c>
      <c r="BH309" s="144">
        <f t="shared" si="117"/>
        <v>0</v>
      </c>
      <c r="BI309" s="144">
        <f t="shared" si="118"/>
        <v>0</v>
      </c>
      <c r="BJ309" s="13" t="s">
        <v>141</v>
      </c>
      <c r="BK309" s="144">
        <f t="shared" si="119"/>
        <v>0</v>
      </c>
      <c r="BL309" s="13" t="s">
        <v>200</v>
      </c>
      <c r="BM309" s="143" t="s">
        <v>1108</v>
      </c>
    </row>
    <row r="310" spans="2:65" s="1" customFormat="1" ht="24.2" customHeight="1">
      <c r="B310" s="131"/>
      <c r="C310" s="132" t="s">
        <v>1109</v>
      </c>
      <c r="D310" s="132" t="s">
        <v>136</v>
      </c>
      <c r="E310" s="133" t="s">
        <v>1110</v>
      </c>
      <c r="F310" s="134" t="s">
        <v>1111</v>
      </c>
      <c r="G310" s="135" t="s">
        <v>324</v>
      </c>
      <c r="H310" s="136">
        <v>3</v>
      </c>
      <c r="I310" s="137">
        <v>0</v>
      </c>
      <c r="J310" s="137">
        <f t="shared" si="110"/>
        <v>0</v>
      </c>
      <c r="K310" s="138"/>
      <c r="L310" s="25"/>
      <c r="M310" s="139" t="s">
        <v>1</v>
      </c>
      <c r="N310" s="140" t="s">
        <v>37</v>
      </c>
      <c r="O310" s="141">
        <v>0.30869999999999997</v>
      </c>
      <c r="P310" s="141">
        <f t="shared" si="111"/>
        <v>0.92609999999999992</v>
      </c>
      <c r="Q310" s="141">
        <v>3.1E-4</v>
      </c>
      <c r="R310" s="141">
        <f t="shared" si="112"/>
        <v>9.3000000000000005E-4</v>
      </c>
      <c r="S310" s="141">
        <v>0</v>
      </c>
      <c r="T310" s="142">
        <f t="shared" si="113"/>
        <v>0</v>
      </c>
      <c r="AR310" s="143" t="s">
        <v>200</v>
      </c>
      <c r="AT310" s="143" t="s">
        <v>136</v>
      </c>
      <c r="AU310" s="143" t="s">
        <v>141</v>
      </c>
      <c r="AY310" s="13" t="s">
        <v>134</v>
      </c>
      <c r="BE310" s="144">
        <f t="shared" si="114"/>
        <v>0</v>
      </c>
      <c r="BF310" s="144">
        <f t="shared" si="115"/>
        <v>0</v>
      </c>
      <c r="BG310" s="144">
        <f t="shared" si="116"/>
        <v>0</v>
      </c>
      <c r="BH310" s="144">
        <f t="shared" si="117"/>
        <v>0</v>
      </c>
      <c r="BI310" s="144">
        <f t="shared" si="118"/>
        <v>0</v>
      </c>
      <c r="BJ310" s="13" t="s">
        <v>141</v>
      </c>
      <c r="BK310" s="144">
        <f t="shared" si="119"/>
        <v>0</v>
      </c>
      <c r="BL310" s="13" t="s">
        <v>200</v>
      </c>
      <c r="BM310" s="143" t="s">
        <v>1112</v>
      </c>
    </row>
    <row r="311" spans="2:65" s="1" customFormat="1" ht="24.2" customHeight="1">
      <c r="B311" s="131"/>
      <c r="C311" s="132" t="s">
        <v>1113</v>
      </c>
      <c r="D311" s="132" t="s">
        <v>136</v>
      </c>
      <c r="E311" s="133" t="s">
        <v>1114</v>
      </c>
      <c r="F311" s="134" t="s">
        <v>1115</v>
      </c>
      <c r="G311" s="135" t="s">
        <v>453</v>
      </c>
      <c r="H311" s="136">
        <v>65.307000000000002</v>
      </c>
      <c r="I311" s="137">
        <v>0</v>
      </c>
      <c r="J311" s="137">
        <f t="shared" si="110"/>
        <v>0</v>
      </c>
      <c r="K311" s="138"/>
      <c r="L311" s="25"/>
      <c r="M311" s="139" t="s">
        <v>1</v>
      </c>
      <c r="N311" s="140" t="s">
        <v>37</v>
      </c>
      <c r="O311" s="141">
        <v>0</v>
      </c>
      <c r="P311" s="141">
        <f t="shared" si="111"/>
        <v>0</v>
      </c>
      <c r="Q311" s="141">
        <v>0</v>
      </c>
      <c r="R311" s="141">
        <f t="shared" si="112"/>
        <v>0</v>
      </c>
      <c r="S311" s="141">
        <v>0</v>
      </c>
      <c r="T311" s="142">
        <f t="shared" si="113"/>
        <v>0</v>
      </c>
      <c r="AR311" s="143" t="s">
        <v>200</v>
      </c>
      <c r="AT311" s="143" t="s">
        <v>136</v>
      </c>
      <c r="AU311" s="143" t="s">
        <v>141</v>
      </c>
      <c r="AY311" s="13" t="s">
        <v>134</v>
      </c>
      <c r="BE311" s="144">
        <f t="shared" si="114"/>
        <v>0</v>
      </c>
      <c r="BF311" s="144">
        <f t="shared" si="115"/>
        <v>0</v>
      </c>
      <c r="BG311" s="144">
        <f t="shared" si="116"/>
        <v>0</v>
      </c>
      <c r="BH311" s="144">
        <f t="shared" si="117"/>
        <v>0</v>
      </c>
      <c r="BI311" s="144">
        <f t="shared" si="118"/>
        <v>0</v>
      </c>
      <c r="BJ311" s="13" t="s">
        <v>141</v>
      </c>
      <c r="BK311" s="144">
        <f t="shared" si="119"/>
        <v>0</v>
      </c>
      <c r="BL311" s="13" t="s">
        <v>200</v>
      </c>
      <c r="BM311" s="143" t="s">
        <v>1116</v>
      </c>
    </row>
    <row r="312" spans="2:65" s="11" customFormat="1" ht="22.9" customHeight="1">
      <c r="B312" s="120"/>
      <c r="D312" s="121" t="s">
        <v>70</v>
      </c>
      <c r="E312" s="129" t="s">
        <v>465</v>
      </c>
      <c r="F312" s="129" t="s">
        <v>466</v>
      </c>
      <c r="J312" s="130">
        <f>BK312</f>
        <v>0</v>
      </c>
      <c r="L312" s="120"/>
      <c r="M312" s="124"/>
      <c r="P312" s="125">
        <f>SUM(P313:P323)</f>
        <v>14.956360000000002</v>
      </c>
      <c r="R312" s="125">
        <f>SUM(R313:R323)</f>
        <v>1.2130000000000001</v>
      </c>
      <c r="T312" s="126">
        <f>SUM(T313:T323)</f>
        <v>0</v>
      </c>
      <c r="AR312" s="121" t="s">
        <v>141</v>
      </c>
      <c r="AT312" s="127" t="s">
        <v>70</v>
      </c>
      <c r="AU312" s="127" t="s">
        <v>79</v>
      </c>
      <c r="AY312" s="121" t="s">
        <v>134</v>
      </c>
      <c r="BK312" s="128">
        <f>SUM(BK313:BK323)</f>
        <v>0</v>
      </c>
    </row>
    <row r="313" spans="2:65" s="1" customFormat="1" ht="16.5" customHeight="1">
      <c r="B313" s="131"/>
      <c r="C313" s="132" t="s">
        <v>1117</v>
      </c>
      <c r="D313" s="132" t="s">
        <v>136</v>
      </c>
      <c r="E313" s="133" t="s">
        <v>1118</v>
      </c>
      <c r="F313" s="134" t="s">
        <v>1119</v>
      </c>
      <c r="G313" s="135" t="s">
        <v>177</v>
      </c>
      <c r="H313" s="136">
        <v>21.6</v>
      </c>
      <c r="I313" s="137">
        <v>0</v>
      </c>
      <c r="J313" s="137">
        <f t="shared" ref="J313:J323" si="120">ROUND(I313*H313,2)</f>
        <v>0</v>
      </c>
      <c r="K313" s="138"/>
      <c r="L313" s="25"/>
      <c r="M313" s="139" t="s">
        <v>1</v>
      </c>
      <c r="N313" s="140" t="s">
        <v>37</v>
      </c>
      <c r="O313" s="141">
        <v>0.36459000000000003</v>
      </c>
      <c r="P313" s="141">
        <f t="shared" ref="P313:P323" si="121">O313*H313</f>
        <v>7.8751440000000015</v>
      </c>
      <c r="Q313" s="141">
        <v>1.8000000000000001E-4</v>
      </c>
      <c r="R313" s="141">
        <f t="shared" ref="R313:R323" si="122">Q313*H313</f>
        <v>3.8880000000000004E-3</v>
      </c>
      <c r="S313" s="141">
        <v>0</v>
      </c>
      <c r="T313" s="142">
        <f t="shared" ref="T313:T323" si="123">S313*H313</f>
        <v>0</v>
      </c>
      <c r="AR313" s="143" t="s">
        <v>200</v>
      </c>
      <c r="AT313" s="143" t="s">
        <v>136</v>
      </c>
      <c r="AU313" s="143" t="s">
        <v>141</v>
      </c>
      <c r="AY313" s="13" t="s">
        <v>134</v>
      </c>
      <c r="BE313" s="144">
        <f t="shared" ref="BE313:BE323" si="124">IF(N313="základná",J313,0)</f>
        <v>0</v>
      </c>
      <c r="BF313" s="144">
        <f t="shared" ref="BF313:BF323" si="125">IF(N313="znížená",J313,0)</f>
        <v>0</v>
      </c>
      <c r="BG313" s="144">
        <f t="shared" ref="BG313:BG323" si="126">IF(N313="zákl. prenesená",J313,0)</f>
        <v>0</v>
      </c>
      <c r="BH313" s="144">
        <f t="shared" ref="BH313:BH323" si="127">IF(N313="zníž. prenesená",J313,0)</f>
        <v>0</v>
      </c>
      <c r="BI313" s="144">
        <f t="shared" ref="BI313:BI323" si="128">IF(N313="nulová",J313,0)</f>
        <v>0</v>
      </c>
      <c r="BJ313" s="13" t="s">
        <v>141</v>
      </c>
      <c r="BK313" s="144">
        <f t="shared" ref="BK313:BK323" si="129">ROUND(I313*H313,2)</f>
        <v>0</v>
      </c>
      <c r="BL313" s="13" t="s">
        <v>200</v>
      </c>
      <c r="BM313" s="143" t="s">
        <v>1120</v>
      </c>
    </row>
    <row r="314" spans="2:65" s="1" customFormat="1" ht="24.2" customHeight="1">
      <c r="B314" s="131"/>
      <c r="C314" s="149" t="s">
        <v>1121</v>
      </c>
      <c r="D314" s="149" t="s">
        <v>313</v>
      </c>
      <c r="E314" s="150" t="s">
        <v>1122</v>
      </c>
      <c r="F314" s="151" t="s">
        <v>1123</v>
      </c>
      <c r="G314" s="152" t="s">
        <v>324</v>
      </c>
      <c r="H314" s="153">
        <v>4</v>
      </c>
      <c r="I314" s="154">
        <v>0</v>
      </c>
      <c r="J314" s="154">
        <f t="shared" si="120"/>
        <v>0</v>
      </c>
      <c r="K314" s="155"/>
      <c r="L314" s="156"/>
      <c r="M314" s="157" t="s">
        <v>1</v>
      </c>
      <c r="N314" s="158" t="s">
        <v>37</v>
      </c>
      <c r="O314" s="141">
        <v>0</v>
      </c>
      <c r="P314" s="141">
        <f t="shared" si="121"/>
        <v>0</v>
      </c>
      <c r="Q314" s="141">
        <v>8.7999999999999995E-2</v>
      </c>
      <c r="R314" s="141">
        <f t="shared" si="122"/>
        <v>0.35199999999999998</v>
      </c>
      <c r="S314" s="141">
        <v>0</v>
      </c>
      <c r="T314" s="142">
        <f t="shared" si="123"/>
        <v>0</v>
      </c>
      <c r="AR314" s="143" t="s">
        <v>266</v>
      </c>
      <c r="AT314" s="143" t="s">
        <v>313</v>
      </c>
      <c r="AU314" s="143" t="s">
        <v>141</v>
      </c>
      <c r="AY314" s="13" t="s">
        <v>134</v>
      </c>
      <c r="BE314" s="144">
        <f t="shared" si="124"/>
        <v>0</v>
      </c>
      <c r="BF314" s="144">
        <f t="shared" si="125"/>
        <v>0</v>
      </c>
      <c r="BG314" s="144">
        <f t="shared" si="126"/>
        <v>0</v>
      </c>
      <c r="BH314" s="144">
        <f t="shared" si="127"/>
        <v>0</v>
      </c>
      <c r="BI314" s="144">
        <f t="shared" si="128"/>
        <v>0</v>
      </c>
      <c r="BJ314" s="13" t="s">
        <v>141</v>
      </c>
      <c r="BK314" s="144">
        <f t="shared" si="129"/>
        <v>0</v>
      </c>
      <c r="BL314" s="13" t="s">
        <v>200</v>
      </c>
      <c r="BM314" s="143" t="s">
        <v>1124</v>
      </c>
    </row>
    <row r="315" spans="2:65" s="1" customFormat="1" ht="21.75" customHeight="1">
      <c r="B315" s="131"/>
      <c r="C315" s="132" t="s">
        <v>1125</v>
      </c>
      <c r="D315" s="132" t="s">
        <v>136</v>
      </c>
      <c r="E315" s="133" t="s">
        <v>1126</v>
      </c>
      <c r="F315" s="134" t="s">
        <v>1127</v>
      </c>
      <c r="G315" s="135" t="s">
        <v>177</v>
      </c>
      <c r="H315" s="136">
        <v>5.6</v>
      </c>
      <c r="I315" s="137">
        <v>0</v>
      </c>
      <c r="J315" s="137">
        <f t="shared" si="120"/>
        <v>0</v>
      </c>
      <c r="K315" s="138"/>
      <c r="L315" s="25"/>
      <c r="M315" s="139" t="s">
        <v>1</v>
      </c>
      <c r="N315" s="140" t="s">
        <v>37</v>
      </c>
      <c r="O315" s="141">
        <v>0.28081</v>
      </c>
      <c r="P315" s="141">
        <f t="shared" si="121"/>
        <v>1.5725359999999999</v>
      </c>
      <c r="Q315" s="141">
        <v>4.2000000000000002E-4</v>
      </c>
      <c r="R315" s="141">
        <f t="shared" si="122"/>
        <v>2.3519999999999999E-3</v>
      </c>
      <c r="S315" s="141">
        <v>0</v>
      </c>
      <c r="T315" s="142">
        <f t="shared" si="123"/>
        <v>0</v>
      </c>
      <c r="AR315" s="143" t="s">
        <v>200</v>
      </c>
      <c r="AT315" s="143" t="s">
        <v>136</v>
      </c>
      <c r="AU315" s="143" t="s">
        <v>141</v>
      </c>
      <c r="AY315" s="13" t="s">
        <v>134</v>
      </c>
      <c r="BE315" s="144">
        <f t="shared" si="124"/>
        <v>0</v>
      </c>
      <c r="BF315" s="144">
        <f t="shared" si="125"/>
        <v>0</v>
      </c>
      <c r="BG315" s="144">
        <f t="shared" si="126"/>
        <v>0</v>
      </c>
      <c r="BH315" s="144">
        <f t="shared" si="127"/>
        <v>0</v>
      </c>
      <c r="BI315" s="144">
        <f t="shared" si="128"/>
        <v>0</v>
      </c>
      <c r="BJ315" s="13" t="s">
        <v>141</v>
      </c>
      <c r="BK315" s="144">
        <f t="shared" si="129"/>
        <v>0</v>
      </c>
      <c r="BL315" s="13" t="s">
        <v>200</v>
      </c>
      <c r="BM315" s="143" t="s">
        <v>1128</v>
      </c>
    </row>
    <row r="316" spans="2:65" s="1" customFormat="1" ht="16.5" customHeight="1">
      <c r="B316" s="131"/>
      <c r="C316" s="149" t="s">
        <v>1129</v>
      </c>
      <c r="D316" s="149" t="s">
        <v>313</v>
      </c>
      <c r="E316" s="150" t="s">
        <v>1130</v>
      </c>
      <c r="F316" s="151" t="s">
        <v>1131</v>
      </c>
      <c r="G316" s="152" t="s">
        <v>324</v>
      </c>
      <c r="H316" s="153">
        <v>1</v>
      </c>
      <c r="I316" s="154">
        <v>0</v>
      </c>
      <c r="J316" s="154">
        <f t="shared" si="120"/>
        <v>0</v>
      </c>
      <c r="K316" s="155"/>
      <c r="L316" s="156"/>
      <c r="M316" s="157" t="s">
        <v>1</v>
      </c>
      <c r="N316" s="158" t="s">
        <v>37</v>
      </c>
      <c r="O316" s="141">
        <v>0</v>
      </c>
      <c r="P316" s="141">
        <f t="shared" si="121"/>
        <v>0</v>
      </c>
      <c r="Q316" s="141">
        <v>4.6019999999999998E-2</v>
      </c>
      <c r="R316" s="141">
        <f t="shared" si="122"/>
        <v>4.6019999999999998E-2</v>
      </c>
      <c r="S316" s="141">
        <v>0</v>
      </c>
      <c r="T316" s="142">
        <f t="shared" si="123"/>
        <v>0</v>
      </c>
      <c r="AR316" s="143" t="s">
        <v>266</v>
      </c>
      <c r="AT316" s="143" t="s">
        <v>313</v>
      </c>
      <c r="AU316" s="143" t="s">
        <v>141</v>
      </c>
      <c r="AY316" s="13" t="s">
        <v>134</v>
      </c>
      <c r="BE316" s="144">
        <f t="shared" si="124"/>
        <v>0</v>
      </c>
      <c r="BF316" s="144">
        <f t="shared" si="125"/>
        <v>0</v>
      </c>
      <c r="BG316" s="144">
        <f t="shared" si="126"/>
        <v>0</v>
      </c>
      <c r="BH316" s="144">
        <f t="shared" si="127"/>
        <v>0</v>
      </c>
      <c r="BI316" s="144">
        <f t="shared" si="128"/>
        <v>0</v>
      </c>
      <c r="BJ316" s="13" t="s">
        <v>141</v>
      </c>
      <c r="BK316" s="144">
        <f t="shared" si="129"/>
        <v>0</v>
      </c>
      <c r="BL316" s="13" t="s">
        <v>200</v>
      </c>
      <c r="BM316" s="143" t="s">
        <v>1132</v>
      </c>
    </row>
    <row r="317" spans="2:65" s="1" customFormat="1" ht="16.5" customHeight="1">
      <c r="B317" s="131"/>
      <c r="C317" s="132" t="s">
        <v>1133</v>
      </c>
      <c r="D317" s="132" t="s">
        <v>136</v>
      </c>
      <c r="E317" s="133" t="s">
        <v>468</v>
      </c>
      <c r="F317" s="134" t="s">
        <v>1134</v>
      </c>
      <c r="G317" s="135" t="s">
        <v>324</v>
      </c>
      <c r="H317" s="136">
        <v>2</v>
      </c>
      <c r="I317" s="137">
        <v>0</v>
      </c>
      <c r="J317" s="137">
        <f t="shared" si="120"/>
        <v>0</v>
      </c>
      <c r="K317" s="138"/>
      <c r="L317" s="25"/>
      <c r="M317" s="139" t="s">
        <v>1</v>
      </c>
      <c r="N317" s="140" t="s">
        <v>37</v>
      </c>
      <c r="O317" s="141">
        <v>1.3281000000000001</v>
      </c>
      <c r="P317" s="141">
        <f t="shared" si="121"/>
        <v>2.6562000000000001</v>
      </c>
      <c r="Q317" s="141">
        <v>1.1999999999999999E-3</v>
      </c>
      <c r="R317" s="141">
        <f t="shared" si="122"/>
        <v>2.3999999999999998E-3</v>
      </c>
      <c r="S317" s="141">
        <v>0</v>
      </c>
      <c r="T317" s="142">
        <f t="shared" si="123"/>
        <v>0</v>
      </c>
      <c r="AR317" s="143" t="s">
        <v>200</v>
      </c>
      <c r="AT317" s="143" t="s">
        <v>136</v>
      </c>
      <c r="AU317" s="143" t="s">
        <v>141</v>
      </c>
      <c r="AY317" s="13" t="s">
        <v>134</v>
      </c>
      <c r="BE317" s="144">
        <f t="shared" si="124"/>
        <v>0</v>
      </c>
      <c r="BF317" s="144">
        <f t="shared" si="125"/>
        <v>0</v>
      </c>
      <c r="BG317" s="144">
        <f t="shared" si="126"/>
        <v>0</v>
      </c>
      <c r="BH317" s="144">
        <f t="shared" si="127"/>
        <v>0</v>
      </c>
      <c r="BI317" s="144">
        <f t="shared" si="128"/>
        <v>0</v>
      </c>
      <c r="BJ317" s="13" t="s">
        <v>141</v>
      </c>
      <c r="BK317" s="144">
        <f t="shared" si="129"/>
        <v>0</v>
      </c>
      <c r="BL317" s="13" t="s">
        <v>200</v>
      </c>
      <c r="BM317" s="143" t="s">
        <v>1135</v>
      </c>
    </row>
    <row r="318" spans="2:65" s="1" customFormat="1" ht="33" customHeight="1">
      <c r="B318" s="131"/>
      <c r="C318" s="149" t="s">
        <v>1136</v>
      </c>
      <c r="D318" s="149" t="s">
        <v>313</v>
      </c>
      <c r="E318" s="150" t="s">
        <v>1137</v>
      </c>
      <c r="F318" s="151" t="s">
        <v>1138</v>
      </c>
      <c r="G318" s="152" t="s">
        <v>324</v>
      </c>
      <c r="H318" s="153">
        <v>1</v>
      </c>
      <c r="I318" s="154">
        <v>0</v>
      </c>
      <c r="J318" s="154">
        <f t="shared" si="120"/>
        <v>0</v>
      </c>
      <c r="K318" s="155"/>
      <c r="L318" s="156"/>
      <c r="M318" s="157" t="s">
        <v>1</v>
      </c>
      <c r="N318" s="158" t="s">
        <v>37</v>
      </c>
      <c r="O318" s="141">
        <v>0</v>
      </c>
      <c r="P318" s="141">
        <f t="shared" si="121"/>
        <v>0</v>
      </c>
      <c r="Q318" s="141">
        <v>0.44159999999999999</v>
      </c>
      <c r="R318" s="141">
        <f t="shared" si="122"/>
        <v>0.44159999999999999</v>
      </c>
      <c r="S318" s="141">
        <v>0</v>
      </c>
      <c r="T318" s="142">
        <f t="shared" si="123"/>
        <v>0</v>
      </c>
      <c r="AR318" s="143" t="s">
        <v>266</v>
      </c>
      <c r="AT318" s="143" t="s">
        <v>313</v>
      </c>
      <c r="AU318" s="143" t="s">
        <v>141</v>
      </c>
      <c r="AY318" s="13" t="s">
        <v>134</v>
      </c>
      <c r="BE318" s="144">
        <f t="shared" si="124"/>
        <v>0</v>
      </c>
      <c r="BF318" s="144">
        <f t="shared" si="125"/>
        <v>0</v>
      </c>
      <c r="BG318" s="144">
        <f t="shared" si="126"/>
        <v>0</v>
      </c>
      <c r="BH318" s="144">
        <f t="shared" si="127"/>
        <v>0</v>
      </c>
      <c r="BI318" s="144">
        <f t="shared" si="128"/>
        <v>0</v>
      </c>
      <c r="BJ318" s="13" t="s">
        <v>141</v>
      </c>
      <c r="BK318" s="144">
        <f t="shared" si="129"/>
        <v>0</v>
      </c>
      <c r="BL318" s="13" t="s">
        <v>200</v>
      </c>
      <c r="BM318" s="143" t="s">
        <v>1139</v>
      </c>
    </row>
    <row r="319" spans="2:65" s="1" customFormat="1" ht="33" customHeight="1">
      <c r="B319" s="131"/>
      <c r="C319" s="149" t="s">
        <v>1140</v>
      </c>
      <c r="D319" s="149" t="s">
        <v>313</v>
      </c>
      <c r="E319" s="150" t="s">
        <v>1141</v>
      </c>
      <c r="F319" s="151" t="s">
        <v>1142</v>
      </c>
      <c r="G319" s="152" t="s">
        <v>324</v>
      </c>
      <c r="H319" s="153">
        <v>1</v>
      </c>
      <c r="I319" s="154">
        <v>0</v>
      </c>
      <c r="J319" s="154">
        <f t="shared" si="120"/>
        <v>0</v>
      </c>
      <c r="K319" s="155"/>
      <c r="L319" s="156"/>
      <c r="M319" s="157" t="s">
        <v>1</v>
      </c>
      <c r="N319" s="158" t="s">
        <v>37</v>
      </c>
      <c r="O319" s="141">
        <v>0</v>
      </c>
      <c r="P319" s="141">
        <f t="shared" si="121"/>
        <v>0</v>
      </c>
      <c r="Q319" s="141">
        <v>0.35399999999999998</v>
      </c>
      <c r="R319" s="141">
        <f t="shared" si="122"/>
        <v>0.35399999999999998</v>
      </c>
      <c r="S319" s="141">
        <v>0</v>
      </c>
      <c r="T319" s="142">
        <f t="shared" si="123"/>
        <v>0</v>
      </c>
      <c r="AR319" s="143" t="s">
        <v>266</v>
      </c>
      <c r="AT319" s="143" t="s">
        <v>313</v>
      </c>
      <c r="AU319" s="143" t="s">
        <v>141</v>
      </c>
      <c r="AY319" s="13" t="s">
        <v>134</v>
      </c>
      <c r="BE319" s="144">
        <f t="shared" si="124"/>
        <v>0</v>
      </c>
      <c r="BF319" s="144">
        <f t="shared" si="125"/>
        <v>0</v>
      </c>
      <c r="BG319" s="144">
        <f t="shared" si="126"/>
        <v>0</v>
      </c>
      <c r="BH319" s="144">
        <f t="shared" si="127"/>
        <v>0</v>
      </c>
      <c r="BI319" s="144">
        <f t="shared" si="128"/>
        <v>0</v>
      </c>
      <c r="BJ319" s="13" t="s">
        <v>141</v>
      </c>
      <c r="BK319" s="144">
        <f t="shared" si="129"/>
        <v>0</v>
      </c>
      <c r="BL319" s="13" t="s">
        <v>200</v>
      </c>
      <c r="BM319" s="143" t="s">
        <v>1143</v>
      </c>
    </row>
    <row r="320" spans="2:65" s="1" customFormat="1" ht="24.2" customHeight="1">
      <c r="B320" s="131"/>
      <c r="C320" s="132" t="s">
        <v>1144</v>
      </c>
      <c r="D320" s="132" t="s">
        <v>136</v>
      </c>
      <c r="E320" s="133" t="s">
        <v>1145</v>
      </c>
      <c r="F320" s="134" t="s">
        <v>1146</v>
      </c>
      <c r="G320" s="135" t="s">
        <v>324</v>
      </c>
      <c r="H320" s="136">
        <v>4</v>
      </c>
      <c r="I320" s="137">
        <v>0</v>
      </c>
      <c r="J320" s="137">
        <f t="shared" si="120"/>
        <v>0</v>
      </c>
      <c r="K320" s="138"/>
      <c r="L320" s="25"/>
      <c r="M320" s="139" t="s">
        <v>1</v>
      </c>
      <c r="N320" s="140" t="s">
        <v>37</v>
      </c>
      <c r="O320" s="141">
        <v>0.71311999999999998</v>
      </c>
      <c r="P320" s="141">
        <f t="shared" si="121"/>
        <v>2.8524799999999999</v>
      </c>
      <c r="Q320" s="141">
        <v>3.6000000000000002E-4</v>
      </c>
      <c r="R320" s="141">
        <f t="shared" si="122"/>
        <v>1.4400000000000001E-3</v>
      </c>
      <c r="S320" s="141">
        <v>0</v>
      </c>
      <c r="T320" s="142">
        <f t="shared" si="123"/>
        <v>0</v>
      </c>
      <c r="AR320" s="143" t="s">
        <v>200</v>
      </c>
      <c r="AT320" s="143" t="s">
        <v>136</v>
      </c>
      <c r="AU320" s="143" t="s">
        <v>141</v>
      </c>
      <c r="AY320" s="13" t="s">
        <v>134</v>
      </c>
      <c r="BE320" s="144">
        <f t="shared" si="124"/>
        <v>0</v>
      </c>
      <c r="BF320" s="144">
        <f t="shared" si="125"/>
        <v>0</v>
      </c>
      <c r="BG320" s="144">
        <f t="shared" si="126"/>
        <v>0</v>
      </c>
      <c r="BH320" s="144">
        <f t="shared" si="127"/>
        <v>0</v>
      </c>
      <c r="BI320" s="144">
        <f t="shared" si="128"/>
        <v>0</v>
      </c>
      <c r="BJ320" s="13" t="s">
        <v>141</v>
      </c>
      <c r="BK320" s="144">
        <f t="shared" si="129"/>
        <v>0</v>
      </c>
      <c r="BL320" s="13" t="s">
        <v>200</v>
      </c>
      <c r="BM320" s="143" t="s">
        <v>1147</v>
      </c>
    </row>
    <row r="321" spans="2:65" s="1" customFormat="1" ht="37.9" customHeight="1">
      <c r="B321" s="131"/>
      <c r="C321" s="149" t="s">
        <v>1148</v>
      </c>
      <c r="D321" s="149" t="s">
        <v>313</v>
      </c>
      <c r="E321" s="150" t="s">
        <v>1149</v>
      </c>
      <c r="F321" s="151" t="s">
        <v>1150</v>
      </c>
      <c r="G321" s="152" t="s">
        <v>177</v>
      </c>
      <c r="H321" s="153">
        <v>6</v>
      </c>
      <c r="I321" s="154">
        <v>0</v>
      </c>
      <c r="J321" s="154">
        <f t="shared" si="120"/>
        <v>0</v>
      </c>
      <c r="K321" s="155"/>
      <c r="L321" s="156"/>
      <c r="M321" s="157" t="s">
        <v>1</v>
      </c>
      <c r="N321" s="158" t="s">
        <v>37</v>
      </c>
      <c r="O321" s="141">
        <v>0</v>
      </c>
      <c r="P321" s="141">
        <f t="shared" si="121"/>
        <v>0</v>
      </c>
      <c r="Q321" s="141">
        <v>1.3500000000000001E-3</v>
      </c>
      <c r="R321" s="141">
        <f t="shared" si="122"/>
        <v>8.0999999999999996E-3</v>
      </c>
      <c r="S321" s="141">
        <v>0</v>
      </c>
      <c r="T321" s="142">
        <f t="shared" si="123"/>
        <v>0</v>
      </c>
      <c r="AR321" s="143" t="s">
        <v>266</v>
      </c>
      <c r="AT321" s="143" t="s">
        <v>313</v>
      </c>
      <c r="AU321" s="143" t="s">
        <v>141</v>
      </c>
      <c r="AY321" s="13" t="s">
        <v>134</v>
      </c>
      <c r="BE321" s="144">
        <f t="shared" si="124"/>
        <v>0</v>
      </c>
      <c r="BF321" s="144">
        <f t="shared" si="125"/>
        <v>0</v>
      </c>
      <c r="BG321" s="144">
        <f t="shared" si="126"/>
        <v>0</v>
      </c>
      <c r="BH321" s="144">
        <f t="shared" si="127"/>
        <v>0</v>
      </c>
      <c r="BI321" s="144">
        <f t="shared" si="128"/>
        <v>0</v>
      </c>
      <c r="BJ321" s="13" t="s">
        <v>141</v>
      </c>
      <c r="BK321" s="144">
        <f t="shared" si="129"/>
        <v>0</v>
      </c>
      <c r="BL321" s="13" t="s">
        <v>200</v>
      </c>
      <c r="BM321" s="143" t="s">
        <v>1151</v>
      </c>
    </row>
    <row r="322" spans="2:65" s="1" customFormat="1" ht="33" customHeight="1">
      <c r="B322" s="131"/>
      <c r="C322" s="149" t="s">
        <v>1152</v>
      </c>
      <c r="D322" s="149" t="s">
        <v>313</v>
      </c>
      <c r="E322" s="150" t="s">
        <v>1153</v>
      </c>
      <c r="F322" s="151" t="s">
        <v>1154</v>
      </c>
      <c r="G322" s="152" t="s">
        <v>324</v>
      </c>
      <c r="H322" s="153">
        <v>12</v>
      </c>
      <c r="I322" s="154">
        <v>0</v>
      </c>
      <c r="J322" s="154">
        <f t="shared" si="120"/>
        <v>0</v>
      </c>
      <c r="K322" s="155"/>
      <c r="L322" s="156"/>
      <c r="M322" s="157" t="s">
        <v>1</v>
      </c>
      <c r="N322" s="158" t="s">
        <v>37</v>
      </c>
      <c r="O322" s="141">
        <v>0</v>
      </c>
      <c r="P322" s="141">
        <f t="shared" si="121"/>
        <v>0</v>
      </c>
      <c r="Q322" s="141">
        <v>1E-4</v>
      </c>
      <c r="R322" s="141">
        <f t="shared" si="122"/>
        <v>1.2000000000000001E-3</v>
      </c>
      <c r="S322" s="141">
        <v>0</v>
      </c>
      <c r="T322" s="142">
        <f t="shared" si="123"/>
        <v>0</v>
      </c>
      <c r="AR322" s="143" t="s">
        <v>266</v>
      </c>
      <c r="AT322" s="143" t="s">
        <v>313</v>
      </c>
      <c r="AU322" s="143" t="s">
        <v>141</v>
      </c>
      <c r="AY322" s="13" t="s">
        <v>134</v>
      </c>
      <c r="BE322" s="144">
        <f t="shared" si="124"/>
        <v>0</v>
      </c>
      <c r="BF322" s="144">
        <f t="shared" si="125"/>
        <v>0</v>
      </c>
      <c r="BG322" s="144">
        <f t="shared" si="126"/>
        <v>0</v>
      </c>
      <c r="BH322" s="144">
        <f t="shared" si="127"/>
        <v>0</v>
      </c>
      <c r="BI322" s="144">
        <f t="shared" si="128"/>
        <v>0</v>
      </c>
      <c r="BJ322" s="13" t="s">
        <v>141</v>
      </c>
      <c r="BK322" s="144">
        <f t="shared" si="129"/>
        <v>0</v>
      </c>
      <c r="BL322" s="13" t="s">
        <v>200</v>
      </c>
      <c r="BM322" s="143" t="s">
        <v>1155</v>
      </c>
    </row>
    <row r="323" spans="2:65" s="1" customFormat="1" ht="24.2" customHeight="1">
      <c r="B323" s="131"/>
      <c r="C323" s="132" t="s">
        <v>1156</v>
      </c>
      <c r="D323" s="132" t="s">
        <v>136</v>
      </c>
      <c r="E323" s="133" t="s">
        <v>1157</v>
      </c>
      <c r="F323" s="134" t="s">
        <v>1158</v>
      </c>
      <c r="G323" s="135" t="s">
        <v>453</v>
      </c>
      <c r="H323" s="136">
        <v>93.995999999999995</v>
      </c>
      <c r="I323" s="137">
        <v>0</v>
      </c>
      <c r="J323" s="137">
        <f t="shared" si="120"/>
        <v>0</v>
      </c>
      <c r="K323" s="138"/>
      <c r="L323" s="25"/>
      <c r="M323" s="139" t="s">
        <v>1</v>
      </c>
      <c r="N323" s="140" t="s">
        <v>37</v>
      </c>
      <c r="O323" s="141">
        <v>0</v>
      </c>
      <c r="P323" s="141">
        <f t="shared" si="121"/>
        <v>0</v>
      </c>
      <c r="Q323" s="141">
        <v>0</v>
      </c>
      <c r="R323" s="141">
        <f t="shared" si="122"/>
        <v>0</v>
      </c>
      <c r="S323" s="141">
        <v>0</v>
      </c>
      <c r="T323" s="142">
        <f t="shared" si="123"/>
        <v>0</v>
      </c>
      <c r="AR323" s="143" t="s">
        <v>200</v>
      </c>
      <c r="AT323" s="143" t="s">
        <v>136</v>
      </c>
      <c r="AU323" s="143" t="s">
        <v>141</v>
      </c>
      <c r="AY323" s="13" t="s">
        <v>134</v>
      </c>
      <c r="BE323" s="144">
        <f t="shared" si="124"/>
        <v>0</v>
      </c>
      <c r="BF323" s="144">
        <f t="shared" si="125"/>
        <v>0</v>
      </c>
      <c r="BG323" s="144">
        <f t="shared" si="126"/>
        <v>0</v>
      </c>
      <c r="BH323" s="144">
        <f t="shared" si="127"/>
        <v>0</v>
      </c>
      <c r="BI323" s="144">
        <f t="shared" si="128"/>
        <v>0</v>
      </c>
      <c r="BJ323" s="13" t="s">
        <v>141</v>
      </c>
      <c r="BK323" s="144">
        <f t="shared" si="129"/>
        <v>0</v>
      </c>
      <c r="BL323" s="13" t="s">
        <v>200</v>
      </c>
      <c r="BM323" s="143" t="s">
        <v>1159</v>
      </c>
    </row>
    <row r="324" spans="2:65" s="11" customFormat="1" ht="22.9" customHeight="1">
      <c r="B324" s="120"/>
      <c r="D324" s="121" t="s">
        <v>70</v>
      </c>
      <c r="E324" s="129" t="s">
        <v>278</v>
      </c>
      <c r="F324" s="129" t="s">
        <v>279</v>
      </c>
      <c r="J324" s="130">
        <f>BK324</f>
        <v>0</v>
      </c>
      <c r="L324" s="120"/>
      <c r="M324" s="124"/>
      <c r="P324" s="125">
        <f>SUM(P325:P354)</f>
        <v>5041.7570928899995</v>
      </c>
      <c r="R324" s="125">
        <f>SUM(R325:R354)</f>
        <v>110.0939978</v>
      </c>
      <c r="T324" s="126">
        <f>SUM(T325:T354)</f>
        <v>0</v>
      </c>
      <c r="AR324" s="121" t="s">
        <v>141</v>
      </c>
      <c r="AT324" s="127" t="s">
        <v>70</v>
      </c>
      <c r="AU324" s="127" t="s">
        <v>79</v>
      </c>
      <c r="AY324" s="121" t="s">
        <v>134</v>
      </c>
      <c r="BK324" s="128">
        <f>SUM(BK325:BK354)</f>
        <v>0</v>
      </c>
    </row>
    <row r="325" spans="2:65" s="1" customFormat="1" ht="33" customHeight="1">
      <c r="B325" s="131"/>
      <c r="C325" s="132" t="s">
        <v>1160</v>
      </c>
      <c r="D325" s="132" t="s">
        <v>136</v>
      </c>
      <c r="E325" s="133" t="s">
        <v>1161</v>
      </c>
      <c r="F325" s="134" t="s">
        <v>1162</v>
      </c>
      <c r="G325" s="135" t="s">
        <v>139</v>
      </c>
      <c r="H325" s="136">
        <v>35.79</v>
      </c>
      <c r="I325" s="137">
        <v>0</v>
      </c>
      <c r="J325" s="137">
        <f t="shared" ref="J325:J354" si="130">ROUND(I325*H325,2)</f>
        <v>0</v>
      </c>
      <c r="K325" s="138"/>
      <c r="L325" s="25"/>
      <c r="M325" s="139" t="s">
        <v>1</v>
      </c>
      <c r="N325" s="140" t="s">
        <v>37</v>
      </c>
      <c r="O325" s="141">
        <v>0.97372000000000003</v>
      </c>
      <c r="P325" s="141">
        <f t="shared" ref="P325:P354" si="131">O325*H325</f>
        <v>34.849438800000001</v>
      </c>
      <c r="Q325" s="141">
        <v>6.9999999999999994E-5</v>
      </c>
      <c r="R325" s="141">
        <f t="shared" ref="R325:R354" si="132">Q325*H325</f>
        <v>2.5052999999999998E-3</v>
      </c>
      <c r="S325" s="141">
        <v>0</v>
      </c>
      <c r="T325" s="142">
        <f t="shared" ref="T325:T354" si="133">S325*H325</f>
        <v>0</v>
      </c>
      <c r="AR325" s="143" t="s">
        <v>200</v>
      </c>
      <c r="AT325" s="143" t="s">
        <v>136</v>
      </c>
      <c r="AU325" s="143" t="s">
        <v>141</v>
      </c>
      <c r="AY325" s="13" t="s">
        <v>134</v>
      </c>
      <c r="BE325" s="144">
        <f t="shared" ref="BE325:BE354" si="134">IF(N325="základná",J325,0)</f>
        <v>0</v>
      </c>
      <c r="BF325" s="144">
        <f t="shared" ref="BF325:BF354" si="135">IF(N325="znížená",J325,0)</f>
        <v>0</v>
      </c>
      <c r="BG325" s="144">
        <f t="shared" ref="BG325:BG354" si="136">IF(N325="zákl. prenesená",J325,0)</f>
        <v>0</v>
      </c>
      <c r="BH325" s="144">
        <f t="shared" ref="BH325:BH354" si="137">IF(N325="zníž. prenesená",J325,0)</f>
        <v>0</v>
      </c>
      <c r="BI325" s="144">
        <f t="shared" ref="BI325:BI354" si="138">IF(N325="nulová",J325,0)</f>
        <v>0</v>
      </c>
      <c r="BJ325" s="13" t="s">
        <v>141</v>
      </c>
      <c r="BK325" s="144">
        <f t="shared" ref="BK325:BK354" si="139">ROUND(I325*H325,2)</f>
        <v>0</v>
      </c>
      <c r="BL325" s="13" t="s">
        <v>200</v>
      </c>
      <c r="BM325" s="143" t="s">
        <v>1163</v>
      </c>
    </row>
    <row r="326" spans="2:65" s="1" customFormat="1" ht="16.5" customHeight="1">
      <c r="B326" s="131"/>
      <c r="C326" s="149" t="s">
        <v>1164</v>
      </c>
      <c r="D326" s="149" t="s">
        <v>313</v>
      </c>
      <c r="E326" s="150" t="s">
        <v>1165</v>
      </c>
      <c r="F326" s="151" t="s">
        <v>1166</v>
      </c>
      <c r="G326" s="152" t="s">
        <v>139</v>
      </c>
      <c r="H326" s="153">
        <v>35.79</v>
      </c>
      <c r="I326" s="154">
        <v>0</v>
      </c>
      <c r="J326" s="154">
        <f t="shared" si="130"/>
        <v>0</v>
      </c>
      <c r="K326" s="155"/>
      <c r="L326" s="156"/>
      <c r="M326" s="157" t="s">
        <v>1</v>
      </c>
      <c r="N326" s="158" t="s">
        <v>37</v>
      </c>
      <c r="O326" s="141">
        <v>0</v>
      </c>
      <c r="P326" s="141">
        <f t="shared" si="131"/>
        <v>0</v>
      </c>
      <c r="Q326" s="141">
        <v>3.2399999999999998E-2</v>
      </c>
      <c r="R326" s="141">
        <f t="shared" si="132"/>
        <v>1.1595959999999998</v>
      </c>
      <c r="S326" s="141">
        <v>0</v>
      </c>
      <c r="T326" s="142">
        <f t="shared" si="133"/>
        <v>0</v>
      </c>
      <c r="AR326" s="143" t="s">
        <v>607</v>
      </c>
      <c r="AT326" s="143" t="s">
        <v>313</v>
      </c>
      <c r="AU326" s="143" t="s">
        <v>141</v>
      </c>
      <c r="AY326" s="13" t="s">
        <v>134</v>
      </c>
      <c r="BE326" s="144">
        <f t="shared" si="134"/>
        <v>0</v>
      </c>
      <c r="BF326" s="144">
        <f t="shared" si="135"/>
        <v>0</v>
      </c>
      <c r="BG326" s="144">
        <f t="shared" si="136"/>
        <v>0</v>
      </c>
      <c r="BH326" s="144">
        <f t="shared" si="137"/>
        <v>0</v>
      </c>
      <c r="BI326" s="144">
        <f t="shared" si="138"/>
        <v>0</v>
      </c>
      <c r="BJ326" s="13" t="s">
        <v>141</v>
      </c>
      <c r="BK326" s="144">
        <f t="shared" si="139"/>
        <v>0</v>
      </c>
      <c r="BL326" s="13" t="s">
        <v>529</v>
      </c>
      <c r="BM326" s="143" t="s">
        <v>1167</v>
      </c>
    </row>
    <row r="327" spans="2:65" s="1" customFormat="1" ht="16.5" customHeight="1">
      <c r="B327" s="131"/>
      <c r="C327" s="149" t="s">
        <v>1168</v>
      </c>
      <c r="D327" s="149" t="s">
        <v>313</v>
      </c>
      <c r="E327" s="150" t="s">
        <v>1169</v>
      </c>
      <c r="F327" s="151" t="s">
        <v>1170</v>
      </c>
      <c r="G327" s="152" t="s">
        <v>234</v>
      </c>
      <c r="H327" s="153">
        <v>17.716000000000001</v>
      </c>
      <c r="I327" s="154">
        <v>0</v>
      </c>
      <c r="J327" s="154">
        <f t="shared" si="130"/>
        <v>0</v>
      </c>
      <c r="K327" s="155"/>
      <c r="L327" s="156"/>
      <c r="M327" s="157" t="s">
        <v>1</v>
      </c>
      <c r="N327" s="158" t="s">
        <v>37</v>
      </c>
      <c r="O327" s="141">
        <v>0</v>
      </c>
      <c r="P327" s="141">
        <f t="shared" si="131"/>
        <v>0</v>
      </c>
      <c r="Q327" s="141">
        <v>1</v>
      </c>
      <c r="R327" s="141">
        <f t="shared" si="132"/>
        <v>17.716000000000001</v>
      </c>
      <c r="S327" s="141">
        <v>0</v>
      </c>
      <c r="T327" s="142">
        <f t="shared" si="133"/>
        <v>0</v>
      </c>
      <c r="AR327" s="143" t="s">
        <v>607</v>
      </c>
      <c r="AT327" s="143" t="s">
        <v>313</v>
      </c>
      <c r="AU327" s="143" t="s">
        <v>141</v>
      </c>
      <c r="AY327" s="13" t="s">
        <v>134</v>
      </c>
      <c r="BE327" s="144">
        <f t="shared" si="134"/>
        <v>0</v>
      </c>
      <c r="BF327" s="144">
        <f t="shared" si="135"/>
        <v>0</v>
      </c>
      <c r="BG327" s="144">
        <f t="shared" si="136"/>
        <v>0</v>
      </c>
      <c r="BH327" s="144">
        <f t="shared" si="137"/>
        <v>0</v>
      </c>
      <c r="BI327" s="144">
        <f t="shared" si="138"/>
        <v>0</v>
      </c>
      <c r="BJ327" s="13" t="s">
        <v>141</v>
      </c>
      <c r="BK327" s="144">
        <f t="shared" si="139"/>
        <v>0</v>
      </c>
      <c r="BL327" s="13" t="s">
        <v>529</v>
      </c>
      <c r="BM327" s="143" t="s">
        <v>1171</v>
      </c>
    </row>
    <row r="328" spans="2:65" s="1" customFormat="1" ht="24.2" customHeight="1">
      <c r="B328" s="131"/>
      <c r="C328" s="132" t="s">
        <v>1172</v>
      </c>
      <c r="D328" s="132" t="s">
        <v>136</v>
      </c>
      <c r="E328" s="133" t="s">
        <v>1173</v>
      </c>
      <c r="F328" s="134" t="s">
        <v>1174</v>
      </c>
      <c r="G328" s="135" t="s">
        <v>139</v>
      </c>
      <c r="H328" s="136">
        <v>652.22500000000002</v>
      </c>
      <c r="I328" s="137">
        <v>0</v>
      </c>
      <c r="J328" s="137">
        <f t="shared" si="130"/>
        <v>0</v>
      </c>
      <c r="K328" s="138"/>
      <c r="L328" s="25"/>
      <c r="M328" s="139" t="s">
        <v>1</v>
      </c>
      <c r="N328" s="140" t="s">
        <v>37</v>
      </c>
      <c r="O328" s="141">
        <v>0.71643000000000001</v>
      </c>
      <c r="P328" s="141">
        <f t="shared" si="131"/>
        <v>467.27355675000001</v>
      </c>
      <c r="Q328" s="141">
        <v>4.6999999999999999E-4</v>
      </c>
      <c r="R328" s="141">
        <f t="shared" si="132"/>
        <v>0.30654575000000001</v>
      </c>
      <c r="S328" s="141">
        <v>0</v>
      </c>
      <c r="T328" s="142">
        <f t="shared" si="133"/>
        <v>0</v>
      </c>
      <c r="AR328" s="143" t="s">
        <v>200</v>
      </c>
      <c r="AT328" s="143" t="s">
        <v>136</v>
      </c>
      <c r="AU328" s="143" t="s">
        <v>141</v>
      </c>
      <c r="AY328" s="13" t="s">
        <v>134</v>
      </c>
      <c r="BE328" s="144">
        <f t="shared" si="134"/>
        <v>0</v>
      </c>
      <c r="BF328" s="144">
        <f t="shared" si="135"/>
        <v>0</v>
      </c>
      <c r="BG328" s="144">
        <f t="shared" si="136"/>
        <v>0</v>
      </c>
      <c r="BH328" s="144">
        <f t="shared" si="137"/>
        <v>0</v>
      </c>
      <c r="BI328" s="144">
        <f t="shared" si="138"/>
        <v>0</v>
      </c>
      <c r="BJ328" s="13" t="s">
        <v>141</v>
      </c>
      <c r="BK328" s="144">
        <f t="shared" si="139"/>
        <v>0</v>
      </c>
      <c r="BL328" s="13" t="s">
        <v>200</v>
      </c>
      <c r="BM328" s="143" t="s">
        <v>1175</v>
      </c>
    </row>
    <row r="329" spans="2:65" s="1" customFormat="1" ht="24.2" customHeight="1">
      <c r="B329" s="131"/>
      <c r="C329" s="149" t="s">
        <v>1176</v>
      </c>
      <c r="D329" s="149" t="s">
        <v>313</v>
      </c>
      <c r="E329" s="150" t="s">
        <v>1177</v>
      </c>
      <c r="F329" s="151" t="s">
        <v>1178</v>
      </c>
      <c r="G329" s="152" t="s">
        <v>139</v>
      </c>
      <c r="H329" s="153">
        <v>717.44799999999998</v>
      </c>
      <c r="I329" s="154">
        <v>0</v>
      </c>
      <c r="J329" s="154">
        <f t="shared" si="130"/>
        <v>0</v>
      </c>
      <c r="K329" s="155"/>
      <c r="L329" s="156"/>
      <c r="M329" s="157" t="s">
        <v>1</v>
      </c>
      <c r="N329" s="158" t="s">
        <v>37</v>
      </c>
      <c r="O329" s="141">
        <v>0</v>
      </c>
      <c r="P329" s="141">
        <f t="shared" si="131"/>
        <v>0</v>
      </c>
      <c r="Q329" s="141">
        <v>1.3259999999999999E-2</v>
      </c>
      <c r="R329" s="141">
        <f t="shared" si="132"/>
        <v>9.5133604799999993</v>
      </c>
      <c r="S329" s="141">
        <v>0</v>
      </c>
      <c r="T329" s="142">
        <f t="shared" si="133"/>
        <v>0</v>
      </c>
      <c r="AR329" s="143" t="s">
        <v>266</v>
      </c>
      <c r="AT329" s="143" t="s">
        <v>313</v>
      </c>
      <c r="AU329" s="143" t="s">
        <v>141</v>
      </c>
      <c r="AY329" s="13" t="s">
        <v>134</v>
      </c>
      <c r="BE329" s="144">
        <f t="shared" si="134"/>
        <v>0</v>
      </c>
      <c r="BF329" s="144">
        <f t="shared" si="135"/>
        <v>0</v>
      </c>
      <c r="BG329" s="144">
        <f t="shared" si="136"/>
        <v>0</v>
      </c>
      <c r="BH329" s="144">
        <f t="shared" si="137"/>
        <v>0</v>
      </c>
      <c r="BI329" s="144">
        <f t="shared" si="138"/>
        <v>0</v>
      </c>
      <c r="BJ329" s="13" t="s">
        <v>141</v>
      </c>
      <c r="BK329" s="144">
        <f t="shared" si="139"/>
        <v>0</v>
      </c>
      <c r="BL329" s="13" t="s">
        <v>200</v>
      </c>
      <c r="BM329" s="143" t="s">
        <v>1179</v>
      </c>
    </row>
    <row r="330" spans="2:65" s="1" customFormat="1" ht="33" customHeight="1">
      <c r="B330" s="131"/>
      <c r="C330" s="132" t="s">
        <v>1180</v>
      </c>
      <c r="D330" s="132" t="s">
        <v>136</v>
      </c>
      <c r="E330" s="133" t="s">
        <v>1181</v>
      </c>
      <c r="F330" s="134" t="s">
        <v>1182</v>
      </c>
      <c r="G330" s="135" t="s">
        <v>139</v>
      </c>
      <c r="H330" s="136">
        <v>760.12400000000002</v>
      </c>
      <c r="I330" s="137">
        <v>0</v>
      </c>
      <c r="J330" s="137">
        <f t="shared" si="130"/>
        <v>0</v>
      </c>
      <c r="K330" s="138"/>
      <c r="L330" s="25"/>
      <c r="M330" s="139" t="s">
        <v>1</v>
      </c>
      <c r="N330" s="140" t="s">
        <v>37</v>
      </c>
      <c r="O330" s="141">
        <v>0.82599999999999996</v>
      </c>
      <c r="P330" s="141">
        <f t="shared" si="131"/>
        <v>627.86242400000003</v>
      </c>
      <c r="Q330" s="141">
        <v>4.0000000000000002E-4</v>
      </c>
      <c r="R330" s="141">
        <f t="shared" si="132"/>
        <v>0.30404960000000003</v>
      </c>
      <c r="S330" s="141">
        <v>0</v>
      </c>
      <c r="T330" s="142">
        <f t="shared" si="133"/>
        <v>0</v>
      </c>
      <c r="AR330" s="143" t="s">
        <v>200</v>
      </c>
      <c r="AT330" s="143" t="s">
        <v>136</v>
      </c>
      <c r="AU330" s="143" t="s">
        <v>141</v>
      </c>
      <c r="AY330" s="13" t="s">
        <v>134</v>
      </c>
      <c r="BE330" s="144">
        <f t="shared" si="134"/>
        <v>0</v>
      </c>
      <c r="BF330" s="144">
        <f t="shared" si="135"/>
        <v>0</v>
      </c>
      <c r="BG330" s="144">
        <f t="shared" si="136"/>
        <v>0</v>
      </c>
      <c r="BH330" s="144">
        <f t="shared" si="137"/>
        <v>0</v>
      </c>
      <c r="BI330" s="144">
        <f t="shared" si="138"/>
        <v>0</v>
      </c>
      <c r="BJ330" s="13" t="s">
        <v>141</v>
      </c>
      <c r="BK330" s="144">
        <f t="shared" si="139"/>
        <v>0</v>
      </c>
      <c r="BL330" s="13" t="s">
        <v>200</v>
      </c>
      <c r="BM330" s="143" t="s">
        <v>1183</v>
      </c>
    </row>
    <row r="331" spans="2:65" s="1" customFormat="1" ht="37.9" customHeight="1">
      <c r="B331" s="131"/>
      <c r="C331" s="149" t="s">
        <v>1184</v>
      </c>
      <c r="D331" s="149" t="s">
        <v>313</v>
      </c>
      <c r="E331" s="150" t="s">
        <v>1185</v>
      </c>
      <c r="F331" s="151" t="s">
        <v>1186</v>
      </c>
      <c r="G331" s="152" t="s">
        <v>139</v>
      </c>
      <c r="H331" s="153">
        <v>836.13599999999997</v>
      </c>
      <c r="I331" s="154">
        <v>0</v>
      </c>
      <c r="J331" s="154">
        <f t="shared" si="130"/>
        <v>0</v>
      </c>
      <c r="K331" s="155"/>
      <c r="L331" s="156"/>
      <c r="M331" s="157" t="s">
        <v>1</v>
      </c>
      <c r="N331" s="158" t="s">
        <v>37</v>
      </c>
      <c r="O331" s="141">
        <v>0</v>
      </c>
      <c r="P331" s="141">
        <f t="shared" si="131"/>
        <v>0</v>
      </c>
      <c r="Q331" s="141">
        <v>2.1899999999999999E-2</v>
      </c>
      <c r="R331" s="141">
        <f t="shared" si="132"/>
        <v>18.311378399999999</v>
      </c>
      <c r="S331" s="141">
        <v>0</v>
      </c>
      <c r="T331" s="142">
        <f t="shared" si="133"/>
        <v>0</v>
      </c>
      <c r="AR331" s="143" t="s">
        <v>266</v>
      </c>
      <c r="AT331" s="143" t="s">
        <v>313</v>
      </c>
      <c r="AU331" s="143" t="s">
        <v>141</v>
      </c>
      <c r="AY331" s="13" t="s">
        <v>134</v>
      </c>
      <c r="BE331" s="144">
        <f t="shared" si="134"/>
        <v>0</v>
      </c>
      <c r="BF331" s="144">
        <f t="shared" si="135"/>
        <v>0</v>
      </c>
      <c r="BG331" s="144">
        <f t="shared" si="136"/>
        <v>0</v>
      </c>
      <c r="BH331" s="144">
        <f t="shared" si="137"/>
        <v>0</v>
      </c>
      <c r="BI331" s="144">
        <f t="shared" si="138"/>
        <v>0</v>
      </c>
      <c r="BJ331" s="13" t="s">
        <v>141</v>
      </c>
      <c r="BK331" s="144">
        <f t="shared" si="139"/>
        <v>0</v>
      </c>
      <c r="BL331" s="13" t="s">
        <v>200</v>
      </c>
      <c r="BM331" s="143" t="s">
        <v>1187</v>
      </c>
    </row>
    <row r="332" spans="2:65" s="1" customFormat="1" ht="37.9" customHeight="1">
      <c r="B332" s="131"/>
      <c r="C332" s="132" t="s">
        <v>1188</v>
      </c>
      <c r="D332" s="132" t="s">
        <v>136</v>
      </c>
      <c r="E332" s="133" t="s">
        <v>1189</v>
      </c>
      <c r="F332" s="134" t="s">
        <v>1190</v>
      </c>
      <c r="G332" s="135" t="s">
        <v>139</v>
      </c>
      <c r="H332" s="136">
        <v>75.739999999999995</v>
      </c>
      <c r="I332" s="137">
        <v>0</v>
      </c>
      <c r="J332" s="137">
        <f t="shared" si="130"/>
        <v>0</v>
      </c>
      <c r="K332" s="138"/>
      <c r="L332" s="25"/>
      <c r="M332" s="139" t="s">
        <v>1</v>
      </c>
      <c r="N332" s="140" t="s">
        <v>37</v>
      </c>
      <c r="O332" s="141">
        <v>0.82599999999999996</v>
      </c>
      <c r="P332" s="141">
        <f t="shared" si="131"/>
        <v>62.561239999999991</v>
      </c>
      <c r="Q332" s="141">
        <v>4.0000000000000002E-4</v>
      </c>
      <c r="R332" s="141">
        <f t="shared" si="132"/>
        <v>3.0296E-2</v>
      </c>
      <c r="S332" s="141">
        <v>0</v>
      </c>
      <c r="T332" s="142">
        <f t="shared" si="133"/>
        <v>0</v>
      </c>
      <c r="AR332" s="143" t="s">
        <v>200</v>
      </c>
      <c r="AT332" s="143" t="s">
        <v>136</v>
      </c>
      <c r="AU332" s="143" t="s">
        <v>141</v>
      </c>
      <c r="AY332" s="13" t="s">
        <v>134</v>
      </c>
      <c r="BE332" s="144">
        <f t="shared" si="134"/>
        <v>0</v>
      </c>
      <c r="BF332" s="144">
        <f t="shared" si="135"/>
        <v>0</v>
      </c>
      <c r="BG332" s="144">
        <f t="shared" si="136"/>
        <v>0</v>
      </c>
      <c r="BH332" s="144">
        <f t="shared" si="137"/>
        <v>0</v>
      </c>
      <c r="BI332" s="144">
        <f t="shared" si="138"/>
        <v>0</v>
      </c>
      <c r="BJ332" s="13" t="s">
        <v>141</v>
      </c>
      <c r="BK332" s="144">
        <f t="shared" si="139"/>
        <v>0</v>
      </c>
      <c r="BL332" s="13" t="s">
        <v>200</v>
      </c>
      <c r="BM332" s="143" t="s">
        <v>1191</v>
      </c>
    </row>
    <row r="333" spans="2:65" s="1" customFormat="1" ht="37.9" customHeight="1">
      <c r="B333" s="131"/>
      <c r="C333" s="149" t="s">
        <v>1192</v>
      </c>
      <c r="D333" s="149" t="s">
        <v>313</v>
      </c>
      <c r="E333" s="150" t="s">
        <v>1185</v>
      </c>
      <c r="F333" s="151" t="s">
        <v>1186</v>
      </c>
      <c r="G333" s="152" t="s">
        <v>139</v>
      </c>
      <c r="H333" s="153">
        <v>83.313999999999993</v>
      </c>
      <c r="I333" s="154">
        <v>0</v>
      </c>
      <c r="J333" s="154">
        <f t="shared" si="130"/>
        <v>0</v>
      </c>
      <c r="K333" s="155"/>
      <c r="L333" s="156"/>
      <c r="M333" s="157" t="s">
        <v>1</v>
      </c>
      <c r="N333" s="158" t="s">
        <v>37</v>
      </c>
      <c r="O333" s="141">
        <v>0</v>
      </c>
      <c r="P333" s="141">
        <f t="shared" si="131"/>
        <v>0</v>
      </c>
      <c r="Q333" s="141">
        <v>2.1899999999999999E-2</v>
      </c>
      <c r="R333" s="141">
        <f t="shared" si="132"/>
        <v>1.8245765999999999</v>
      </c>
      <c r="S333" s="141">
        <v>0</v>
      </c>
      <c r="T333" s="142">
        <f t="shared" si="133"/>
        <v>0</v>
      </c>
      <c r="AR333" s="143" t="s">
        <v>266</v>
      </c>
      <c r="AT333" s="143" t="s">
        <v>313</v>
      </c>
      <c r="AU333" s="143" t="s">
        <v>141</v>
      </c>
      <c r="AY333" s="13" t="s">
        <v>134</v>
      </c>
      <c r="BE333" s="144">
        <f t="shared" si="134"/>
        <v>0</v>
      </c>
      <c r="BF333" s="144">
        <f t="shared" si="135"/>
        <v>0</v>
      </c>
      <c r="BG333" s="144">
        <f t="shared" si="136"/>
        <v>0</v>
      </c>
      <c r="BH333" s="144">
        <f t="shared" si="137"/>
        <v>0</v>
      </c>
      <c r="BI333" s="144">
        <f t="shared" si="138"/>
        <v>0</v>
      </c>
      <c r="BJ333" s="13" t="s">
        <v>141</v>
      </c>
      <c r="BK333" s="144">
        <f t="shared" si="139"/>
        <v>0</v>
      </c>
      <c r="BL333" s="13" t="s">
        <v>200</v>
      </c>
      <c r="BM333" s="143" t="s">
        <v>1193</v>
      </c>
    </row>
    <row r="334" spans="2:65" s="1" customFormat="1" ht="24.2" customHeight="1">
      <c r="B334" s="131"/>
      <c r="C334" s="132" t="s">
        <v>1194</v>
      </c>
      <c r="D334" s="132" t="s">
        <v>136</v>
      </c>
      <c r="E334" s="133" t="s">
        <v>1195</v>
      </c>
      <c r="F334" s="134" t="s">
        <v>1196</v>
      </c>
      <c r="G334" s="135" t="s">
        <v>139</v>
      </c>
      <c r="H334" s="136">
        <v>2311.5340000000001</v>
      </c>
      <c r="I334" s="137">
        <v>0</v>
      </c>
      <c r="J334" s="137">
        <f t="shared" si="130"/>
        <v>0</v>
      </c>
      <c r="K334" s="138"/>
      <c r="L334" s="25"/>
      <c r="M334" s="139" t="s">
        <v>1</v>
      </c>
      <c r="N334" s="140" t="s">
        <v>37</v>
      </c>
      <c r="O334" s="141">
        <v>0.88700999999999997</v>
      </c>
      <c r="P334" s="141">
        <f t="shared" si="131"/>
        <v>2050.3537733399999</v>
      </c>
      <c r="Q334" s="141">
        <v>4.0000000000000002E-4</v>
      </c>
      <c r="R334" s="141">
        <f t="shared" si="132"/>
        <v>0.92461360000000004</v>
      </c>
      <c r="S334" s="141">
        <v>0</v>
      </c>
      <c r="T334" s="142">
        <f t="shared" si="133"/>
        <v>0</v>
      </c>
      <c r="AR334" s="143" t="s">
        <v>200</v>
      </c>
      <c r="AT334" s="143" t="s">
        <v>136</v>
      </c>
      <c r="AU334" s="143" t="s">
        <v>141</v>
      </c>
      <c r="AY334" s="13" t="s">
        <v>134</v>
      </c>
      <c r="BE334" s="144">
        <f t="shared" si="134"/>
        <v>0</v>
      </c>
      <c r="BF334" s="144">
        <f t="shared" si="135"/>
        <v>0</v>
      </c>
      <c r="BG334" s="144">
        <f t="shared" si="136"/>
        <v>0</v>
      </c>
      <c r="BH334" s="144">
        <f t="shared" si="137"/>
        <v>0</v>
      </c>
      <c r="BI334" s="144">
        <f t="shared" si="138"/>
        <v>0</v>
      </c>
      <c r="BJ334" s="13" t="s">
        <v>141</v>
      </c>
      <c r="BK334" s="144">
        <f t="shared" si="139"/>
        <v>0</v>
      </c>
      <c r="BL334" s="13" t="s">
        <v>200</v>
      </c>
      <c r="BM334" s="143" t="s">
        <v>1197</v>
      </c>
    </row>
    <row r="335" spans="2:65" s="1" customFormat="1" ht="33" customHeight="1">
      <c r="B335" s="131"/>
      <c r="C335" s="149" t="s">
        <v>1198</v>
      </c>
      <c r="D335" s="149" t="s">
        <v>313</v>
      </c>
      <c r="E335" s="150" t="s">
        <v>1199</v>
      </c>
      <c r="F335" s="151" t="s">
        <v>1200</v>
      </c>
      <c r="G335" s="152" t="s">
        <v>139</v>
      </c>
      <c r="H335" s="153">
        <v>2542.6869999999999</v>
      </c>
      <c r="I335" s="154">
        <v>0</v>
      </c>
      <c r="J335" s="154">
        <f t="shared" si="130"/>
        <v>0</v>
      </c>
      <c r="K335" s="155"/>
      <c r="L335" s="156"/>
      <c r="M335" s="157" t="s">
        <v>1</v>
      </c>
      <c r="N335" s="158" t="s">
        <v>37</v>
      </c>
      <c r="O335" s="141">
        <v>0</v>
      </c>
      <c r="P335" s="141">
        <f t="shared" si="131"/>
        <v>0</v>
      </c>
      <c r="Q335" s="141">
        <v>1.661E-2</v>
      </c>
      <c r="R335" s="141">
        <f t="shared" si="132"/>
        <v>42.23403107</v>
      </c>
      <c r="S335" s="141">
        <v>0</v>
      </c>
      <c r="T335" s="142">
        <f t="shared" si="133"/>
        <v>0</v>
      </c>
      <c r="AR335" s="143" t="s">
        <v>266</v>
      </c>
      <c r="AT335" s="143" t="s">
        <v>313</v>
      </c>
      <c r="AU335" s="143" t="s">
        <v>141</v>
      </c>
      <c r="AY335" s="13" t="s">
        <v>134</v>
      </c>
      <c r="BE335" s="144">
        <f t="shared" si="134"/>
        <v>0</v>
      </c>
      <c r="BF335" s="144">
        <f t="shared" si="135"/>
        <v>0</v>
      </c>
      <c r="BG335" s="144">
        <f t="shared" si="136"/>
        <v>0</v>
      </c>
      <c r="BH335" s="144">
        <f t="shared" si="137"/>
        <v>0</v>
      </c>
      <c r="BI335" s="144">
        <f t="shared" si="138"/>
        <v>0</v>
      </c>
      <c r="BJ335" s="13" t="s">
        <v>141</v>
      </c>
      <c r="BK335" s="144">
        <f t="shared" si="139"/>
        <v>0</v>
      </c>
      <c r="BL335" s="13" t="s">
        <v>200</v>
      </c>
      <c r="BM335" s="143" t="s">
        <v>1201</v>
      </c>
    </row>
    <row r="336" spans="2:65" s="1" customFormat="1" ht="37.9" customHeight="1">
      <c r="B336" s="131"/>
      <c r="C336" s="132" t="s">
        <v>1202</v>
      </c>
      <c r="D336" s="132" t="s">
        <v>136</v>
      </c>
      <c r="E336" s="133" t="s">
        <v>516</v>
      </c>
      <c r="F336" s="134" t="s">
        <v>517</v>
      </c>
      <c r="G336" s="135" t="s">
        <v>324</v>
      </c>
      <c r="H336" s="136">
        <v>3</v>
      </c>
      <c r="I336" s="137">
        <v>0</v>
      </c>
      <c r="J336" s="137">
        <f t="shared" si="130"/>
        <v>0</v>
      </c>
      <c r="K336" s="138"/>
      <c r="L336" s="25"/>
      <c r="M336" s="139" t="s">
        <v>1</v>
      </c>
      <c r="N336" s="140" t="s">
        <v>37</v>
      </c>
      <c r="O336" s="141">
        <v>2.3775599999999999</v>
      </c>
      <c r="P336" s="141">
        <f t="shared" si="131"/>
        <v>7.1326799999999997</v>
      </c>
      <c r="Q336" s="141">
        <v>0</v>
      </c>
      <c r="R336" s="141">
        <f t="shared" si="132"/>
        <v>0</v>
      </c>
      <c r="S336" s="141">
        <v>0</v>
      </c>
      <c r="T336" s="142">
        <f t="shared" si="133"/>
        <v>0</v>
      </c>
      <c r="AR336" s="143" t="s">
        <v>200</v>
      </c>
      <c r="AT336" s="143" t="s">
        <v>136</v>
      </c>
      <c r="AU336" s="143" t="s">
        <v>141</v>
      </c>
      <c r="AY336" s="13" t="s">
        <v>134</v>
      </c>
      <c r="BE336" s="144">
        <f t="shared" si="134"/>
        <v>0</v>
      </c>
      <c r="BF336" s="144">
        <f t="shared" si="135"/>
        <v>0</v>
      </c>
      <c r="BG336" s="144">
        <f t="shared" si="136"/>
        <v>0</v>
      </c>
      <c r="BH336" s="144">
        <f t="shared" si="137"/>
        <v>0</v>
      </c>
      <c r="BI336" s="144">
        <f t="shared" si="138"/>
        <v>0</v>
      </c>
      <c r="BJ336" s="13" t="s">
        <v>141</v>
      </c>
      <c r="BK336" s="144">
        <f t="shared" si="139"/>
        <v>0</v>
      </c>
      <c r="BL336" s="13" t="s">
        <v>200</v>
      </c>
      <c r="BM336" s="143" t="s">
        <v>1203</v>
      </c>
    </row>
    <row r="337" spans="2:65" s="1" customFormat="1" ht="24.2" customHeight="1">
      <c r="B337" s="131"/>
      <c r="C337" s="149" t="s">
        <v>1204</v>
      </c>
      <c r="D337" s="149" t="s">
        <v>313</v>
      </c>
      <c r="E337" s="150" t="s">
        <v>476</v>
      </c>
      <c r="F337" s="151" t="s">
        <v>477</v>
      </c>
      <c r="G337" s="152" t="s">
        <v>324</v>
      </c>
      <c r="H337" s="153">
        <v>3</v>
      </c>
      <c r="I337" s="154">
        <v>0</v>
      </c>
      <c r="J337" s="154">
        <f t="shared" si="130"/>
        <v>0</v>
      </c>
      <c r="K337" s="155"/>
      <c r="L337" s="156"/>
      <c r="M337" s="157" t="s">
        <v>1</v>
      </c>
      <c r="N337" s="158" t="s">
        <v>37</v>
      </c>
      <c r="O337" s="141">
        <v>0</v>
      </c>
      <c r="P337" s="141">
        <f t="shared" si="131"/>
        <v>0</v>
      </c>
      <c r="Q337" s="141">
        <v>1E-3</v>
      </c>
      <c r="R337" s="141">
        <f t="shared" si="132"/>
        <v>3.0000000000000001E-3</v>
      </c>
      <c r="S337" s="141">
        <v>0</v>
      </c>
      <c r="T337" s="142">
        <f t="shared" si="133"/>
        <v>0</v>
      </c>
      <c r="AR337" s="143" t="s">
        <v>266</v>
      </c>
      <c r="AT337" s="143" t="s">
        <v>313</v>
      </c>
      <c r="AU337" s="143" t="s">
        <v>141</v>
      </c>
      <c r="AY337" s="13" t="s">
        <v>134</v>
      </c>
      <c r="BE337" s="144">
        <f t="shared" si="134"/>
        <v>0</v>
      </c>
      <c r="BF337" s="144">
        <f t="shared" si="135"/>
        <v>0</v>
      </c>
      <c r="BG337" s="144">
        <f t="shared" si="136"/>
        <v>0</v>
      </c>
      <c r="BH337" s="144">
        <f t="shared" si="137"/>
        <v>0</v>
      </c>
      <c r="BI337" s="144">
        <f t="shared" si="138"/>
        <v>0</v>
      </c>
      <c r="BJ337" s="13" t="s">
        <v>141</v>
      </c>
      <c r="BK337" s="144">
        <f t="shared" si="139"/>
        <v>0</v>
      </c>
      <c r="BL337" s="13" t="s">
        <v>200</v>
      </c>
      <c r="BM337" s="143" t="s">
        <v>1205</v>
      </c>
    </row>
    <row r="338" spans="2:65" s="1" customFormat="1" ht="37.9" customHeight="1">
      <c r="B338" s="131"/>
      <c r="C338" s="149" t="s">
        <v>1206</v>
      </c>
      <c r="D338" s="149" t="s">
        <v>313</v>
      </c>
      <c r="E338" s="150" t="s">
        <v>522</v>
      </c>
      <c r="F338" s="151" t="s">
        <v>1207</v>
      </c>
      <c r="G338" s="152" t="s">
        <v>324</v>
      </c>
      <c r="H338" s="153">
        <v>3</v>
      </c>
      <c r="I338" s="154">
        <v>0</v>
      </c>
      <c r="J338" s="154">
        <f t="shared" si="130"/>
        <v>0</v>
      </c>
      <c r="K338" s="155"/>
      <c r="L338" s="156"/>
      <c r="M338" s="157" t="s">
        <v>1</v>
      </c>
      <c r="N338" s="158" t="s">
        <v>37</v>
      </c>
      <c r="O338" s="141">
        <v>0</v>
      </c>
      <c r="P338" s="141">
        <f t="shared" si="131"/>
        <v>0</v>
      </c>
      <c r="Q338" s="141">
        <v>4.2700000000000002E-2</v>
      </c>
      <c r="R338" s="141">
        <f t="shared" si="132"/>
        <v>0.12809999999999999</v>
      </c>
      <c r="S338" s="141">
        <v>0</v>
      </c>
      <c r="T338" s="142">
        <f t="shared" si="133"/>
        <v>0</v>
      </c>
      <c r="AR338" s="143" t="s">
        <v>266</v>
      </c>
      <c r="AT338" s="143" t="s">
        <v>313</v>
      </c>
      <c r="AU338" s="143" t="s">
        <v>141</v>
      </c>
      <c r="AY338" s="13" t="s">
        <v>134</v>
      </c>
      <c r="BE338" s="144">
        <f t="shared" si="134"/>
        <v>0</v>
      </c>
      <c r="BF338" s="144">
        <f t="shared" si="135"/>
        <v>0</v>
      </c>
      <c r="BG338" s="144">
        <f t="shared" si="136"/>
        <v>0</v>
      </c>
      <c r="BH338" s="144">
        <f t="shared" si="137"/>
        <v>0</v>
      </c>
      <c r="BI338" s="144">
        <f t="shared" si="138"/>
        <v>0</v>
      </c>
      <c r="BJ338" s="13" t="s">
        <v>141</v>
      </c>
      <c r="BK338" s="144">
        <f t="shared" si="139"/>
        <v>0</v>
      </c>
      <c r="BL338" s="13" t="s">
        <v>200</v>
      </c>
      <c r="BM338" s="143" t="s">
        <v>1208</v>
      </c>
    </row>
    <row r="339" spans="2:65" s="1" customFormat="1" ht="33" customHeight="1">
      <c r="B339" s="131"/>
      <c r="C339" s="132" t="s">
        <v>1209</v>
      </c>
      <c r="D339" s="132" t="s">
        <v>136</v>
      </c>
      <c r="E339" s="133" t="s">
        <v>526</v>
      </c>
      <c r="F339" s="134" t="s">
        <v>527</v>
      </c>
      <c r="G339" s="135" t="s">
        <v>324</v>
      </c>
      <c r="H339" s="136">
        <v>1</v>
      </c>
      <c r="I339" s="137">
        <v>0</v>
      </c>
      <c r="J339" s="137">
        <f t="shared" si="130"/>
        <v>0</v>
      </c>
      <c r="K339" s="138"/>
      <c r="L339" s="25"/>
      <c r="M339" s="139" t="s">
        <v>1</v>
      </c>
      <c r="N339" s="140" t="s">
        <v>37</v>
      </c>
      <c r="O339" s="141">
        <v>4.4926500000000003</v>
      </c>
      <c r="P339" s="141">
        <f t="shared" si="131"/>
        <v>4.4926500000000003</v>
      </c>
      <c r="Q339" s="141">
        <v>0</v>
      </c>
      <c r="R339" s="141">
        <f t="shared" si="132"/>
        <v>0</v>
      </c>
      <c r="S339" s="141">
        <v>0</v>
      </c>
      <c r="T339" s="142">
        <f t="shared" si="133"/>
        <v>0</v>
      </c>
      <c r="AR339" s="143" t="s">
        <v>200</v>
      </c>
      <c r="AT339" s="143" t="s">
        <v>136</v>
      </c>
      <c r="AU339" s="143" t="s">
        <v>141</v>
      </c>
      <c r="AY339" s="13" t="s">
        <v>134</v>
      </c>
      <c r="BE339" s="144">
        <f t="shared" si="134"/>
        <v>0</v>
      </c>
      <c r="BF339" s="144">
        <f t="shared" si="135"/>
        <v>0</v>
      </c>
      <c r="BG339" s="144">
        <f t="shared" si="136"/>
        <v>0</v>
      </c>
      <c r="BH339" s="144">
        <f t="shared" si="137"/>
        <v>0</v>
      </c>
      <c r="BI339" s="144">
        <f t="shared" si="138"/>
        <v>0</v>
      </c>
      <c r="BJ339" s="13" t="s">
        <v>141</v>
      </c>
      <c r="BK339" s="144">
        <f t="shared" si="139"/>
        <v>0</v>
      </c>
      <c r="BL339" s="13" t="s">
        <v>200</v>
      </c>
      <c r="BM339" s="143" t="s">
        <v>1210</v>
      </c>
    </row>
    <row r="340" spans="2:65" s="1" customFormat="1" ht="24.2" customHeight="1">
      <c r="B340" s="131"/>
      <c r="C340" s="149" t="s">
        <v>1211</v>
      </c>
      <c r="D340" s="149" t="s">
        <v>313</v>
      </c>
      <c r="E340" s="150" t="s">
        <v>476</v>
      </c>
      <c r="F340" s="151" t="s">
        <v>477</v>
      </c>
      <c r="G340" s="152" t="s">
        <v>324</v>
      </c>
      <c r="H340" s="153">
        <v>1</v>
      </c>
      <c r="I340" s="154">
        <v>0</v>
      </c>
      <c r="J340" s="154">
        <f t="shared" si="130"/>
        <v>0</v>
      </c>
      <c r="K340" s="155"/>
      <c r="L340" s="156"/>
      <c r="M340" s="157" t="s">
        <v>1</v>
      </c>
      <c r="N340" s="158" t="s">
        <v>37</v>
      </c>
      <c r="O340" s="141">
        <v>0</v>
      </c>
      <c r="P340" s="141">
        <f t="shared" si="131"/>
        <v>0</v>
      </c>
      <c r="Q340" s="141">
        <v>1E-3</v>
      </c>
      <c r="R340" s="141">
        <f t="shared" si="132"/>
        <v>1E-3</v>
      </c>
      <c r="S340" s="141">
        <v>0</v>
      </c>
      <c r="T340" s="142">
        <f t="shared" si="133"/>
        <v>0</v>
      </c>
      <c r="AR340" s="143" t="s">
        <v>266</v>
      </c>
      <c r="AT340" s="143" t="s">
        <v>313</v>
      </c>
      <c r="AU340" s="143" t="s">
        <v>141</v>
      </c>
      <c r="AY340" s="13" t="s">
        <v>134</v>
      </c>
      <c r="BE340" s="144">
        <f t="shared" si="134"/>
        <v>0</v>
      </c>
      <c r="BF340" s="144">
        <f t="shared" si="135"/>
        <v>0</v>
      </c>
      <c r="BG340" s="144">
        <f t="shared" si="136"/>
        <v>0</v>
      </c>
      <c r="BH340" s="144">
        <f t="shared" si="137"/>
        <v>0</v>
      </c>
      <c r="BI340" s="144">
        <f t="shared" si="138"/>
        <v>0</v>
      </c>
      <c r="BJ340" s="13" t="s">
        <v>141</v>
      </c>
      <c r="BK340" s="144">
        <f t="shared" si="139"/>
        <v>0</v>
      </c>
      <c r="BL340" s="13" t="s">
        <v>200</v>
      </c>
      <c r="BM340" s="143" t="s">
        <v>1212</v>
      </c>
    </row>
    <row r="341" spans="2:65" s="1" customFormat="1" ht="24.2" customHeight="1">
      <c r="B341" s="131"/>
      <c r="C341" s="149" t="s">
        <v>1213</v>
      </c>
      <c r="D341" s="149" t="s">
        <v>313</v>
      </c>
      <c r="E341" s="150" t="s">
        <v>1214</v>
      </c>
      <c r="F341" s="151" t="s">
        <v>1215</v>
      </c>
      <c r="G341" s="152" t="s">
        <v>324</v>
      </c>
      <c r="H341" s="153">
        <v>1</v>
      </c>
      <c r="I341" s="154">
        <v>0</v>
      </c>
      <c r="J341" s="154">
        <f t="shared" si="130"/>
        <v>0</v>
      </c>
      <c r="K341" s="155"/>
      <c r="L341" s="156"/>
      <c r="M341" s="157" t="s">
        <v>1</v>
      </c>
      <c r="N341" s="158" t="s">
        <v>37</v>
      </c>
      <c r="O341" s="141">
        <v>0</v>
      </c>
      <c r="P341" s="141">
        <f t="shared" si="131"/>
        <v>0</v>
      </c>
      <c r="Q341" s="141">
        <v>0.13</v>
      </c>
      <c r="R341" s="141">
        <f t="shared" si="132"/>
        <v>0.13</v>
      </c>
      <c r="S341" s="141">
        <v>0</v>
      </c>
      <c r="T341" s="142">
        <f t="shared" si="133"/>
        <v>0</v>
      </c>
      <c r="AR341" s="143" t="s">
        <v>266</v>
      </c>
      <c r="AT341" s="143" t="s">
        <v>313</v>
      </c>
      <c r="AU341" s="143" t="s">
        <v>141</v>
      </c>
      <c r="AY341" s="13" t="s">
        <v>134</v>
      </c>
      <c r="BE341" s="144">
        <f t="shared" si="134"/>
        <v>0</v>
      </c>
      <c r="BF341" s="144">
        <f t="shared" si="135"/>
        <v>0</v>
      </c>
      <c r="BG341" s="144">
        <f t="shared" si="136"/>
        <v>0</v>
      </c>
      <c r="BH341" s="144">
        <f t="shared" si="137"/>
        <v>0</v>
      </c>
      <c r="BI341" s="144">
        <f t="shared" si="138"/>
        <v>0</v>
      </c>
      <c r="BJ341" s="13" t="s">
        <v>141</v>
      </c>
      <c r="BK341" s="144">
        <f t="shared" si="139"/>
        <v>0</v>
      </c>
      <c r="BL341" s="13" t="s">
        <v>200</v>
      </c>
      <c r="BM341" s="143" t="s">
        <v>1216</v>
      </c>
    </row>
    <row r="342" spans="2:65" s="1" customFormat="1" ht="24.2" customHeight="1">
      <c r="B342" s="131"/>
      <c r="C342" s="132" t="s">
        <v>1217</v>
      </c>
      <c r="D342" s="132" t="s">
        <v>136</v>
      </c>
      <c r="E342" s="133" t="s">
        <v>1218</v>
      </c>
      <c r="F342" s="134" t="s">
        <v>1219</v>
      </c>
      <c r="G342" s="135" t="s">
        <v>324</v>
      </c>
      <c r="H342" s="136">
        <v>2</v>
      </c>
      <c r="I342" s="137">
        <v>0</v>
      </c>
      <c r="J342" s="137">
        <f t="shared" si="130"/>
        <v>0</v>
      </c>
      <c r="K342" s="138"/>
      <c r="L342" s="25"/>
      <c r="M342" s="139" t="s">
        <v>1</v>
      </c>
      <c r="N342" s="140" t="s">
        <v>37</v>
      </c>
      <c r="O342" s="141">
        <v>13.47444</v>
      </c>
      <c r="P342" s="141">
        <f t="shared" si="131"/>
        <v>26.948879999999999</v>
      </c>
      <c r="Q342" s="141">
        <v>8.3000000000000001E-4</v>
      </c>
      <c r="R342" s="141">
        <f t="shared" si="132"/>
        <v>1.66E-3</v>
      </c>
      <c r="S342" s="141">
        <v>0</v>
      </c>
      <c r="T342" s="142">
        <f t="shared" si="133"/>
        <v>0</v>
      </c>
      <c r="AR342" s="143" t="s">
        <v>200</v>
      </c>
      <c r="AT342" s="143" t="s">
        <v>136</v>
      </c>
      <c r="AU342" s="143" t="s">
        <v>141</v>
      </c>
      <c r="AY342" s="13" t="s">
        <v>134</v>
      </c>
      <c r="BE342" s="144">
        <f t="shared" si="134"/>
        <v>0</v>
      </c>
      <c r="BF342" s="144">
        <f t="shared" si="135"/>
        <v>0</v>
      </c>
      <c r="BG342" s="144">
        <f t="shared" si="136"/>
        <v>0</v>
      </c>
      <c r="BH342" s="144">
        <f t="shared" si="137"/>
        <v>0</v>
      </c>
      <c r="BI342" s="144">
        <f t="shared" si="138"/>
        <v>0</v>
      </c>
      <c r="BJ342" s="13" t="s">
        <v>141</v>
      </c>
      <c r="BK342" s="144">
        <f t="shared" si="139"/>
        <v>0</v>
      </c>
      <c r="BL342" s="13" t="s">
        <v>200</v>
      </c>
      <c r="BM342" s="143" t="s">
        <v>1220</v>
      </c>
    </row>
    <row r="343" spans="2:65" s="1" customFormat="1" ht="16.5" customHeight="1">
      <c r="B343" s="131"/>
      <c r="C343" s="149" t="s">
        <v>1221</v>
      </c>
      <c r="D343" s="149" t="s">
        <v>313</v>
      </c>
      <c r="E343" s="150" t="s">
        <v>536</v>
      </c>
      <c r="F343" s="151" t="s">
        <v>1222</v>
      </c>
      <c r="G343" s="152" t="s">
        <v>324</v>
      </c>
      <c r="H343" s="153">
        <v>2</v>
      </c>
      <c r="I343" s="154">
        <v>0</v>
      </c>
      <c r="J343" s="154">
        <f t="shared" si="130"/>
        <v>0</v>
      </c>
      <c r="K343" s="155"/>
      <c r="L343" s="156"/>
      <c r="M343" s="157" t="s">
        <v>1</v>
      </c>
      <c r="N343" s="158" t="s">
        <v>37</v>
      </c>
      <c r="O343" s="141">
        <v>0</v>
      </c>
      <c r="P343" s="141">
        <f t="shared" si="131"/>
        <v>0</v>
      </c>
      <c r="Q343" s="141">
        <v>0.16</v>
      </c>
      <c r="R343" s="141">
        <f t="shared" si="132"/>
        <v>0.32</v>
      </c>
      <c r="S343" s="141">
        <v>0</v>
      </c>
      <c r="T343" s="142">
        <f t="shared" si="133"/>
        <v>0</v>
      </c>
      <c r="AR343" s="143" t="s">
        <v>266</v>
      </c>
      <c r="AT343" s="143" t="s">
        <v>313</v>
      </c>
      <c r="AU343" s="143" t="s">
        <v>141</v>
      </c>
      <c r="AY343" s="13" t="s">
        <v>134</v>
      </c>
      <c r="BE343" s="144">
        <f t="shared" si="134"/>
        <v>0</v>
      </c>
      <c r="BF343" s="144">
        <f t="shared" si="135"/>
        <v>0</v>
      </c>
      <c r="BG343" s="144">
        <f t="shared" si="136"/>
        <v>0</v>
      </c>
      <c r="BH343" s="144">
        <f t="shared" si="137"/>
        <v>0</v>
      </c>
      <c r="BI343" s="144">
        <f t="shared" si="138"/>
        <v>0</v>
      </c>
      <c r="BJ343" s="13" t="s">
        <v>141</v>
      </c>
      <c r="BK343" s="144">
        <f t="shared" si="139"/>
        <v>0</v>
      </c>
      <c r="BL343" s="13" t="s">
        <v>200</v>
      </c>
      <c r="BM343" s="143" t="s">
        <v>1223</v>
      </c>
    </row>
    <row r="344" spans="2:65" s="1" customFormat="1" ht="33" customHeight="1">
      <c r="B344" s="131"/>
      <c r="C344" s="132" t="s">
        <v>1224</v>
      </c>
      <c r="D344" s="132" t="s">
        <v>136</v>
      </c>
      <c r="E344" s="133" t="s">
        <v>1225</v>
      </c>
      <c r="F344" s="134" t="s">
        <v>1226</v>
      </c>
      <c r="G344" s="135" t="s">
        <v>177</v>
      </c>
      <c r="H344" s="136">
        <v>6</v>
      </c>
      <c r="I344" s="137">
        <v>0</v>
      </c>
      <c r="J344" s="137">
        <f t="shared" si="130"/>
        <v>0</v>
      </c>
      <c r="K344" s="138"/>
      <c r="L344" s="25"/>
      <c r="M344" s="139" t="s">
        <v>1</v>
      </c>
      <c r="N344" s="140" t="s">
        <v>37</v>
      </c>
      <c r="O344" s="141">
        <v>0.51409000000000005</v>
      </c>
      <c r="P344" s="141">
        <f t="shared" si="131"/>
        <v>3.0845400000000005</v>
      </c>
      <c r="Q344" s="141">
        <v>5.0000000000000002E-5</v>
      </c>
      <c r="R344" s="141">
        <f t="shared" si="132"/>
        <v>3.0000000000000003E-4</v>
      </c>
      <c r="S344" s="141">
        <v>0</v>
      </c>
      <c r="T344" s="142">
        <f t="shared" si="133"/>
        <v>0</v>
      </c>
      <c r="AR344" s="143" t="s">
        <v>200</v>
      </c>
      <c r="AT344" s="143" t="s">
        <v>136</v>
      </c>
      <c r="AU344" s="143" t="s">
        <v>141</v>
      </c>
      <c r="AY344" s="13" t="s">
        <v>134</v>
      </c>
      <c r="BE344" s="144">
        <f t="shared" si="134"/>
        <v>0</v>
      </c>
      <c r="BF344" s="144">
        <f t="shared" si="135"/>
        <v>0</v>
      </c>
      <c r="BG344" s="144">
        <f t="shared" si="136"/>
        <v>0</v>
      </c>
      <c r="BH344" s="144">
        <f t="shared" si="137"/>
        <v>0</v>
      </c>
      <c r="BI344" s="144">
        <f t="shared" si="138"/>
        <v>0</v>
      </c>
      <c r="BJ344" s="13" t="s">
        <v>141</v>
      </c>
      <c r="BK344" s="144">
        <f t="shared" si="139"/>
        <v>0</v>
      </c>
      <c r="BL344" s="13" t="s">
        <v>200</v>
      </c>
      <c r="BM344" s="143" t="s">
        <v>1227</v>
      </c>
    </row>
    <row r="345" spans="2:65" s="1" customFormat="1" ht="16.5" customHeight="1">
      <c r="B345" s="131"/>
      <c r="C345" s="149" t="s">
        <v>1228</v>
      </c>
      <c r="D345" s="149" t="s">
        <v>313</v>
      </c>
      <c r="E345" s="150" t="s">
        <v>1229</v>
      </c>
      <c r="F345" s="151" t="s">
        <v>1230</v>
      </c>
      <c r="G345" s="152" t="s">
        <v>324</v>
      </c>
      <c r="H345" s="153">
        <v>4.5</v>
      </c>
      <c r="I345" s="154">
        <v>0</v>
      </c>
      <c r="J345" s="154">
        <f t="shared" si="130"/>
        <v>0</v>
      </c>
      <c r="K345" s="155"/>
      <c r="L345" s="156"/>
      <c r="M345" s="157" t="s">
        <v>1</v>
      </c>
      <c r="N345" s="158" t="s">
        <v>37</v>
      </c>
      <c r="O345" s="141">
        <v>0</v>
      </c>
      <c r="P345" s="141">
        <f t="shared" si="131"/>
        <v>0</v>
      </c>
      <c r="Q345" s="141">
        <v>3.7440000000000001E-2</v>
      </c>
      <c r="R345" s="141">
        <f t="shared" si="132"/>
        <v>0.16848000000000002</v>
      </c>
      <c r="S345" s="141">
        <v>0</v>
      </c>
      <c r="T345" s="142">
        <f t="shared" si="133"/>
        <v>0</v>
      </c>
      <c r="AR345" s="143" t="s">
        <v>266</v>
      </c>
      <c r="AT345" s="143" t="s">
        <v>313</v>
      </c>
      <c r="AU345" s="143" t="s">
        <v>141</v>
      </c>
      <c r="AY345" s="13" t="s">
        <v>134</v>
      </c>
      <c r="BE345" s="144">
        <f t="shared" si="134"/>
        <v>0</v>
      </c>
      <c r="BF345" s="144">
        <f t="shared" si="135"/>
        <v>0</v>
      </c>
      <c r="BG345" s="144">
        <f t="shared" si="136"/>
        <v>0</v>
      </c>
      <c r="BH345" s="144">
        <f t="shared" si="137"/>
        <v>0</v>
      </c>
      <c r="BI345" s="144">
        <f t="shared" si="138"/>
        <v>0</v>
      </c>
      <c r="BJ345" s="13" t="s">
        <v>141</v>
      </c>
      <c r="BK345" s="144">
        <f t="shared" si="139"/>
        <v>0</v>
      </c>
      <c r="BL345" s="13" t="s">
        <v>200</v>
      </c>
      <c r="BM345" s="143" t="s">
        <v>1231</v>
      </c>
    </row>
    <row r="346" spans="2:65" s="1" customFormat="1" ht="16.5" customHeight="1">
      <c r="B346" s="131"/>
      <c r="C346" s="149" t="s">
        <v>1232</v>
      </c>
      <c r="D346" s="149" t="s">
        <v>313</v>
      </c>
      <c r="E346" s="150" t="s">
        <v>1233</v>
      </c>
      <c r="F346" s="151" t="s">
        <v>1234</v>
      </c>
      <c r="G346" s="152" t="s">
        <v>324</v>
      </c>
      <c r="H346" s="153">
        <v>1.5</v>
      </c>
      <c r="I346" s="154">
        <v>0</v>
      </c>
      <c r="J346" s="154">
        <f t="shared" si="130"/>
        <v>0</v>
      </c>
      <c r="K346" s="155"/>
      <c r="L346" s="156"/>
      <c r="M346" s="157" t="s">
        <v>1</v>
      </c>
      <c r="N346" s="158" t="s">
        <v>37</v>
      </c>
      <c r="O346" s="141">
        <v>0</v>
      </c>
      <c r="P346" s="141">
        <f t="shared" si="131"/>
        <v>0</v>
      </c>
      <c r="Q346" s="141">
        <v>9.6699999999999998E-3</v>
      </c>
      <c r="R346" s="141">
        <f t="shared" si="132"/>
        <v>1.4505000000000001E-2</v>
      </c>
      <c r="S346" s="141">
        <v>0</v>
      </c>
      <c r="T346" s="142">
        <f t="shared" si="133"/>
        <v>0</v>
      </c>
      <c r="AR346" s="143" t="s">
        <v>266</v>
      </c>
      <c r="AT346" s="143" t="s">
        <v>313</v>
      </c>
      <c r="AU346" s="143" t="s">
        <v>141</v>
      </c>
      <c r="AY346" s="13" t="s">
        <v>134</v>
      </c>
      <c r="BE346" s="144">
        <f t="shared" si="134"/>
        <v>0</v>
      </c>
      <c r="BF346" s="144">
        <f t="shared" si="135"/>
        <v>0</v>
      </c>
      <c r="BG346" s="144">
        <f t="shared" si="136"/>
        <v>0</v>
      </c>
      <c r="BH346" s="144">
        <f t="shared" si="137"/>
        <v>0</v>
      </c>
      <c r="BI346" s="144">
        <f t="shared" si="138"/>
        <v>0</v>
      </c>
      <c r="BJ346" s="13" t="s">
        <v>141</v>
      </c>
      <c r="BK346" s="144">
        <f t="shared" si="139"/>
        <v>0</v>
      </c>
      <c r="BL346" s="13" t="s">
        <v>200</v>
      </c>
      <c r="BM346" s="143" t="s">
        <v>1235</v>
      </c>
    </row>
    <row r="347" spans="2:65" s="1" customFormat="1" ht="16.5" customHeight="1">
      <c r="B347" s="131"/>
      <c r="C347" s="132" t="s">
        <v>1236</v>
      </c>
      <c r="D347" s="132" t="s">
        <v>136</v>
      </c>
      <c r="E347" s="133" t="s">
        <v>1237</v>
      </c>
      <c r="F347" s="134" t="s">
        <v>1238</v>
      </c>
      <c r="G347" s="135" t="s">
        <v>287</v>
      </c>
      <c r="H347" s="136">
        <v>1500</v>
      </c>
      <c r="I347" s="137">
        <v>0</v>
      </c>
      <c r="J347" s="137">
        <f t="shared" si="130"/>
        <v>0</v>
      </c>
      <c r="K347" s="138"/>
      <c r="L347" s="25"/>
      <c r="M347" s="139" t="s">
        <v>1</v>
      </c>
      <c r="N347" s="140" t="s">
        <v>37</v>
      </c>
      <c r="O347" s="141">
        <v>0.111</v>
      </c>
      <c r="P347" s="141">
        <f t="shared" si="131"/>
        <v>166.5</v>
      </c>
      <c r="Q347" s="141">
        <v>0</v>
      </c>
      <c r="R347" s="141">
        <f t="shared" si="132"/>
        <v>0</v>
      </c>
      <c r="S347" s="141">
        <v>0</v>
      </c>
      <c r="T347" s="142">
        <f t="shared" si="133"/>
        <v>0</v>
      </c>
      <c r="AR347" s="143" t="s">
        <v>200</v>
      </c>
      <c r="AT347" s="143" t="s">
        <v>136</v>
      </c>
      <c r="AU347" s="143" t="s">
        <v>141</v>
      </c>
      <c r="AY347" s="13" t="s">
        <v>134</v>
      </c>
      <c r="BE347" s="144">
        <f t="shared" si="134"/>
        <v>0</v>
      </c>
      <c r="BF347" s="144">
        <f t="shared" si="135"/>
        <v>0</v>
      </c>
      <c r="BG347" s="144">
        <f t="shared" si="136"/>
        <v>0</v>
      </c>
      <c r="BH347" s="144">
        <f t="shared" si="137"/>
        <v>0</v>
      </c>
      <c r="BI347" s="144">
        <f t="shared" si="138"/>
        <v>0</v>
      </c>
      <c r="BJ347" s="13" t="s">
        <v>141</v>
      </c>
      <c r="BK347" s="144">
        <f t="shared" si="139"/>
        <v>0</v>
      </c>
      <c r="BL347" s="13" t="s">
        <v>200</v>
      </c>
      <c r="BM347" s="143" t="s">
        <v>1239</v>
      </c>
    </row>
    <row r="348" spans="2:65" s="1" customFormat="1" ht="21.75" customHeight="1">
      <c r="B348" s="131"/>
      <c r="C348" s="149" t="s">
        <v>1240</v>
      </c>
      <c r="D348" s="149" t="s">
        <v>313</v>
      </c>
      <c r="E348" s="150" t="s">
        <v>1241</v>
      </c>
      <c r="F348" s="151" t="s">
        <v>1242</v>
      </c>
      <c r="G348" s="152" t="s">
        <v>234</v>
      </c>
      <c r="H348" s="153">
        <v>1.5</v>
      </c>
      <c r="I348" s="154">
        <v>0</v>
      </c>
      <c r="J348" s="154">
        <f t="shared" si="130"/>
        <v>0</v>
      </c>
      <c r="K348" s="155"/>
      <c r="L348" s="156"/>
      <c r="M348" s="157" t="s">
        <v>1</v>
      </c>
      <c r="N348" s="158" t="s">
        <v>37</v>
      </c>
      <c r="O348" s="141">
        <v>0</v>
      </c>
      <c r="P348" s="141">
        <f t="shared" si="131"/>
        <v>0</v>
      </c>
      <c r="Q348" s="141">
        <v>1</v>
      </c>
      <c r="R348" s="141">
        <f t="shared" si="132"/>
        <v>1.5</v>
      </c>
      <c r="S348" s="141">
        <v>0</v>
      </c>
      <c r="T348" s="142">
        <f t="shared" si="133"/>
        <v>0</v>
      </c>
      <c r="AR348" s="143" t="s">
        <v>266</v>
      </c>
      <c r="AT348" s="143" t="s">
        <v>313</v>
      </c>
      <c r="AU348" s="143" t="s">
        <v>141</v>
      </c>
      <c r="AY348" s="13" t="s">
        <v>134</v>
      </c>
      <c r="BE348" s="144">
        <f t="shared" si="134"/>
        <v>0</v>
      </c>
      <c r="BF348" s="144">
        <f t="shared" si="135"/>
        <v>0</v>
      </c>
      <c r="BG348" s="144">
        <f t="shared" si="136"/>
        <v>0</v>
      </c>
      <c r="BH348" s="144">
        <f t="shared" si="137"/>
        <v>0</v>
      </c>
      <c r="BI348" s="144">
        <f t="shared" si="138"/>
        <v>0</v>
      </c>
      <c r="BJ348" s="13" t="s">
        <v>141</v>
      </c>
      <c r="BK348" s="144">
        <f t="shared" si="139"/>
        <v>0</v>
      </c>
      <c r="BL348" s="13" t="s">
        <v>200</v>
      </c>
      <c r="BM348" s="143" t="s">
        <v>1243</v>
      </c>
    </row>
    <row r="349" spans="2:65" s="1" customFormat="1" ht="16.5" customHeight="1">
      <c r="B349" s="131"/>
      <c r="C349" s="132" t="s">
        <v>1244</v>
      </c>
      <c r="D349" s="132" t="s">
        <v>136</v>
      </c>
      <c r="E349" s="133" t="s">
        <v>1245</v>
      </c>
      <c r="F349" s="134" t="s">
        <v>1246</v>
      </c>
      <c r="G349" s="135" t="s">
        <v>287</v>
      </c>
      <c r="H349" s="136">
        <v>15500</v>
      </c>
      <c r="I349" s="137">
        <v>0</v>
      </c>
      <c r="J349" s="137">
        <f t="shared" si="130"/>
        <v>0</v>
      </c>
      <c r="K349" s="138"/>
      <c r="L349" s="25"/>
      <c r="M349" s="139" t="s">
        <v>1</v>
      </c>
      <c r="N349" s="140" t="s">
        <v>37</v>
      </c>
      <c r="O349" s="141">
        <v>8.5000000000000006E-2</v>
      </c>
      <c r="P349" s="141">
        <f t="shared" si="131"/>
        <v>1317.5</v>
      </c>
      <c r="Q349" s="141">
        <v>0</v>
      </c>
      <c r="R349" s="141">
        <f t="shared" si="132"/>
        <v>0</v>
      </c>
      <c r="S349" s="141">
        <v>0</v>
      </c>
      <c r="T349" s="142">
        <f t="shared" si="133"/>
        <v>0</v>
      </c>
      <c r="AR349" s="143" t="s">
        <v>200</v>
      </c>
      <c r="AT349" s="143" t="s">
        <v>136</v>
      </c>
      <c r="AU349" s="143" t="s">
        <v>141</v>
      </c>
      <c r="AY349" s="13" t="s">
        <v>134</v>
      </c>
      <c r="BE349" s="144">
        <f t="shared" si="134"/>
        <v>0</v>
      </c>
      <c r="BF349" s="144">
        <f t="shared" si="135"/>
        <v>0</v>
      </c>
      <c r="BG349" s="144">
        <f t="shared" si="136"/>
        <v>0</v>
      </c>
      <c r="BH349" s="144">
        <f t="shared" si="137"/>
        <v>0</v>
      </c>
      <c r="BI349" s="144">
        <f t="shared" si="138"/>
        <v>0</v>
      </c>
      <c r="BJ349" s="13" t="s">
        <v>141</v>
      </c>
      <c r="BK349" s="144">
        <f t="shared" si="139"/>
        <v>0</v>
      </c>
      <c r="BL349" s="13" t="s">
        <v>200</v>
      </c>
      <c r="BM349" s="143" t="s">
        <v>1247</v>
      </c>
    </row>
    <row r="350" spans="2:65" s="1" customFormat="1" ht="24.2" customHeight="1">
      <c r="B350" s="131"/>
      <c r="C350" s="149" t="s">
        <v>1248</v>
      </c>
      <c r="D350" s="149" t="s">
        <v>313</v>
      </c>
      <c r="E350" s="150" t="s">
        <v>1249</v>
      </c>
      <c r="F350" s="151" t="s">
        <v>1250</v>
      </c>
      <c r="G350" s="152" t="s">
        <v>234</v>
      </c>
      <c r="H350" s="153">
        <v>10</v>
      </c>
      <c r="I350" s="154">
        <v>0</v>
      </c>
      <c r="J350" s="154">
        <f t="shared" si="130"/>
        <v>0</v>
      </c>
      <c r="K350" s="155"/>
      <c r="L350" s="156"/>
      <c r="M350" s="157" t="s">
        <v>1</v>
      </c>
      <c r="N350" s="158" t="s">
        <v>37</v>
      </c>
      <c r="O350" s="141">
        <v>0</v>
      </c>
      <c r="P350" s="141">
        <f t="shared" si="131"/>
        <v>0</v>
      </c>
      <c r="Q350" s="141">
        <v>1</v>
      </c>
      <c r="R350" s="141">
        <f t="shared" si="132"/>
        <v>10</v>
      </c>
      <c r="S350" s="141">
        <v>0</v>
      </c>
      <c r="T350" s="142">
        <f t="shared" si="133"/>
        <v>0</v>
      </c>
      <c r="AR350" s="143" t="s">
        <v>266</v>
      </c>
      <c r="AT350" s="143" t="s">
        <v>313</v>
      </c>
      <c r="AU350" s="143" t="s">
        <v>141</v>
      </c>
      <c r="AY350" s="13" t="s">
        <v>134</v>
      </c>
      <c r="BE350" s="144">
        <f t="shared" si="134"/>
        <v>0</v>
      </c>
      <c r="BF350" s="144">
        <f t="shared" si="135"/>
        <v>0</v>
      </c>
      <c r="BG350" s="144">
        <f t="shared" si="136"/>
        <v>0</v>
      </c>
      <c r="BH350" s="144">
        <f t="shared" si="137"/>
        <v>0</v>
      </c>
      <c r="BI350" s="144">
        <f t="shared" si="138"/>
        <v>0</v>
      </c>
      <c r="BJ350" s="13" t="s">
        <v>141</v>
      </c>
      <c r="BK350" s="144">
        <f t="shared" si="139"/>
        <v>0</v>
      </c>
      <c r="BL350" s="13" t="s">
        <v>200</v>
      </c>
      <c r="BM350" s="143" t="s">
        <v>1251</v>
      </c>
    </row>
    <row r="351" spans="2:65" s="1" customFormat="1" ht="24.2" customHeight="1">
      <c r="B351" s="131"/>
      <c r="C351" s="149" t="s">
        <v>1252</v>
      </c>
      <c r="D351" s="149" t="s">
        <v>313</v>
      </c>
      <c r="E351" s="150" t="s">
        <v>1253</v>
      </c>
      <c r="F351" s="151" t="s">
        <v>1254</v>
      </c>
      <c r="G351" s="152" t="s">
        <v>234</v>
      </c>
      <c r="H351" s="153">
        <v>1.5</v>
      </c>
      <c r="I351" s="154">
        <v>0</v>
      </c>
      <c r="J351" s="154">
        <f t="shared" si="130"/>
        <v>0</v>
      </c>
      <c r="K351" s="155"/>
      <c r="L351" s="156"/>
      <c r="M351" s="157" t="s">
        <v>1</v>
      </c>
      <c r="N351" s="158" t="s">
        <v>37</v>
      </c>
      <c r="O351" s="141">
        <v>0</v>
      </c>
      <c r="P351" s="141">
        <f t="shared" si="131"/>
        <v>0</v>
      </c>
      <c r="Q351" s="141">
        <v>1</v>
      </c>
      <c r="R351" s="141">
        <f t="shared" si="132"/>
        <v>1.5</v>
      </c>
      <c r="S351" s="141">
        <v>0</v>
      </c>
      <c r="T351" s="142">
        <f t="shared" si="133"/>
        <v>0</v>
      </c>
      <c r="AR351" s="143" t="s">
        <v>266</v>
      </c>
      <c r="AT351" s="143" t="s">
        <v>313</v>
      </c>
      <c r="AU351" s="143" t="s">
        <v>141</v>
      </c>
      <c r="AY351" s="13" t="s">
        <v>134</v>
      </c>
      <c r="BE351" s="144">
        <f t="shared" si="134"/>
        <v>0</v>
      </c>
      <c r="BF351" s="144">
        <f t="shared" si="135"/>
        <v>0</v>
      </c>
      <c r="BG351" s="144">
        <f t="shared" si="136"/>
        <v>0</v>
      </c>
      <c r="BH351" s="144">
        <f t="shared" si="137"/>
        <v>0</v>
      </c>
      <c r="BI351" s="144">
        <f t="shared" si="138"/>
        <v>0</v>
      </c>
      <c r="BJ351" s="13" t="s">
        <v>141</v>
      </c>
      <c r="BK351" s="144">
        <f t="shared" si="139"/>
        <v>0</v>
      </c>
      <c r="BL351" s="13" t="s">
        <v>200</v>
      </c>
      <c r="BM351" s="143" t="s">
        <v>1255</v>
      </c>
    </row>
    <row r="352" spans="2:65" s="1" customFormat="1" ht="24.2" customHeight="1">
      <c r="B352" s="131"/>
      <c r="C352" s="149" t="s">
        <v>1256</v>
      </c>
      <c r="D352" s="149" t="s">
        <v>313</v>
      </c>
      <c r="E352" s="150" t="s">
        <v>1257</v>
      </c>
      <c r="F352" s="151" t="s">
        <v>1258</v>
      </c>
      <c r="G352" s="152" t="s">
        <v>234</v>
      </c>
      <c r="H352" s="153">
        <v>2</v>
      </c>
      <c r="I352" s="154">
        <v>0</v>
      </c>
      <c r="J352" s="154">
        <f t="shared" si="130"/>
        <v>0</v>
      </c>
      <c r="K352" s="155"/>
      <c r="L352" s="156"/>
      <c r="M352" s="157" t="s">
        <v>1</v>
      </c>
      <c r="N352" s="158" t="s">
        <v>37</v>
      </c>
      <c r="O352" s="141">
        <v>0</v>
      </c>
      <c r="P352" s="141">
        <f t="shared" si="131"/>
        <v>0</v>
      </c>
      <c r="Q352" s="141">
        <v>1</v>
      </c>
      <c r="R352" s="141">
        <f t="shared" si="132"/>
        <v>2</v>
      </c>
      <c r="S352" s="141">
        <v>0</v>
      </c>
      <c r="T352" s="142">
        <f t="shared" si="133"/>
        <v>0</v>
      </c>
      <c r="AR352" s="143" t="s">
        <v>266</v>
      </c>
      <c r="AT352" s="143" t="s">
        <v>313</v>
      </c>
      <c r="AU352" s="143" t="s">
        <v>141</v>
      </c>
      <c r="AY352" s="13" t="s">
        <v>134</v>
      </c>
      <c r="BE352" s="144">
        <f t="shared" si="134"/>
        <v>0</v>
      </c>
      <c r="BF352" s="144">
        <f t="shared" si="135"/>
        <v>0</v>
      </c>
      <c r="BG352" s="144">
        <f t="shared" si="136"/>
        <v>0</v>
      </c>
      <c r="BH352" s="144">
        <f t="shared" si="137"/>
        <v>0</v>
      </c>
      <c r="BI352" s="144">
        <f t="shared" si="138"/>
        <v>0</v>
      </c>
      <c r="BJ352" s="13" t="s">
        <v>141</v>
      </c>
      <c r="BK352" s="144">
        <f t="shared" si="139"/>
        <v>0</v>
      </c>
      <c r="BL352" s="13" t="s">
        <v>200</v>
      </c>
      <c r="BM352" s="143" t="s">
        <v>1259</v>
      </c>
    </row>
    <row r="353" spans="2:65" s="1" customFormat="1" ht="24.2" customHeight="1">
      <c r="B353" s="131"/>
      <c r="C353" s="149" t="s">
        <v>1260</v>
      </c>
      <c r="D353" s="149" t="s">
        <v>313</v>
      </c>
      <c r="E353" s="150" t="s">
        <v>1261</v>
      </c>
      <c r="F353" s="151" t="s">
        <v>1262</v>
      </c>
      <c r="G353" s="152" t="s">
        <v>234</v>
      </c>
      <c r="H353" s="153">
        <v>2</v>
      </c>
      <c r="I353" s="154">
        <v>0</v>
      </c>
      <c r="J353" s="154">
        <f t="shared" si="130"/>
        <v>0</v>
      </c>
      <c r="K353" s="155"/>
      <c r="L353" s="156"/>
      <c r="M353" s="157" t="s">
        <v>1</v>
      </c>
      <c r="N353" s="158" t="s">
        <v>37</v>
      </c>
      <c r="O353" s="141">
        <v>0</v>
      </c>
      <c r="P353" s="141">
        <f t="shared" si="131"/>
        <v>0</v>
      </c>
      <c r="Q353" s="141">
        <v>1</v>
      </c>
      <c r="R353" s="141">
        <f t="shared" si="132"/>
        <v>2</v>
      </c>
      <c r="S353" s="141">
        <v>0</v>
      </c>
      <c r="T353" s="142">
        <f t="shared" si="133"/>
        <v>0</v>
      </c>
      <c r="AR353" s="143" t="s">
        <v>266</v>
      </c>
      <c r="AT353" s="143" t="s">
        <v>313</v>
      </c>
      <c r="AU353" s="143" t="s">
        <v>141</v>
      </c>
      <c r="AY353" s="13" t="s">
        <v>134</v>
      </c>
      <c r="BE353" s="144">
        <f t="shared" si="134"/>
        <v>0</v>
      </c>
      <c r="BF353" s="144">
        <f t="shared" si="135"/>
        <v>0</v>
      </c>
      <c r="BG353" s="144">
        <f t="shared" si="136"/>
        <v>0</v>
      </c>
      <c r="BH353" s="144">
        <f t="shared" si="137"/>
        <v>0</v>
      </c>
      <c r="BI353" s="144">
        <f t="shared" si="138"/>
        <v>0</v>
      </c>
      <c r="BJ353" s="13" t="s">
        <v>141</v>
      </c>
      <c r="BK353" s="144">
        <f t="shared" si="139"/>
        <v>0</v>
      </c>
      <c r="BL353" s="13" t="s">
        <v>200</v>
      </c>
      <c r="BM353" s="143" t="s">
        <v>1263</v>
      </c>
    </row>
    <row r="354" spans="2:65" s="1" customFormat="1" ht="24.2" customHeight="1">
      <c r="B354" s="131"/>
      <c r="C354" s="132" t="s">
        <v>1264</v>
      </c>
      <c r="D354" s="132" t="s">
        <v>136</v>
      </c>
      <c r="E354" s="133" t="s">
        <v>544</v>
      </c>
      <c r="F354" s="134" t="s">
        <v>545</v>
      </c>
      <c r="G354" s="135" t="s">
        <v>234</v>
      </c>
      <c r="H354" s="136">
        <v>91.218000000000004</v>
      </c>
      <c r="I354" s="137">
        <v>0</v>
      </c>
      <c r="J354" s="137">
        <f t="shared" si="130"/>
        <v>0</v>
      </c>
      <c r="K354" s="138"/>
      <c r="L354" s="25"/>
      <c r="M354" s="139" t="s">
        <v>1</v>
      </c>
      <c r="N354" s="140" t="s">
        <v>37</v>
      </c>
      <c r="O354" s="141">
        <v>2.9950000000000001</v>
      </c>
      <c r="P354" s="141">
        <f t="shared" si="131"/>
        <v>273.19791000000004</v>
      </c>
      <c r="Q354" s="141">
        <v>0</v>
      </c>
      <c r="R354" s="141">
        <f t="shared" si="132"/>
        <v>0</v>
      </c>
      <c r="S354" s="141">
        <v>0</v>
      </c>
      <c r="T354" s="142">
        <f t="shared" si="133"/>
        <v>0</v>
      </c>
      <c r="AR354" s="143" t="s">
        <v>200</v>
      </c>
      <c r="AT354" s="143" t="s">
        <v>136</v>
      </c>
      <c r="AU354" s="143" t="s">
        <v>141</v>
      </c>
      <c r="AY354" s="13" t="s">
        <v>134</v>
      </c>
      <c r="BE354" s="144">
        <f t="shared" si="134"/>
        <v>0</v>
      </c>
      <c r="BF354" s="144">
        <f t="shared" si="135"/>
        <v>0</v>
      </c>
      <c r="BG354" s="144">
        <f t="shared" si="136"/>
        <v>0</v>
      </c>
      <c r="BH354" s="144">
        <f t="shared" si="137"/>
        <v>0</v>
      </c>
      <c r="BI354" s="144">
        <f t="shared" si="138"/>
        <v>0</v>
      </c>
      <c r="BJ354" s="13" t="s">
        <v>141</v>
      </c>
      <c r="BK354" s="144">
        <f t="shared" si="139"/>
        <v>0</v>
      </c>
      <c r="BL354" s="13" t="s">
        <v>200</v>
      </c>
      <c r="BM354" s="143" t="s">
        <v>1265</v>
      </c>
    </row>
    <row r="355" spans="2:65" s="11" customFormat="1" ht="22.9" customHeight="1">
      <c r="B355" s="120"/>
      <c r="D355" s="121" t="s">
        <v>70</v>
      </c>
      <c r="E355" s="129" t="s">
        <v>547</v>
      </c>
      <c r="F355" s="129" t="s">
        <v>548</v>
      </c>
      <c r="J355" s="130">
        <f>BK355</f>
        <v>0</v>
      </c>
      <c r="L355" s="120"/>
      <c r="M355" s="124"/>
      <c r="P355" s="125">
        <f>SUM(P356:P358)</f>
        <v>51.369426600000004</v>
      </c>
      <c r="R355" s="125">
        <f>SUM(R356:R358)</f>
        <v>2.1203630000000002</v>
      </c>
      <c r="T355" s="126">
        <f>SUM(T356:T358)</f>
        <v>0</v>
      </c>
      <c r="AR355" s="121" t="s">
        <v>141</v>
      </c>
      <c r="AT355" s="127" t="s">
        <v>70</v>
      </c>
      <c r="AU355" s="127" t="s">
        <v>79</v>
      </c>
      <c r="AY355" s="121" t="s">
        <v>134</v>
      </c>
      <c r="BK355" s="128">
        <f>SUM(BK356:BK358)</f>
        <v>0</v>
      </c>
    </row>
    <row r="356" spans="2:65" s="1" customFormat="1" ht="33" customHeight="1">
      <c r="B356" s="131"/>
      <c r="C356" s="132" t="s">
        <v>1266</v>
      </c>
      <c r="D356" s="132" t="s">
        <v>136</v>
      </c>
      <c r="E356" s="133" t="s">
        <v>550</v>
      </c>
      <c r="F356" s="134" t="s">
        <v>551</v>
      </c>
      <c r="G356" s="135" t="s">
        <v>139</v>
      </c>
      <c r="H356" s="136">
        <v>55.74</v>
      </c>
      <c r="I356" s="137">
        <v>0</v>
      </c>
      <c r="J356" s="137">
        <f>ROUND(I356*H356,2)</f>
        <v>0</v>
      </c>
      <c r="K356" s="138"/>
      <c r="L356" s="25"/>
      <c r="M356" s="139" t="s">
        <v>1</v>
      </c>
      <c r="N356" s="140" t="s">
        <v>37</v>
      </c>
      <c r="O356" s="141">
        <v>0.92159000000000002</v>
      </c>
      <c r="P356" s="141">
        <f>O356*H356</f>
        <v>51.369426600000004</v>
      </c>
      <c r="Q356" s="141">
        <v>3.2000000000000002E-3</v>
      </c>
      <c r="R356" s="141">
        <f>Q356*H356</f>
        <v>0.17836800000000003</v>
      </c>
      <c r="S356" s="141">
        <v>0</v>
      </c>
      <c r="T356" s="142">
        <f>S356*H356</f>
        <v>0</v>
      </c>
      <c r="AR356" s="143" t="s">
        <v>200</v>
      </c>
      <c r="AT356" s="143" t="s">
        <v>136</v>
      </c>
      <c r="AU356" s="143" t="s">
        <v>141</v>
      </c>
      <c r="AY356" s="13" t="s">
        <v>134</v>
      </c>
      <c r="BE356" s="144">
        <f>IF(N356="základná",J356,0)</f>
        <v>0</v>
      </c>
      <c r="BF356" s="144">
        <f>IF(N356="znížená",J356,0)</f>
        <v>0</v>
      </c>
      <c r="BG356" s="144">
        <f>IF(N356="zákl. prenesená",J356,0)</f>
        <v>0</v>
      </c>
      <c r="BH356" s="144">
        <f>IF(N356="zníž. prenesená",J356,0)</f>
        <v>0</v>
      </c>
      <c r="BI356" s="144">
        <f>IF(N356="nulová",J356,0)</f>
        <v>0</v>
      </c>
      <c r="BJ356" s="13" t="s">
        <v>141</v>
      </c>
      <c r="BK356" s="144">
        <f>ROUND(I356*H356,2)</f>
        <v>0</v>
      </c>
      <c r="BL356" s="13" t="s">
        <v>200</v>
      </c>
      <c r="BM356" s="143" t="s">
        <v>1267</v>
      </c>
    </row>
    <row r="357" spans="2:65" s="1" customFormat="1" ht="24.2" customHeight="1">
      <c r="B357" s="131"/>
      <c r="C357" s="149" t="s">
        <v>1268</v>
      </c>
      <c r="D357" s="149" t="s">
        <v>313</v>
      </c>
      <c r="E357" s="150" t="s">
        <v>554</v>
      </c>
      <c r="F357" s="151" t="s">
        <v>555</v>
      </c>
      <c r="G357" s="152" t="s">
        <v>139</v>
      </c>
      <c r="H357" s="153">
        <v>57.97</v>
      </c>
      <c r="I357" s="154">
        <v>0</v>
      </c>
      <c r="J357" s="154">
        <f>ROUND(I357*H357,2)</f>
        <v>0</v>
      </c>
      <c r="K357" s="155"/>
      <c r="L357" s="156"/>
      <c r="M357" s="157" t="s">
        <v>1</v>
      </c>
      <c r="N357" s="158" t="s">
        <v>37</v>
      </c>
      <c r="O357" s="141">
        <v>0</v>
      </c>
      <c r="P357" s="141">
        <f>O357*H357</f>
        <v>0</v>
      </c>
      <c r="Q357" s="141">
        <v>3.3500000000000002E-2</v>
      </c>
      <c r="R357" s="141">
        <f>Q357*H357</f>
        <v>1.9419950000000001</v>
      </c>
      <c r="S357" s="141">
        <v>0</v>
      </c>
      <c r="T357" s="142">
        <f>S357*H357</f>
        <v>0</v>
      </c>
      <c r="AR357" s="143" t="s">
        <v>266</v>
      </c>
      <c r="AT357" s="143" t="s">
        <v>313</v>
      </c>
      <c r="AU357" s="143" t="s">
        <v>141</v>
      </c>
      <c r="AY357" s="13" t="s">
        <v>134</v>
      </c>
      <c r="BE357" s="144">
        <f>IF(N357="základná",J357,0)</f>
        <v>0</v>
      </c>
      <c r="BF357" s="144">
        <f>IF(N357="znížená",J357,0)</f>
        <v>0</v>
      </c>
      <c r="BG357" s="144">
        <f>IF(N357="zákl. prenesená",J357,0)</f>
        <v>0</v>
      </c>
      <c r="BH357" s="144">
        <f>IF(N357="zníž. prenesená",J357,0)</f>
        <v>0</v>
      </c>
      <c r="BI357" s="144">
        <f>IF(N357="nulová",J357,0)</f>
        <v>0</v>
      </c>
      <c r="BJ357" s="13" t="s">
        <v>141</v>
      </c>
      <c r="BK357" s="144">
        <f>ROUND(I357*H357,2)</f>
        <v>0</v>
      </c>
      <c r="BL357" s="13" t="s">
        <v>200</v>
      </c>
      <c r="BM357" s="143" t="s">
        <v>1269</v>
      </c>
    </row>
    <row r="358" spans="2:65" s="1" customFormat="1" ht="24.2" customHeight="1">
      <c r="B358" s="131"/>
      <c r="C358" s="132" t="s">
        <v>1270</v>
      </c>
      <c r="D358" s="132" t="s">
        <v>136</v>
      </c>
      <c r="E358" s="133" t="s">
        <v>558</v>
      </c>
      <c r="F358" s="134" t="s">
        <v>559</v>
      </c>
      <c r="G358" s="135" t="s">
        <v>453</v>
      </c>
      <c r="H358" s="136">
        <v>36.723999999999997</v>
      </c>
      <c r="I358" s="137">
        <v>0</v>
      </c>
      <c r="J358" s="137">
        <f>ROUND(I358*H358,2)</f>
        <v>0</v>
      </c>
      <c r="K358" s="138"/>
      <c r="L358" s="25"/>
      <c r="M358" s="139" t="s">
        <v>1</v>
      </c>
      <c r="N358" s="140" t="s">
        <v>37</v>
      </c>
      <c r="O358" s="141">
        <v>0</v>
      </c>
      <c r="P358" s="141">
        <f>O358*H358</f>
        <v>0</v>
      </c>
      <c r="Q358" s="141">
        <v>0</v>
      </c>
      <c r="R358" s="141">
        <f>Q358*H358</f>
        <v>0</v>
      </c>
      <c r="S358" s="141">
        <v>0</v>
      </c>
      <c r="T358" s="142">
        <f>S358*H358</f>
        <v>0</v>
      </c>
      <c r="AR358" s="143" t="s">
        <v>200</v>
      </c>
      <c r="AT358" s="143" t="s">
        <v>136</v>
      </c>
      <c r="AU358" s="143" t="s">
        <v>141</v>
      </c>
      <c r="AY358" s="13" t="s">
        <v>134</v>
      </c>
      <c r="BE358" s="144">
        <f>IF(N358="základná",J358,0)</f>
        <v>0</v>
      </c>
      <c r="BF358" s="144">
        <f>IF(N358="znížená",J358,0)</f>
        <v>0</v>
      </c>
      <c r="BG358" s="144">
        <f>IF(N358="zákl. prenesená",J358,0)</f>
        <v>0</v>
      </c>
      <c r="BH358" s="144">
        <f>IF(N358="zníž. prenesená",J358,0)</f>
        <v>0</v>
      </c>
      <c r="BI358" s="144">
        <f>IF(N358="nulová",J358,0)</f>
        <v>0</v>
      </c>
      <c r="BJ358" s="13" t="s">
        <v>141</v>
      </c>
      <c r="BK358" s="144">
        <f>ROUND(I358*H358,2)</f>
        <v>0</v>
      </c>
      <c r="BL358" s="13" t="s">
        <v>200</v>
      </c>
      <c r="BM358" s="143" t="s">
        <v>1271</v>
      </c>
    </row>
    <row r="359" spans="2:65" s="11" customFormat="1" ht="22.9" customHeight="1">
      <c r="B359" s="120"/>
      <c r="D359" s="121" t="s">
        <v>70</v>
      </c>
      <c r="E359" s="129" t="s">
        <v>561</v>
      </c>
      <c r="F359" s="129" t="s">
        <v>562</v>
      </c>
      <c r="J359" s="130">
        <f>BK359</f>
        <v>0</v>
      </c>
      <c r="L359" s="120"/>
      <c r="M359" s="124"/>
      <c r="P359" s="125">
        <f>SUM(P360:P365)</f>
        <v>876.17820430000017</v>
      </c>
      <c r="R359" s="125">
        <f>SUM(R360:R365)</f>
        <v>10.094575800000001</v>
      </c>
      <c r="T359" s="126">
        <f>SUM(T360:T365)</f>
        <v>0</v>
      </c>
      <c r="AR359" s="121" t="s">
        <v>141</v>
      </c>
      <c r="AT359" s="127" t="s">
        <v>70</v>
      </c>
      <c r="AU359" s="127" t="s">
        <v>79</v>
      </c>
      <c r="AY359" s="121" t="s">
        <v>134</v>
      </c>
      <c r="BK359" s="128">
        <f>SUM(BK360:BK365)</f>
        <v>0</v>
      </c>
    </row>
    <row r="360" spans="2:65" s="1" customFormat="1" ht="24.2" customHeight="1">
      <c r="B360" s="131"/>
      <c r="C360" s="132" t="s">
        <v>1272</v>
      </c>
      <c r="D360" s="132" t="s">
        <v>136</v>
      </c>
      <c r="E360" s="133" t="s">
        <v>564</v>
      </c>
      <c r="F360" s="134" t="s">
        <v>565</v>
      </c>
      <c r="G360" s="135" t="s">
        <v>139</v>
      </c>
      <c r="H360" s="136">
        <v>552.70000000000005</v>
      </c>
      <c r="I360" s="137">
        <v>0</v>
      </c>
      <c r="J360" s="137">
        <f t="shared" ref="J360:J365" si="140">ROUND(I360*H360,2)</f>
        <v>0</v>
      </c>
      <c r="K360" s="138"/>
      <c r="L360" s="25"/>
      <c r="M360" s="139" t="s">
        <v>1</v>
      </c>
      <c r="N360" s="140" t="s">
        <v>37</v>
      </c>
      <c r="O360" s="141">
        <v>0.62688999999999995</v>
      </c>
      <c r="P360" s="141">
        <f t="shared" ref="P360:P365" si="141">O360*H360</f>
        <v>346.482103</v>
      </c>
      <c r="Q360" s="141">
        <v>2.7499999999999998E-3</v>
      </c>
      <c r="R360" s="141">
        <f t="shared" ref="R360:R365" si="142">Q360*H360</f>
        <v>1.519925</v>
      </c>
      <c r="S360" s="141">
        <v>0</v>
      </c>
      <c r="T360" s="142">
        <f t="shared" ref="T360:T365" si="143">S360*H360</f>
        <v>0</v>
      </c>
      <c r="AR360" s="143" t="s">
        <v>200</v>
      </c>
      <c r="AT360" s="143" t="s">
        <v>136</v>
      </c>
      <c r="AU360" s="143" t="s">
        <v>141</v>
      </c>
      <c r="AY360" s="13" t="s">
        <v>134</v>
      </c>
      <c r="BE360" s="144">
        <f t="shared" ref="BE360:BE365" si="144">IF(N360="základná",J360,0)</f>
        <v>0</v>
      </c>
      <c r="BF360" s="144">
        <f t="shared" ref="BF360:BF365" si="145">IF(N360="znížená",J360,0)</f>
        <v>0</v>
      </c>
      <c r="BG360" s="144">
        <f t="shared" ref="BG360:BG365" si="146">IF(N360="zákl. prenesená",J360,0)</f>
        <v>0</v>
      </c>
      <c r="BH360" s="144">
        <f t="shared" ref="BH360:BH365" si="147">IF(N360="zníž. prenesená",J360,0)</f>
        <v>0</v>
      </c>
      <c r="BI360" s="144">
        <f t="shared" ref="BI360:BI365" si="148">IF(N360="nulová",J360,0)</f>
        <v>0</v>
      </c>
      <c r="BJ360" s="13" t="s">
        <v>141</v>
      </c>
      <c r="BK360" s="144">
        <f t="shared" ref="BK360:BK365" si="149">ROUND(I360*H360,2)</f>
        <v>0</v>
      </c>
      <c r="BL360" s="13" t="s">
        <v>200</v>
      </c>
      <c r="BM360" s="143" t="s">
        <v>1273</v>
      </c>
    </row>
    <row r="361" spans="2:65" s="1" customFormat="1" ht="16.5" customHeight="1">
      <c r="B361" s="131"/>
      <c r="C361" s="132" t="s">
        <v>1274</v>
      </c>
      <c r="D361" s="132" t="s">
        <v>136</v>
      </c>
      <c r="E361" s="133" t="s">
        <v>1275</v>
      </c>
      <c r="F361" s="134" t="s">
        <v>1276</v>
      </c>
      <c r="G361" s="135" t="s">
        <v>139</v>
      </c>
      <c r="H361" s="136">
        <v>552.70000000000005</v>
      </c>
      <c r="I361" s="137">
        <v>0</v>
      </c>
      <c r="J361" s="137">
        <f t="shared" si="140"/>
        <v>0</v>
      </c>
      <c r="K361" s="138"/>
      <c r="L361" s="25"/>
      <c r="M361" s="139" t="s">
        <v>1</v>
      </c>
      <c r="N361" s="140" t="s">
        <v>37</v>
      </c>
      <c r="O361" s="141">
        <v>0.37164000000000003</v>
      </c>
      <c r="P361" s="141">
        <f t="shared" si="141"/>
        <v>205.40542800000003</v>
      </c>
      <c r="Q361" s="141">
        <v>1.115E-2</v>
      </c>
      <c r="R361" s="141">
        <f t="shared" si="142"/>
        <v>6.162605000000001</v>
      </c>
      <c r="S361" s="141">
        <v>0</v>
      </c>
      <c r="T361" s="142">
        <f t="shared" si="143"/>
        <v>0</v>
      </c>
      <c r="AR361" s="143" t="s">
        <v>200</v>
      </c>
      <c r="AT361" s="143" t="s">
        <v>136</v>
      </c>
      <c r="AU361" s="143" t="s">
        <v>141</v>
      </c>
      <c r="AY361" s="13" t="s">
        <v>134</v>
      </c>
      <c r="BE361" s="144">
        <f t="shared" si="144"/>
        <v>0</v>
      </c>
      <c r="BF361" s="144">
        <f t="shared" si="145"/>
        <v>0</v>
      </c>
      <c r="BG361" s="144">
        <f t="shared" si="146"/>
        <v>0</v>
      </c>
      <c r="BH361" s="144">
        <f t="shared" si="147"/>
        <v>0</v>
      </c>
      <c r="BI361" s="144">
        <f t="shared" si="148"/>
        <v>0</v>
      </c>
      <c r="BJ361" s="13" t="s">
        <v>141</v>
      </c>
      <c r="BK361" s="144">
        <f t="shared" si="149"/>
        <v>0</v>
      </c>
      <c r="BL361" s="13" t="s">
        <v>200</v>
      </c>
      <c r="BM361" s="143" t="s">
        <v>1277</v>
      </c>
    </row>
    <row r="362" spans="2:65" s="1" customFormat="1" ht="24.2" customHeight="1">
      <c r="B362" s="131"/>
      <c r="C362" s="132" t="s">
        <v>1278</v>
      </c>
      <c r="D362" s="132" t="s">
        <v>136</v>
      </c>
      <c r="E362" s="133" t="s">
        <v>568</v>
      </c>
      <c r="F362" s="134" t="s">
        <v>569</v>
      </c>
      <c r="G362" s="135" t="s">
        <v>139</v>
      </c>
      <c r="H362" s="136">
        <v>552.70000000000005</v>
      </c>
      <c r="I362" s="137">
        <v>0</v>
      </c>
      <c r="J362" s="137">
        <f t="shared" si="140"/>
        <v>0</v>
      </c>
      <c r="K362" s="138"/>
      <c r="L362" s="25"/>
      <c r="M362" s="139" t="s">
        <v>1</v>
      </c>
      <c r="N362" s="140" t="s">
        <v>37</v>
      </c>
      <c r="O362" s="141">
        <v>0.46417999999999998</v>
      </c>
      <c r="P362" s="141">
        <f t="shared" si="141"/>
        <v>256.55228600000004</v>
      </c>
      <c r="Q362" s="141">
        <v>1.8E-3</v>
      </c>
      <c r="R362" s="141">
        <f t="shared" si="142"/>
        <v>0.99486000000000008</v>
      </c>
      <c r="S362" s="141">
        <v>0</v>
      </c>
      <c r="T362" s="142">
        <f t="shared" si="143"/>
        <v>0</v>
      </c>
      <c r="AR362" s="143" t="s">
        <v>200</v>
      </c>
      <c r="AT362" s="143" t="s">
        <v>136</v>
      </c>
      <c r="AU362" s="143" t="s">
        <v>141</v>
      </c>
      <c r="AY362" s="13" t="s">
        <v>134</v>
      </c>
      <c r="BE362" s="144">
        <f t="shared" si="144"/>
        <v>0</v>
      </c>
      <c r="BF362" s="144">
        <f t="shared" si="145"/>
        <v>0</v>
      </c>
      <c r="BG362" s="144">
        <f t="shared" si="146"/>
        <v>0</v>
      </c>
      <c r="BH362" s="144">
        <f t="shared" si="147"/>
        <v>0</v>
      </c>
      <c r="BI362" s="144">
        <f t="shared" si="148"/>
        <v>0</v>
      </c>
      <c r="BJ362" s="13" t="s">
        <v>141</v>
      </c>
      <c r="BK362" s="144">
        <f t="shared" si="149"/>
        <v>0</v>
      </c>
      <c r="BL362" s="13" t="s">
        <v>200</v>
      </c>
      <c r="BM362" s="143" t="s">
        <v>1279</v>
      </c>
    </row>
    <row r="363" spans="2:65" s="1" customFormat="1" ht="16.5" customHeight="1">
      <c r="B363" s="131"/>
      <c r="C363" s="132" t="s">
        <v>1280</v>
      </c>
      <c r="D363" s="132" t="s">
        <v>136</v>
      </c>
      <c r="E363" s="133" t="s">
        <v>572</v>
      </c>
      <c r="F363" s="134" t="s">
        <v>573</v>
      </c>
      <c r="G363" s="135" t="s">
        <v>139</v>
      </c>
      <c r="H363" s="136">
        <v>35.79</v>
      </c>
      <c r="I363" s="137">
        <v>0</v>
      </c>
      <c r="J363" s="137">
        <f t="shared" si="140"/>
        <v>0</v>
      </c>
      <c r="K363" s="138"/>
      <c r="L363" s="25"/>
      <c r="M363" s="139" t="s">
        <v>1</v>
      </c>
      <c r="N363" s="140" t="s">
        <v>37</v>
      </c>
      <c r="O363" s="141">
        <v>0.67586999999999997</v>
      </c>
      <c r="P363" s="141">
        <f t="shared" si="141"/>
        <v>24.1893873</v>
      </c>
      <c r="Q363" s="141">
        <v>3.3020000000000001E-2</v>
      </c>
      <c r="R363" s="141">
        <f t="shared" si="142"/>
        <v>1.1817858000000001</v>
      </c>
      <c r="S363" s="141">
        <v>0</v>
      </c>
      <c r="T363" s="142">
        <f t="shared" si="143"/>
        <v>0</v>
      </c>
      <c r="AR363" s="143" t="s">
        <v>200</v>
      </c>
      <c r="AT363" s="143" t="s">
        <v>136</v>
      </c>
      <c r="AU363" s="143" t="s">
        <v>141</v>
      </c>
      <c r="AY363" s="13" t="s">
        <v>134</v>
      </c>
      <c r="BE363" s="144">
        <f t="shared" si="144"/>
        <v>0</v>
      </c>
      <c r="BF363" s="144">
        <f t="shared" si="145"/>
        <v>0</v>
      </c>
      <c r="BG363" s="144">
        <f t="shared" si="146"/>
        <v>0</v>
      </c>
      <c r="BH363" s="144">
        <f t="shared" si="147"/>
        <v>0</v>
      </c>
      <c r="BI363" s="144">
        <f t="shared" si="148"/>
        <v>0</v>
      </c>
      <c r="BJ363" s="13" t="s">
        <v>141</v>
      </c>
      <c r="BK363" s="144">
        <f t="shared" si="149"/>
        <v>0</v>
      </c>
      <c r="BL363" s="13" t="s">
        <v>200</v>
      </c>
      <c r="BM363" s="143" t="s">
        <v>1281</v>
      </c>
    </row>
    <row r="364" spans="2:65" s="1" customFormat="1" ht="16.5" customHeight="1">
      <c r="B364" s="131"/>
      <c r="C364" s="132" t="s">
        <v>1282</v>
      </c>
      <c r="D364" s="132" t="s">
        <v>136</v>
      </c>
      <c r="E364" s="133" t="s">
        <v>576</v>
      </c>
      <c r="F364" s="134" t="s">
        <v>577</v>
      </c>
      <c r="G364" s="135" t="s">
        <v>139</v>
      </c>
      <c r="H364" s="136">
        <v>588.5</v>
      </c>
      <c r="I364" s="137">
        <v>0</v>
      </c>
      <c r="J364" s="137">
        <f t="shared" si="140"/>
        <v>0</v>
      </c>
      <c r="K364" s="138"/>
      <c r="L364" s="25"/>
      <c r="M364" s="139" t="s">
        <v>1</v>
      </c>
      <c r="N364" s="140" t="s">
        <v>37</v>
      </c>
      <c r="O364" s="141">
        <v>7.3999999999999996E-2</v>
      </c>
      <c r="P364" s="141">
        <f t="shared" si="141"/>
        <v>43.548999999999999</v>
      </c>
      <c r="Q364" s="141">
        <v>4.0000000000000002E-4</v>
      </c>
      <c r="R364" s="141">
        <f t="shared" si="142"/>
        <v>0.2354</v>
      </c>
      <c r="S364" s="141">
        <v>0</v>
      </c>
      <c r="T364" s="142">
        <f t="shared" si="143"/>
        <v>0</v>
      </c>
      <c r="AR364" s="143" t="s">
        <v>200</v>
      </c>
      <c r="AT364" s="143" t="s">
        <v>136</v>
      </c>
      <c r="AU364" s="143" t="s">
        <v>141</v>
      </c>
      <c r="AY364" s="13" t="s">
        <v>134</v>
      </c>
      <c r="BE364" s="144">
        <f t="shared" si="144"/>
        <v>0</v>
      </c>
      <c r="BF364" s="144">
        <f t="shared" si="145"/>
        <v>0</v>
      </c>
      <c r="BG364" s="144">
        <f t="shared" si="146"/>
        <v>0</v>
      </c>
      <c r="BH364" s="144">
        <f t="shared" si="147"/>
        <v>0</v>
      </c>
      <c r="BI364" s="144">
        <f t="shared" si="148"/>
        <v>0</v>
      </c>
      <c r="BJ364" s="13" t="s">
        <v>141</v>
      </c>
      <c r="BK364" s="144">
        <f t="shared" si="149"/>
        <v>0</v>
      </c>
      <c r="BL364" s="13" t="s">
        <v>200</v>
      </c>
      <c r="BM364" s="143" t="s">
        <v>1283</v>
      </c>
    </row>
    <row r="365" spans="2:65" s="1" customFormat="1" ht="24.2" customHeight="1">
      <c r="B365" s="131"/>
      <c r="C365" s="132" t="s">
        <v>1284</v>
      </c>
      <c r="D365" s="132" t="s">
        <v>136</v>
      </c>
      <c r="E365" s="133" t="s">
        <v>580</v>
      </c>
      <c r="F365" s="134" t="s">
        <v>581</v>
      </c>
      <c r="G365" s="135" t="s">
        <v>453</v>
      </c>
      <c r="H365" s="136">
        <v>1071.5319999999999</v>
      </c>
      <c r="I365" s="137">
        <v>0</v>
      </c>
      <c r="J365" s="137">
        <f t="shared" si="140"/>
        <v>0</v>
      </c>
      <c r="K365" s="138"/>
      <c r="L365" s="25"/>
      <c r="M365" s="139" t="s">
        <v>1</v>
      </c>
      <c r="N365" s="140" t="s">
        <v>37</v>
      </c>
      <c r="O365" s="141">
        <v>0</v>
      </c>
      <c r="P365" s="141">
        <f t="shared" si="141"/>
        <v>0</v>
      </c>
      <c r="Q365" s="141">
        <v>0</v>
      </c>
      <c r="R365" s="141">
        <f t="shared" si="142"/>
        <v>0</v>
      </c>
      <c r="S365" s="141">
        <v>0</v>
      </c>
      <c r="T365" s="142">
        <f t="shared" si="143"/>
        <v>0</v>
      </c>
      <c r="AR365" s="143" t="s">
        <v>200</v>
      </c>
      <c r="AT365" s="143" t="s">
        <v>136</v>
      </c>
      <c r="AU365" s="143" t="s">
        <v>141</v>
      </c>
      <c r="AY365" s="13" t="s">
        <v>134</v>
      </c>
      <c r="BE365" s="144">
        <f t="shared" si="144"/>
        <v>0</v>
      </c>
      <c r="BF365" s="144">
        <f t="shared" si="145"/>
        <v>0</v>
      </c>
      <c r="BG365" s="144">
        <f t="shared" si="146"/>
        <v>0</v>
      </c>
      <c r="BH365" s="144">
        <f t="shared" si="147"/>
        <v>0</v>
      </c>
      <c r="BI365" s="144">
        <f t="shared" si="148"/>
        <v>0</v>
      </c>
      <c r="BJ365" s="13" t="s">
        <v>141</v>
      </c>
      <c r="BK365" s="144">
        <f t="shared" si="149"/>
        <v>0</v>
      </c>
      <c r="BL365" s="13" t="s">
        <v>200</v>
      </c>
      <c r="BM365" s="143" t="s">
        <v>1285</v>
      </c>
    </row>
    <row r="366" spans="2:65" s="11" customFormat="1" ht="22.9" customHeight="1">
      <c r="B366" s="120"/>
      <c r="D366" s="121" t="s">
        <v>70</v>
      </c>
      <c r="E366" s="129" t="s">
        <v>1286</v>
      </c>
      <c r="F366" s="129" t="s">
        <v>1287</v>
      </c>
      <c r="J366" s="130">
        <f>BK366</f>
        <v>0</v>
      </c>
      <c r="L366" s="120"/>
      <c r="M366" s="124"/>
      <c r="P366" s="125">
        <f>SUM(P367:P369)</f>
        <v>46.531665599999997</v>
      </c>
      <c r="R366" s="125">
        <f>SUM(R367:R369)</f>
        <v>0.62947784000000007</v>
      </c>
      <c r="T366" s="126">
        <f>SUM(T367:T369)</f>
        <v>0</v>
      </c>
      <c r="AR366" s="121" t="s">
        <v>141</v>
      </c>
      <c r="AT366" s="127" t="s">
        <v>70</v>
      </c>
      <c r="AU366" s="127" t="s">
        <v>79</v>
      </c>
      <c r="AY366" s="121" t="s">
        <v>134</v>
      </c>
      <c r="BK366" s="128">
        <f>SUM(BK367:BK369)</f>
        <v>0</v>
      </c>
    </row>
    <row r="367" spans="2:65" s="1" customFormat="1" ht="37.9" customHeight="1">
      <c r="B367" s="131"/>
      <c r="C367" s="132" t="s">
        <v>1288</v>
      </c>
      <c r="D367" s="132" t="s">
        <v>136</v>
      </c>
      <c r="E367" s="133" t="s">
        <v>1289</v>
      </c>
      <c r="F367" s="134" t="s">
        <v>1290</v>
      </c>
      <c r="G367" s="135" t="s">
        <v>139</v>
      </c>
      <c r="H367" s="136">
        <v>28.56</v>
      </c>
      <c r="I367" s="137">
        <v>0</v>
      </c>
      <c r="J367" s="137">
        <f>ROUND(I367*H367,2)</f>
        <v>0</v>
      </c>
      <c r="K367" s="138"/>
      <c r="L367" s="25"/>
      <c r="M367" s="139" t="s">
        <v>1</v>
      </c>
      <c r="N367" s="140" t="s">
        <v>37</v>
      </c>
      <c r="O367" s="141">
        <v>1.6292599999999999</v>
      </c>
      <c r="P367" s="141">
        <f>O367*H367</f>
        <v>46.531665599999997</v>
      </c>
      <c r="Q367" s="141">
        <v>2.7799999999999999E-3</v>
      </c>
      <c r="R367" s="141">
        <f>Q367*H367</f>
        <v>7.939679999999999E-2</v>
      </c>
      <c r="S367" s="141">
        <v>0</v>
      </c>
      <c r="T367" s="142">
        <f>S367*H367</f>
        <v>0</v>
      </c>
      <c r="AR367" s="143" t="s">
        <v>200</v>
      </c>
      <c r="AT367" s="143" t="s">
        <v>136</v>
      </c>
      <c r="AU367" s="143" t="s">
        <v>141</v>
      </c>
      <c r="AY367" s="13" t="s">
        <v>134</v>
      </c>
      <c r="BE367" s="144">
        <f>IF(N367="základná",J367,0)</f>
        <v>0</v>
      </c>
      <c r="BF367" s="144">
        <f>IF(N367="znížená",J367,0)</f>
        <v>0</v>
      </c>
      <c r="BG367" s="144">
        <f>IF(N367="zákl. prenesená",J367,0)</f>
        <v>0</v>
      </c>
      <c r="BH367" s="144">
        <f>IF(N367="zníž. prenesená",J367,0)</f>
        <v>0</v>
      </c>
      <c r="BI367" s="144">
        <f>IF(N367="nulová",J367,0)</f>
        <v>0</v>
      </c>
      <c r="BJ367" s="13" t="s">
        <v>141</v>
      </c>
      <c r="BK367" s="144">
        <f>ROUND(I367*H367,2)</f>
        <v>0</v>
      </c>
      <c r="BL367" s="13" t="s">
        <v>200</v>
      </c>
      <c r="BM367" s="143" t="s">
        <v>1291</v>
      </c>
    </row>
    <row r="368" spans="2:65" s="1" customFormat="1" ht="16.5" customHeight="1">
      <c r="B368" s="131"/>
      <c r="C368" s="149" t="s">
        <v>1292</v>
      </c>
      <c r="D368" s="149" t="s">
        <v>313</v>
      </c>
      <c r="E368" s="150" t="s">
        <v>1293</v>
      </c>
      <c r="F368" s="151" t="s">
        <v>1294</v>
      </c>
      <c r="G368" s="152" t="s">
        <v>139</v>
      </c>
      <c r="H368" s="153">
        <v>29.702000000000002</v>
      </c>
      <c r="I368" s="154">
        <v>0</v>
      </c>
      <c r="J368" s="154">
        <f>ROUND(I368*H368,2)</f>
        <v>0</v>
      </c>
      <c r="K368" s="155"/>
      <c r="L368" s="156"/>
      <c r="M368" s="157" t="s">
        <v>1</v>
      </c>
      <c r="N368" s="158" t="s">
        <v>37</v>
      </c>
      <c r="O368" s="141">
        <v>0</v>
      </c>
      <c r="P368" s="141">
        <f>O368*H368</f>
        <v>0</v>
      </c>
      <c r="Q368" s="141">
        <v>1.8519999999999998E-2</v>
      </c>
      <c r="R368" s="141">
        <f>Q368*H368</f>
        <v>0.55008104000000002</v>
      </c>
      <c r="S368" s="141">
        <v>0</v>
      </c>
      <c r="T368" s="142">
        <f>S368*H368</f>
        <v>0</v>
      </c>
      <c r="AR368" s="143" t="s">
        <v>266</v>
      </c>
      <c r="AT368" s="143" t="s">
        <v>313</v>
      </c>
      <c r="AU368" s="143" t="s">
        <v>141</v>
      </c>
      <c r="AY368" s="13" t="s">
        <v>134</v>
      </c>
      <c r="BE368" s="144">
        <f>IF(N368="základná",J368,0)</f>
        <v>0</v>
      </c>
      <c r="BF368" s="144">
        <f>IF(N368="znížená",J368,0)</f>
        <v>0</v>
      </c>
      <c r="BG368" s="144">
        <f>IF(N368="zákl. prenesená",J368,0)</f>
        <v>0</v>
      </c>
      <c r="BH368" s="144">
        <f>IF(N368="zníž. prenesená",J368,0)</f>
        <v>0</v>
      </c>
      <c r="BI368" s="144">
        <f>IF(N368="nulová",J368,0)</f>
        <v>0</v>
      </c>
      <c r="BJ368" s="13" t="s">
        <v>141</v>
      </c>
      <c r="BK368" s="144">
        <f>ROUND(I368*H368,2)</f>
        <v>0</v>
      </c>
      <c r="BL368" s="13" t="s">
        <v>200</v>
      </c>
      <c r="BM368" s="143" t="s">
        <v>1295</v>
      </c>
    </row>
    <row r="369" spans="2:65" s="1" customFormat="1" ht="24.2" customHeight="1">
      <c r="B369" s="131"/>
      <c r="C369" s="132" t="s">
        <v>1296</v>
      </c>
      <c r="D369" s="132" t="s">
        <v>136</v>
      </c>
      <c r="E369" s="133" t="s">
        <v>1297</v>
      </c>
      <c r="F369" s="134" t="s">
        <v>1298</v>
      </c>
      <c r="G369" s="135" t="s">
        <v>453</v>
      </c>
      <c r="H369" s="136">
        <v>19.751000000000001</v>
      </c>
      <c r="I369" s="137">
        <v>0</v>
      </c>
      <c r="J369" s="137">
        <f>ROUND(I369*H369,2)</f>
        <v>0</v>
      </c>
      <c r="K369" s="138"/>
      <c r="L369" s="25"/>
      <c r="M369" s="139" t="s">
        <v>1</v>
      </c>
      <c r="N369" s="140" t="s">
        <v>37</v>
      </c>
      <c r="O369" s="141">
        <v>0</v>
      </c>
      <c r="P369" s="141">
        <f>O369*H369</f>
        <v>0</v>
      </c>
      <c r="Q369" s="141">
        <v>0</v>
      </c>
      <c r="R369" s="141">
        <f>Q369*H369</f>
        <v>0</v>
      </c>
      <c r="S369" s="141">
        <v>0</v>
      </c>
      <c r="T369" s="142">
        <f>S369*H369</f>
        <v>0</v>
      </c>
      <c r="AR369" s="143" t="s">
        <v>200</v>
      </c>
      <c r="AT369" s="143" t="s">
        <v>136</v>
      </c>
      <c r="AU369" s="143" t="s">
        <v>141</v>
      </c>
      <c r="AY369" s="13" t="s">
        <v>134</v>
      </c>
      <c r="BE369" s="144">
        <f>IF(N369="základná",J369,0)</f>
        <v>0</v>
      </c>
      <c r="BF369" s="144">
        <f>IF(N369="znížená",J369,0)</f>
        <v>0</v>
      </c>
      <c r="BG369" s="144">
        <f>IF(N369="zákl. prenesená",J369,0)</f>
        <v>0</v>
      </c>
      <c r="BH369" s="144">
        <f>IF(N369="zníž. prenesená",J369,0)</f>
        <v>0</v>
      </c>
      <c r="BI369" s="144">
        <f>IF(N369="nulová",J369,0)</f>
        <v>0</v>
      </c>
      <c r="BJ369" s="13" t="s">
        <v>141</v>
      </c>
      <c r="BK369" s="144">
        <f>ROUND(I369*H369,2)</f>
        <v>0</v>
      </c>
      <c r="BL369" s="13" t="s">
        <v>200</v>
      </c>
      <c r="BM369" s="143" t="s">
        <v>1299</v>
      </c>
    </row>
    <row r="370" spans="2:65" s="11" customFormat="1" ht="22.9" customHeight="1">
      <c r="B370" s="120"/>
      <c r="D370" s="121" t="s">
        <v>70</v>
      </c>
      <c r="E370" s="129" t="s">
        <v>583</v>
      </c>
      <c r="F370" s="129" t="s">
        <v>584</v>
      </c>
      <c r="J370" s="130">
        <f>BK370</f>
        <v>0</v>
      </c>
      <c r="L370" s="120"/>
      <c r="M370" s="124"/>
      <c r="P370" s="125">
        <f>SUM(P371:P372)</f>
        <v>2623.7316599999999</v>
      </c>
      <c r="R370" s="125">
        <f>SUM(R371:R372)</f>
        <v>2.8472400000000002</v>
      </c>
      <c r="T370" s="126">
        <f>SUM(T371:T372)</f>
        <v>0</v>
      </c>
      <c r="AR370" s="121" t="s">
        <v>141</v>
      </c>
      <c r="AT370" s="127" t="s">
        <v>70</v>
      </c>
      <c r="AU370" s="127" t="s">
        <v>79</v>
      </c>
      <c r="AY370" s="121" t="s">
        <v>134</v>
      </c>
      <c r="BK370" s="128">
        <f>SUM(BK371:BK372)</f>
        <v>0</v>
      </c>
    </row>
    <row r="371" spans="2:65" s="1" customFormat="1" ht="24.2" customHeight="1">
      <c r="B371" s="131"/>
      <c r="C371" s="132" t="s">
        <v>1300</v>
      </c>
      <c r="D371" s="132" t="s">
        <v>136</v>
      </c>
      <c r="E371" s="133" t="s">
        <v>590</v>
      </c>
      <c r="F371" s="134" t="s">
        <v>591</v>
      </c>
      <c r="G371" s="135" t="s">
        <v>139</v>
      </c>
      <c r="H371" s="136">
        <v>4314</v>
      </c>
      <c r="I371" s="137">
        <v>0</v>
      </c>
      <c r="J371" s="137">
        <f>ROUND(I371*H371,2)</f>
        <v>0</v>
      </c>
      <c r="K371" s="138"/>
      <c r="L371" s="25"/>
      <c r="M371" s="139" t="s">
        <v>1</v>
      </c>
      <c r="N371" s="140" t="s">
        <v>37</v>
      </c>
      <c r="O371" s="141">
        <v>0.16522999999999999</v>
      </c>
      <c r="P371" s="141">
        <f>O371*H371</f>
        <v>712.80221999999992</v>
      </c>
      <c r="Q371" s="141">
        <v>1.2999999999999999E-4</v>
      </c>
      <c r="R371" s="141">
        <f>Q371*H371</f>
        <v>0.56081999999999999</v>
      </c>
      <c r="S371" s="141">
        <v>0</v>
      </c>
      <c r="T371" s="142">
        <f>S371*H371</f>
        <v>0</v>
      </c>
      <c r="AR371" s="143" t="s">
        <v>200</v>
      </c>
      <c r="AT371" s="143" t="s">
        <v>136</v>
      </c>
      <c r="AU371" s="143" t="s">
        <v>141</v>
      </c>
      <c r="AY371" s="13" t="s">
        <v>134</v>
      </c>
      <c r="BE371" s="144">
        <f>IF(N371="základná",J371,0)</f>
        <v>0</v>
      </c>
      <c r="BF371" s="144">
        <f>IF(N371="znížená",J371,0)</f>
        <v>0</v>
      </c>
      <c r="BG371" s="144">
        <f>IF(N371="zákl. prenesená",J371,0)</f>
        <v>0</v>
      </c>
      <c r="BH371" s="144">
        <f>IF(N371="zníž. prenesená",J371,0)</f>
        <v>0</v>
      </c>
      <c r="BI371" s="144">
        <f>IF(N371="nulová",J371,0)</f>
        <v>0</v>
      </c>
      <c r="BJ371" s="13" t="s">
        <v>141</v>
      </c>
      <c r="BK371" s="144">
        <f>ROUND(I371*H371,2)</f>
        <v>0</v>
      </c>
      <c r="BL371" s="13" t="s">
        <v>200</v>
      </c>
      <c r="BM371" s="143" t="s">
        <v>1301</v>
      </c>
    </row>
    <row r="372" spans="2:65" s="1" customFormat="1" ht="24.2" customHeight="1">
      <c r="B372" s="131"/>
      <c r="C372" s="132" t="s">
        <v>1302</v>
      </c>
      <c r="D372" s="132" t="s">
        <v>136</v>
      </c>
      <c r="E372" s="133" t="s">
        <v>594</v>
      </c>
      <c r="F372" s="134" t="s">
        <v>595</v>
      </c>
      <c r="G372" s="135" t="s">
        <v>139</v>
      </c>
      <c r="H372" s="136">
        <v>4314</v>
      </c>
      <c r="I372" s="137">
        <v>0</v>
      </c>
      <c r="J372" s="137">
        <f>ROUND(I372*H372,2)</f>
        <v>0</v>
      </c>
      <c r="K372" s="138"/>
      <c r="L372" s="25"/>
      <c r="M372" s="139" t="s">
        <v>1</v>
      </c>
      <c r="N372" s="140" t="s">
        <v>37</v>
      </c>
      <c r="O372" s="141">
        <v>0.44296000000000002</v>
      </c>
      <c r="P372" s="141">
        <f>O372*H372</f>
        <v>1910.9294400000001</v>
      </c>
      <c r="Q372" s="141">
        <v>5.2999999999999998E-4</v>
      </c>
      <c r="R372" s="141">
        <f>Q372*H372</f>
        <v>2.2864200000000001</v>
      </c>
      <c r="S372" s="141">
        <v>0</v>
      </c>
      <c r="T372" s="142">
        <f>S372*H372</f>
        <v>0</v>
      </c>
      <c r="AR372" s="143" t="s">
        <v>200</v>
      </c>
      <c r="AT372" s="143" t="s">
        <v>136</v>
      </c>
      <c r="AU372" s="143" t="s">
        <v>141</v>
      </c>
      <c r="AY372" s="13" t="s">
        <v>134</v>
      </c>
      <c r="BE372" s="144">
        <f>IF(N372="základná",J372,0)</f>
        <v>0</v>
      </c>
      <c r="BF372" s="144">
        <f>IF(N372="znížená",J372,0)</f>
        <v>0</v>
      </c>
      <c r="BG372" s="144">
        <f>IF(N372="zákl. prenesená",J372,0)</f>
        <v>0</v>
      </c>
      <c r="BH372" s="144">
        <f>IF(N372="zníž. prenesená",J372,0)</f>
        <v>0</v>
      </c>
      <c r="BI372" s="144">
        <f>IF(N372="nulová",J372,0)</f>
        <v>0</v>
      </c>
      <c r="BJ372" s="13" t="s">
        <v>141</v>
      </c>
      <c r="BK372" s="144">
        <f>ROUND(I372*H372,2)</f>
        <v>0</v>
      </c>
      <c r="BL372" s="13" t="s">
        <v>200</v>
      </c>
      <c r="BM372" s="143" t="s">
        <v>1303</v>
      </c>
    </row>
    <row r="373" spans="2:65" s="11" customFormat="1" ht="22.9" customHeight="1">
      <c r="B373" s="120"/>
      <c r="D373" s="121" t="s">
        <v>70</v>
      </c>
      <c r="E373" s="129" t="s">
        <v>1304</v>
      </c>
      <c r="F373" s="129" t="s">
        <v>1305</v>
      </c>
      <c r="J373" s="130">
        <f>BK373</f>
        <v>0</v>
      </c>
      <c r="L373" s="120"/>
      <c r="M373" s="124"/>
      <c r="P373" s="125">
        <f>SUM(P374:P375)</f>
        <v>33.483863210000003</v>
      </c>
      <c r="R373" s="125">
        <f>SUM(R374:R375)</f>
        <v>0.14818895000000001</v>
      </c>
      <c r="T373" s="126">
        <f>SUM(T374:T375)</f>
        <v>0</v>
      </c>
      <c r="AR373" s="121" t="s">
        <v>141</v>
      </c>
      <c r="AT373" s="127" t="s">
        <v>70</v>
      </c>
      <c r="AU373" s="127" t="s">
        <v>79</v>
      </c>
      <c r="AY373" s="121" t="s">
        <v>134</v>
      </c>
      <c r="BK373" s="128">
        <f>SUM(BK374:BK375)</f>
        <v>0</v>
      </c>
    </row>
    <row r="374" spans="2:65" s="1" customFormat="1" ht="24.2" customHeight="1">
      <c r="B374" s="131"/>
      <c r="C374" s="132" t="s">
        <v>1306</v>
      </c>
      <c r="D374" s="132" t="s">
        <v>136</v>
      </c>
      <c r="E374" s="133" t="s">
        <v>1307</v>
      </c>
      <c r="F374" s="134" t="s">
        <v>1308</v>
      </c>
      <c r="G374" s="135" t="s">
        <v>139</v>
      </c>
      <c r="H374" s="136">
        <v>227.983</v>
      </c>
      <c r="I374" s="137">
        <v>0</v>
      </c>
      <c r="J374" s="137">
        <f>ROUND(I374*H374,2)</f>
        <v>0</v>
      </c>
      <c r="K374" s="138"/>
      <c r="L374" s="25"/>
      <c r="M374" s="139" t="s">
        <v>1</v>
      </c>
      <c r="N374" s="140" t="s">
        <v>37</v>
      </c>
      <c r="O374" s="141">
        <v>0.05</v>
      </c>
      <c r="P374" s="141">
        <f>O374*H374</f>
        <v>11.399150000000001</v>
      </c>
      <c r="Q374" s="141">
        <v>1.7000000000000001E-4</v>
      </c>
      <c r="R374" s="141">
        <f>Q374*H374</f>
        <v>3.8757110000000004E-2</v>
      </c>
      <c r="S374" s="141">
        <v>0</v>
      </c>
      <c r="T374" s="142">
        <f>S374*H374</f>
        <v>0</v>
      </c>
      <c r="AR374" s="143" t="s">
        <v>200</v>
      </c>
      <c r="AT374" s="143" t="s">
        <v>136</v>
      </c>
      <c r="AU374" s="143" t="s">
        <v>141</v>
      </c>
      <c r="AY374" s="13" t="s">
        <v>134</v>
      </c>
      <c r="BE374" s="144">
        <f>IF(N374="základná",J374,0)</f>
        <v>0</v>
      </c>
      <c r="BF374" s="144">
        <f>IF(N374="znížená",J374,0)</f>
        <v>0</v>
      </c>
      <c r="BG374" s="144">
        <f>IF(N374="zákl. prenesená",J374,0)</f>
        <v>0</v>
      </c>
      <c r="BH374" s="144">
        <f>IF(N374="zníž. prenesená",J374,0)</f>
        <v>0</v>
      </c>
      <c r="BI374" s="144">
        <f>IF(N374="nulová",J374,0)</f>
        <v>0</v>
      </c>
      <c r="BJ374" s="13" t="s">
        <v>141</v>
      </c>
      <c r="BK374" s="144">
        <f>ROUND(I374*H374,2)</f>
        <v>0</v>
      </c>
      <c r="BL374" s="13" t="s">
        <v>200</v>
      </c>
      <c r="BM374" s="143" t="s">
        <v>1309</v>
      </c>
    </row>
    <row r="375" spans="2:65" s="1" customFormat="1" ht="33" customHeight="1">
      <c r="B375" s="131"/>
      <c r="C375" s="132" t="s">
        <v>1310</v>
      </c>
      <c r="D375" s="132" t="s">
        <v>136</v>
      </c>
      <c r="E375" s="133" t="s">
        <v>1311</v>
      </c>
      <c r="F375" s="134" t="s">
        <v>1312</v>
      </c>
      <c r="G375" s="135" t="s">
        <v>139</v>
      </c>
      <c r="H375" s="136">
        <v>227.983</v>
      </c>
      <c r="I375" s="137">
        <v>0</v>
      </c>
      <c r="J375" s="137">
        <f>ROUND(I375*H375,2)</f>
        <v>0</v>
      </c>
      <c r="K375" s="138"/>
      <c r="L375" s="25"/>
      <c r="M375" s="139" t="s">
        <v>1</v>
      </c>
      <c r="N375" s="140" t="s">
        <v>37</v>
      </c>
      <c r="O375" s="141">
        <v>9.6869999999999998E-2</v>
      </c>
      <c r="P375" s="141">
        <f>O375*H375</f>
        <v>22.08471321</v>
      </c>
      <c r="Q375" s="141">
        <v>4.8000000000000001E-4</v>
      </c>
      <c r="R375" s="141">
        <f>Q375*H375</f>
        <v>0.10943184</v>
      </c>
      <c r="S375" s="141">
        <v>0</v>
      </c>
      <c r="T375" s="142">
        <f>S375*H375</f>
        <v>0</v>
      </c>
      <c r="AR375" s="143" t="s">
        <v>200</v>
      </c>
      <c r="AT375" s="143" t="s">
        <v>136</v>
      </c>
      <c r="AU375" s="143" t="s">
        <v>141</v>
      </c>
      <c r="AY375" s="13" t="s">
        <v>134</v>
      </c>
      <c r="BE375" s="144">
        <f>IF(N375="základná",J375,0)</f>
        <v>0</v>
      </c>
      <c r="BF375" s="144">
        <f>IF(N375="znížená",J375,0)</f>
        <v>0</v>
      </c>
      <c r="BG375" s="144">
        <f>IF(N375="zákl. prenesená",J375,0)</f>
        <v>0</v>
      </c>
      <c r="BH375" s="144">
        <f>IF(N375="zníž. prenesená",J375,0)</f>
        <v>0</v>
      </c>
      <c r="BI375" s="144">
        <f>IF(N375="nulová",J375,0)</f>
        <v>0</v>
      </c>
      <c r="BJ375" s="13" t="s">
        <v>141</v>
      </c>
      <c r="BK375" s="144">
        <f>ROUND(I375*H375,2)</f>
        <v>0</v>
      </c>
      <c r="BL375" s="13" t="s">
        <v>200</v>
      </c>
      <c r="BM375" s="143" t="s">
        <v>1313</v>
      </c>
    </row>
    <row r="376" spans="2:65" s="11" customFormat="1" ht="25.9" customHeight="1">
      <c r="B376" s="120"/>
      <c r="D376" s="121" t="s">
        <v>70</v>
      </c>
      <c r="E376" s="122" t="s">
        <v>313</v>
      </c>
      <c r="F376" s="122" t="s">
        <v>597</v>
      </c>
      <c r="J376" s="123">
        <f>BK376</f>
        <v>0</v>
      </c>
      <c r="L376" s="120"/>
      <c r="M376" s="124"/>
      <c r="P376" s="125">
        <f>P377+P380</f>
        <v>20395.827600000001</v>
      </c>
      <c r="R376" s="125">
        <f>R377+R380</f>
        <v>217.63819999999998</v>
      </c>
      <c r="T376" s="126">
        <f>T377+T380</f>
        <v>0</v>
      </c>
      <c r="AR376" s="121" t="s">
        <v>146</v>
      </c>
      <c r="AT376" s="127" t="s">
        <v>70</v>
      </c>
      <c r="AU376" s="127" t="s">
        <v>71</v>
      </c>
      <c r="AY376" s="121" t="s">
        <v>134</v>
      </c>
      <c r="BK376" s="128">
        <f>BK377+BK380</f>
        <v>0</v>
      </c>
    </row>
    <row r="377" spans="2:65" s="11" customFormat="1" ht="22.9" customHeight="1">
      <c r="B377" s="120"/>
      <c r="D377" s="121" t="s">
        <v>70</v>
      </c>
      <c r="E377" s="129" t="s">
        <v>1314</v>
      </c>
      <c r="F377" s="129" t="s">
        <v>1315</v>
      </c>
      <c r="J377" s="130">
        <f>BK377</f>
        <v>0</v>
      </c>
      <c r="L377" s="120"/>
      <c r="M377" s="124"/>
      <c r="P377" s="125">
        <f>SUM(P378:P379)</f>
        <v>21.5656</v>
      </c>
      <c r="R377" s="125">
        <f>SUM(R378:R379)</f>
        <v>3.9199999999999999E-2</v>
      </c>
      <c r="T377" s="126">
        <f>SUM(T378:T379)</f>
        <v>0</v>
      </c>
      <c r="AR377" s="121" t="s">
        <v>146</v>
      </c>
      <c r="AT377" s="127" t="s">
        <v>70</v>
      </c>
      <c r="AU377" s="127" t="s">
        <v>79</v>
      </c>
      <c r="AY377" s="121" t="s">
        <v>134</v>
      </c>
      <c r="BK377" s="128">
        <f>SUM(BK378:BK379)</f>
        <v>0</v>
      </c>
    </row>
    <row r="378" spans="2:65" s="1" customFormat="1" ht="24.2" customHeight="1">
      <c r="B378" s="131"/>
      <c r="C378" s="132" t="s">
        <v>1316</v>
      </c>
      <c r="D378" s="132" t="s">
        <v>136</v>
      </c>
      <c r="E378" s="133" t="s">
        <v>1317</v>
      </c>
      <c r="F378" s="134" t="s">
        <v>1318</v>
      </c>
      <c r="G378" s="135" t="s">
        <v>139</v>
      </c>
      <c r="H378" s="136">
        <v>5.6</v>
      </c>
      <c r="I378" s="137">
        <v>0</v>
      </c>
      <c r="J378" s="137">
        <f>ROUND(I378*H378,2)</f>
        <v>0</v>
      </c>
      <c r="K378" s="138"/>
      <c r="L378" s="25"/>
      <c r="M378" s="139" t="s">
        <v>1</v>
      </c>
      <c r="N378" s="140" t="s">
        <v>37</v>
      </c>
      <c r="O378" s="141">
        <v>3.851</v>
      </c>
      <c r="P378" s="141">
        <f>O378*H378</f>
        <v>21.5656</v>
      </c>
      <c r="Q378" s="141">
        <v>0</v>
      </c>
      <c r="R378" s="141">
        <f>Q378*H378</f>
        <v>0</v>
      </c>
      <c r="S378" s="141">
        <v>0</v>
      </c>
      <c r="T378" s="142">
        <f>S378*H378</f>
        <v>0</v>
      </c>
      <c r="AR378" s="143" t="s">
        <v>529</v>
      </c>
      <c r="AT378" s="143" t="s">
        <v>136</v>
      </c>
      <c r="AU378" s="143" t="s">
        <v>141</v>
      </c>
      <c r="AY378" s="13" t="s">
        <v>134</v>
      </c>
      <c r="BE378" s="144">
        <f>IF(N378="základná",J378,0)</f>
        <v>0</v>
      </c>
      <c r="BF378" s="144">
        <f>IF(N378="znížená",J378,0)</f>
        <v>0</v>
      </c>
      <c r="BG378" s="144">
        <f>IF(N378="zákl. prenesená",J378,0)</f>
        <v>0</v>
      </c>
      <c r="BH378" s="144">
        <f>IF(N378="zníž. prenesená",J378,0)</f>
        <v>0</v>
      </c>
      <c r="BI378" s="144">
        <f>IF(N378="nulová",J378,0)</f>
        <v>0</v>
      </c>
      <c r="BJ378" s="13" t="s">
        <v>141</v>
      </c>
      <c r="BK378" s="144">
        <f>ROUND(I378*H378,2)</f>
        <v>0</v>
      </c>
      <c r="BL378" s="13" t="s">
        <v>529</v>
      </c>
      <c r="BM378" s="143" t="s">
        <v>1319</v>
      </c>
    </row>
    <row r="379" spans="2:65" s="1" customFormat="1" ht="16.5" customHeight="1">
      <c r="B379" s="131"/>
      <c r="C379" s="149" t="s">
        <v>1320</v>
      </c>
      <c r="D379" s="149" t="s">
        <v>313</v>
      </c>
      <c r="E379" s="150" t="s">
        <v>1321</v>
      </c>
      <c r="F379" s="151" t="s">
        <v>1322</v>
      </c>
      <c r="G379" s="152" t="s">
        <v>139</v>
      </c>
      <c r="H379" s="153">
        <v>5.6</v>
      </c>
      <c r="I379" s="154">
        <v>0</v>
      </c>
      <c r="J379" s="154">
        <f>ROUND(I379*H379,2)</f>
        <v>0</v>
      </c>
      <c r="K379" s="155"/>
      <c r="L379" s="156"/>
      <c r="M379" s="157" t="s">
        <v>1</v>
      </c>
      <c r="N379" s="158" t="s">
        <v>37</v>
      </c>
      <c r="O379" s="141">
        <v>0</v>
      </c>
      <c r="P379" s="141">
        <f>O379*H379</f>
        <v>0</v>
      </c>
      <c r="Q379" s="141">
        <v>7.0000000000000001E-3</v>
      </c>
      <c r="R379" s="141">
        <f>Q379*H379</f>
        <v>3.9199999999999999E-2</v>
      </c>
      <c r="S379" s="141">
        <v>0</v>
      </c>
      <c r="T379" s="142">
        <f>S379*H379</f>
        <v>0</v>
      </c>
      <c r="AR379" s="143" t="s">
        <v>1023</v>
      </c>
      <c r="AT379" s="143" t="s">
        <v>313</v>
      </c>
      <c r="AU379" s="143" t="s">
        <v>141</v>
      </c>
      <c r="AY379" s="13" t="s">
        <v>134</v>
      </c>
      <c r="BE379" s="144">
        <f>IF(N379="základná",J379,0)</f>
        <v>0</v>
      </c>
      <c r="BF379" s="144">
        <f>IF(N379="znížená",J379,0)</f>
        <v>0</v>
      </c>
      <c r="BG379" s="144">
        <f>IF(N379="zákl. prenesená",J379,0)</f>
        <v>0</v>
      </c>
      <c r="BH379" s="144">
        <f>IF(N379="zníž. prenesená",J379,0)</f>
        <v>0</v>
      </c>
      <c r="BI379" s="144">
        <f>IF(N379="nulová",J379,0)</f>
        <v>0</v>
      </c>
      <c r="BJ379" s="13" t="s">
        <v>141</v>
      </c>
      <c r="BK379" s="144">
        <f>ROUND(I379*H379,2)</f>
        <v>0</v>
      </c>
      <c r="BL379" s="13" t="s">
        <v>1023</v>
      </c>
      <c r="BM379" s="143" t="s">
        <v>1323</v>
      </c>
    </row>
    <row r="380" spans="2:65" s="11" customFormat="1" ht="22.9" customHeight="1">
      <c r="B380" s="120"/>
      <c r="D380" s="121" t="s">
        <v>70</v>
      </c>
      <c r="E380" s="129" t="s">
        <v>598</v>
      </c>
      <c r="F380" s="129" t="s">
        <v>599</v>
      </c>
      <c r="J380" s="130">
        <f>BK380</f>
        <v>0</v>
      </c>
      <c r="L380" s="120"/>
      <c r="M380" s="124"/>
      <c r="P380" s="125">
        <f>SUM(P381:P391)</f>
        <v>20374.261999999999</v>
      </c>
      <c r="R380" s="125">
        <f>SUM(R381:R391)</f>
        <v>217.59899999999999</v>
      </c>
      <c r="T380" s="126">
        <f>SUM(T381:T391)</f>
        <v>0</v>
      </c>
      <c r="AR380" s="121" t="s">
        <v>146</v>
      </c>
      <c r="AT380" s="127" t="s">
        <v>70</v>
      </c>
      <c r="AU380" s="127" t="s">
        <v>79</v>
      </c>
      <c r="AY380" s="121" t="s">
        <v>134</v>
      </c>
      <c r="BK380" s="128">
        <f>SUM(BK381:BK391)</f>
        <v>0</v>
      </c>
    </row>
    <row r="381" spans="2:65" s="1" customFormat="1" ht="24.2" customHeight="1">
      <c r="B381" s="131"/>
      <c r="C381" s="132" t="s">
        <v>1324</v>
      </c>
      <c r="D381" s="132" t="s">
        <v>136</v>
      </c>
      <c r="E381" s="133" t="s">
        <v>1325</v>
      </c>
      <c r="F381" s="134" t="s">
        <v>1326</v>
      </c>
      <c r="G381" s="135" t="s">
        <v>287</v>
      </c>
      <c r="H381" s="136">
        <v>88504</v>
      </c>
      <c r="I381" s="137">
        <v>0</v>
      </c>
      <c r="J381" s="137">
        <f t="shared" ref="J381:J391" si="150">ROUND(I381*H381,2)</f>
        <v>0</v>
      </c>
      <c r="K381" s="138"/>
      <c r="L381" s="25"/>
      <c r="M381" s="139" t="s">
        <v>1</v>
      </c>
      <c r="N381" s="140" t="s">
        <v>37</v>
      </c>
      <c r="O381" s="141">
        <v>9.2999999999999999E-2</v>
      </c>
      <c r="P381" s="141">
        <f t="shared" ref="P381:P391" si="151">O381*H381</f>
        <v>8230.8719999999994</v>
      </c>
      <c r="Q381" s="141">
        <v>0</v>
      </c>
      <c r="R381" s="141">
        <f t="shared" ref="R381:R391" si="152">Q381*H381</f>
        <v>0</v>
      </c>
      <c r="S381" s="141">
        <v>0</v>
      </c>
      <c r="T381" s="142">
        <f t="shared" ref="T381:T391" si="153">S381*H381</f>
        <v>0</v>
      </c>
      <c r="AR381" s="143" t="s">
        <v>529</v>
      </c>
      <c r="AT381" s="143" t="s">
        <v>136</v>
      </c>
      <c r="AU381" s="143" t="s">
        <v>141</v>
      </c>
      <c r="AY381" s="13" t="s">
        <v>134</v>
      </c>
      <c r="BE381" s="144">
        <f t="shared" ref="BE381:BE391" si="154">IF(N381="základná",J381,0)</f>
        <v>0</v>
      </c>
      <c r="BF381" s="144">
        <f t="shared" ref="BF381:BF391" si="155">IF(N381="znížená",J381,0)</f>
        <v>0</v>
      </c>
      <c r="BG381" s="144">
        <f t="shared" ref="BG381:BG391" si="156">IF(N381="zákl. prenesená",J381,0)</f>
        <v>0</v>
      </c>
      <c r="BH381" s="144">
        <f t="shared" ref="BH381:BH391" si="157">IF(N381="zníž. prenesená",J381,0)</f>
        <v>0</v>
      </c>
      <c r="BI381" s="144">
        <f t="shared" ref="BI381:BI391" si="158">IF(N381="nulová",J381,0)</f>
        <v>0</v>
      </c>
      <c r="BJ381" s="13" t="s">
        <v>141</v>
      </c>
      <c r="BK381" s="144">
        <f t="shared" ref="BK381:BK391" si="159">ROUND(I381*H381,2)</f>
        <v>0</v>
      </c>
      <c r="BL381" s="13" t="s">
        <v>529</v>
      </c>
      <c r="BM381" s="143" t="s">
        <v>1327</v>
      </c>
    </row>
    <row r="382" spans="2:65" s="1" customFormat="1" ht="24.2" customHeight="1">
      <c r="B382" s="131"/>
      <c r="C382" s="149" t="s">
        <v>1328</v>
      </c>
      <c r="D382" s="149" t="s">
        <v>313</v>
      </c>
      <c r="E382" s="150" t="s">
        <v>1329</v>
      </c>
      <c r="F382" s="151" t="s">
        <v>1330</v>
      </c>
      <c r="G382" s="152" t="s">
        <v>234</v>
      </c>
      <c r="H382" s="153">
        <v>46.886000000000003</v>
      </c>
      <c r="I382" s="154">
        <v>0</v>
      </c>
      <c r="J382" s="154">
        <f t="shared" si="150"/>
        <v>0</v>
      </c>
      <c r="K382" s="155"/>
      <c r="L382" s="156"/>
      <c r="M382" s="157" t="s">
        <v>1</v>
      </c>
      <c r="N382" s="158" t="s">
        <v>37</v>
      </c>
      <c r="O382" s="141">
        <v>0</v>
      </c>
      <c r="P382" s="141">
        <f t="shared" si="151"/>
        <v>0</v>
      </c>
      <c r="Q382" s="141">
        <v>1</v>
      </c>
      <c r="R382" s="141">
        <f t="shared" si="152"/>
        <v>46.886000000000003</v>
      </c>
      <c r="S382" s="141">
        <v>0</v>
      </c>
      <c r="T382" s="142">
        <f t="shared" si="153"/>
        <v>0</v>
      </c>
      <c r="AR382" s="143" t="s">
        <v>607</v>
      </c>
      <c r="AT382" s="143" t="s">
        <v>313</v>
      </c>
      <c r="AU382" s="143" t="s">
        <v>141</v>
      </c>
      <c r="AY382" s="13" t="s">
        <v>134</v>
      </c>
      <c r="BE382" s="144">
        <f t="shared" si="154"/>
        <v>0</v>
      </c>
      <c r="BF382" s="144">
        <f t="shared" si="155"/>
        <v>0</v>
      </c>
      <c r="BG382" s="144">
        <f t="shared" si="156"/>
        <v>0</v>
      </c>
      <c r="BH382" s="144">
        <f t="shared" si="157"/>
        <v>0</v>
      </c>
      <c r="BI382" s="144">
        <f t="shared" si="158"/>
        <v>0</v>
      </c>
      <c r="BJ382" s="13" t="s">
        <v>141</v>
      </c>
      <c r="BK382" s="144">
        <f t="shared" si="159"/>
        <v>0</v>
      </c>
      <c r="BL382" s="13" t="s">
        <v>529</v>
      </c>
      <c r="BM382" s="143" t="s">
        <v>1331</v>
      </c>
    </row>
    <row r="383" spans="2:65" s="1" customFormat="1" ht="24.2" customHeight="1">
      <c r="B383" s="131"/>
      <c r="C383" s="149" t="s">
        <v>1332</v>
      </c>
      <c r="D383" s="149" t="s">
        <v>313</v>
      </c>
      <c r="E383" s="150" t="s">
        <v>1333</v>
      </c>
      <c r="F383" s="151" t="s">
        <v>1334</v>
      </c>
      <c r="G383" s="152" t="s">
        <v>234</v>
      </c>
      <c r="H383" s="153">
        <v>10.494999999999999</v>
      </c>
      <c r="I383" s="154">
        <v>0</v>
      </c>
      <c r="J383" s="154">
        <f t="shared" si="150"/>
        <v>0</v>
      </c>
      <c r="K383" s="155"/>
      <c r="L383" s="156"/>
      <c r="M383" s="157" t="s">
        <v>1</v>
      </c>
      <c r="N383" s="158" t="s">
        <v>37</v>
      </c>
      <c r="O383" s="141">
        <v>0</v>
      </c>
      <c r="P383" s="141">
        <f t="shared" si="151"/>
        <v>0</v>
      </c>
      <c r="Q383" s="141">
        <v>1</v>
      </c>
      <c r="R383" s="141">
        <f t="shared" si="152"/>
        <v>10.494999999999999</v>
      </c>
      <c r="S383" s="141">
        <v>0</v>
      </c>
      <c r="T383" s="142">
        <f t="shared" si="153"/>
        <v>0</v>
      </c>
      <c r="AR383" s="143" t="s">
        <v>607</v>
      </c>
      <c r="AT383" s="143" t="s">
        <v>313</v>
      </c>
      <c r="AU383" s="143" t="s">
        <v>141</v>
      </c>
      <c r="AY383" s="13" t="s">
        <v>134</v>
      </c>
      <c r="BE383" s="144">
        <f t="shared" si="154"/>
        <v>0</v>
      </c>
      <c r="BF383" s="144">
        <f t="shared" si="155"/>
        <v>0</v>
      </c>
      <c r="BG383" s="144">
        <f t="shared" si="156"/>
        <v>0</v>
      </c>
      <c r="BH383" s="144">
        <f t="shared" si="157"/>
        <v>0</v>
      </c>
      <c r="BI383" s="144">
        <f t="shared" si="158"/>
        <v>0</v>
      </c>
      <c r="BJ383" s="13" t="s">
        <v>141</v>
      </c>
      <c r="BK383" s="144">
        <f t="shared" si="159"/>
        <v>0</v>
      </c>
      <c r="BL383" s="13" t="s">
        <v>529</v>
      </c>
      <c r="BM383" s="143" t="s">
        <v>1335</v>
      </c>
    </row>
    <row r="384" spans="2:65" s="1" customFormat="1" ht="33" customHeight="1">
      <c r="B384" s="131"/>
      <c r="C384" s="149" t="s">
        <v>1336</v>
      </c>
      <c r="D384" s="149" t="s">
        <v>313</v>
      </c>
      <c r="E384" s="150" t="s">
        <v>1337</v>
      </c>
      <c r="F384" s="151" t="s">
        <v>1338</v>
      </c>
      <c r="G384" s="152" t="s">
        <v>234</v>
      </c>
      <c r="H384" s="153">
        <v>2.7810000000000001</v>
      </c>
      <c r="I384" s="154">
        <v>0</v>
      </c>
      <c r="J384" s="154">
        <f t="shared" si="150"/>
        <v>0</v>
      </c>
      <c r="K384" s="155"/>
      <c r="L384" s="156"/>
      <c r="M384" s="157" t="s">
        <v>1</v>
      </c>
      <c r="N384" s="158" t="s">
        <v>37</v>
      </c>
      <c r="O384" s="141">
        <v>0</v>
      </c>
      <c r="P384" s="141">
        <f t="shared" si="151"/>
        <v>0</v>
      </c>
      <c r="Q384" s="141">
        <v>1</v>
      </c>
      <c r="R384" s="141">
        <f t="shared" si="152"/>
        <v>2.7810000000000001</v>
      </c>
      <c r="S384" s="141">
        <v>0</v>
      </c>
      <c r="T384" s="142">
        <f t="shared" si="153"/>
        <v>0</v>
      </c>
      <c r="AR384" s="143" t="s">
        <v>607</v>
      </c>
      <c r="AT384" s="143" t="s">
        <v>313</v>
      </c>
      <c r="AU384" s="143" t="s">
        <v>141</v>
      </c>
      <c r="AY384" s="13" t="s">
        <v>134</v>
      </c>
      <c r="BE384" s="144">
        <f t="shared" si="154"/>
        <v>0</v>
      </c>
      <c r="BF384" s="144">
        <f t="shared" si="155"/>
        <v>0</v>
      </c>
      <c r="BG384" s="144">
        <f t="shared" si="156"/>
        <v>0</v>
      </c>
      <c r="BH384" s="144">
        <f t="shared" si="157"/>
        <v>0</v>
      </c>
      <c r="BI384" s="144">
        <f t="shared" si="158"/>
        <v>0</v>
      </c>
      <c r="BJ384" s="13" t="s">
        <v>141</v>
      </c>
      <c r="BK384" s="144">
        <f t="shared" si="159"/>
        <v>0</v>
      </c>
      <c r="BL384" s="13" t="s">
        <v>529</v>
      </c>
      <c r="BM384" s="143" t="s">
        <v>1339</v>
      </c>
    </row>
    <row r="385" spans="2:65" s="1" customFormat="1" ht="37.9" customHeight="1">
      <c r="B385" s="131"/>
      <c r="C385" s="149" t="s">
        <v>1340</v>
      </c>
      <c r="D385" s="149" t="s">
        <v>313</v>
      </c>
      <c r="E385" s="150" t="s">
        <v>1341</v>
      </c>
      <c r="F385" s="151" t="s">
        <v>1342</v>
      </c>
      <c r="G385" s="152" t="s">
        <v>234</v>
      </c>
      <c r="H385" s="153">
        <v>28.251999999999999</v>
      </c>
      <c r="I385" s="154">
        <v>0</v>
      </c>
      <c r="J385" s="154">
        <f t="shared" si="150"/>
        <v>0</v>
      </c>
      <c r="K385" s="155"/>
      <c r="L385" s="156"/>
      <c r="M385" s="157" t="s">
        <v>1</v>
      </c>
      <c r="N385" s="158" t="s">
        <v>37</v>
      </c>
      <c r="O385" s="141">
        <v>0</v>
      </c>
      <c r="P385" s="141">
        <f t="shared" si="151"/>
        <v>0</v>
      </c>
      <c r="Q385" s="141">
        <v>1</v>
      </c>
      <c r="R385" s="141">
        <f t="shared" si="152"/>
        <v>28.251999999999999</v>
      </c>
      <c r="S385" s="141">
        <v>0</v>
      </c>
      <c r="T385" s="142">
        <f t="shared" si="153"/>
        <v>0</v>
      </c>
      <c r="AR385" s="143" t="s">
        <v>607</v>
      </c>
      <c r="AT385" s="143" t="s">
        <v>313</v>
      </c>
      <c r="AU385" s="143" t="s">
        <v>141</v>
      </c>
      <c r="AY385" s="13" t="s">
        <v>134</v>
      </c>
      <c r="BE385" s="144">
        <f t="shared" si="154"/>
        <v>0</v>
      </c>
      <c r="BF385" s="144">
        <f t="shared" si="155"/>
        <v>0</v>
      </c>
      <c r="BG385" s="144">
        <f t="shared" si="156"/>
        <v>0</v>
      </c>
      <c r="BH385" s="144">
        <f t="shared" si="157"/>
        <v>0</v>
      </c>
      <c r="BI385" s="144">
        <f t="shared" si="158"/>
        <v>0</v>
      </c>
      <c r="BJ385" s="13" t="s">
        <v>141</v>
      </c>
      <c r="BK385" s="144">
        <f t="shared" si="159"/>
        <v>0</v>
      </c>
      <c r="BL385" s="13" t="s">
        <v>529</v>
      </c>
      <c r="BM385" s="143" t="s">
        <v>1343</v>
      </c>
    </row>
    <row r="386" spans="2:65" s="1" customFormat="1" ht="24.2" customHeight="1">
      <c r="B386" s="131"/>
      <c r="C386" s="132" t="s">
        <v>1344</v>
      </c>
      <c r="D386" s="132" t="s">
        <v>136</v>
      </c>
      <c r="E386" s="133" t="s">
        <v>601</v>
      </c>
      <c r="F386" s="134" t="s">
        <v>602</v>
      </c>
      <c r="G386" s="135" t="s">
        <v>287</v>
      </c>
      <c r="H386" s="136">
        <v>129185</v>
      </c>
      <c r="I386" s="137">
        <v>0</v>
      </c>
      <c r="J386" s="137">
        <f t="shared" si="150"/>
        <v>0</v>
      </c>
      <c r="K386" s="138"/>
      <c r="L386" s="25"/>
      <c r="M386" s="139" t="s">
        <v>1</v>
      </c>
      <c r="N386" s="140" t="s">
        <v>37</v>
      </c>
      <c r="O386" s="141">
        <v>9.4E-2</v>
      </c>
      <c r="P386" s="141">
        <f t="shared" si="151"/>
        <v>12143.39</v>
      </c>
      <c r="Q386" s="141">
        <v>0</v>
      </c>
      <c r="R386" s="141">
        <f t="shared" si="152"/>
        <v>0</v>
      </c>
      <c r="S386" s="141">
        <v>0</v>
      </c>
      <c r="T386" s="142">
        <f t="shared" si="153"/>
        <v>0</v>
      </c>
      <c r="AR386" s="143" t="s">
        <v>529</v>
      </c>
      <c r="AT386" s="143" t="s">
        <v>136</v>
      </c>
      <c r="AU386" s="143" t="s">
        <v>141</v>
      </c>
      <c r="AY386" s="13" t="s">
        <v>134</v>
      </c>
      <c r="BE386" s="144">
        <f t="shared" si="154"/>
        <v>0</v>
      </c>
      <c r="BF386" s="144">
        <f t="shared" si="155"/>
        <v>0</v>
      </c>
      <c r="BG386" s="144">
        <f t="shared" si="156"/>
        <v>0</v>
      </c>
      <c r="BH386" s="144">
        <f t="shared" si="157"/>
        <v>0</v>
      </c>
      <c r="BI386" s="144">
        <f t="shared" si="158"/>
        <v>0</v>
      </c>
      <c r="BJ386" s="13" t="s">
        <v>141</v>
      </c>
      <c r="BK386" s="144">
        <f t="shared" si="159"/>
        <v>0</v>
      </c>
      <c r="BL386" s="13" t="s">
        <v>529</v>
      </c>
      <c r="BM386" s="143" t="s">
        <v>1345</v>
      </c>
    </row>
    <row r="387" spans="2:65" s="1" customFormat="1" ht="33" customHeight="1">
      <c r="B387" s="131"/>
      <c r="C387" s="149" t="s">
        <v>1346</v>
      </c>
      <c r="D387" s="149" t="s">
        <v>313</v>
      </c>
      <c r="E387" s="150" t="s">
        <v>605</v>
      </c>
      <c r="F387" s="151" t="s">
        <v>606</v>
      </c>
      <c r="G387" s="152" t="s">
        <v>234</v>
      </c>
      <c r="H387" s="153">
        <v>129.185</v>
      </c>
      <c r="I387" s="154">
        <v>0</v>
      </c>
      <c r="J387" s="154">
        <f t="shared" si="150"/>
        <v>0</v>
      </c>
      <c r="K387" s="155"/>
      <c r="L387" s="156"/>
      <c r="M387" s="157" t="s">
        <v>1</v>
      </c>
      <c r="N387" s="158" t="s">
        <v>37</v>
      </c>
      <c r="O387" s="141">
        <v>0</v>
      </c>
      <c r="P387" s="141">
        <f t="shared" si="151"/>
        <v>0</v>
      </c>
      <c r="Q387" s="141">
        <v>1</v>
      </c>
      <c r="R387" s="141">
        <f t="shared" si="152"/>
        <v>129.185</v>
      </c>
      <c r="S387" s="141">
        <v>0</v>
      </c>
      <c r="T387" s="142">
        <f t="shared" si="153"/>
        <v>0</v>
      </c>
      <c r="AR387" s="143" t="s">
        <v>607</v>
      </c>
      <c r="AT387" s="143" t="s">
        <v>313</v>
      </c>
      <c r="AU387" s="143" t="s">
        <v>141</v>
      </c>
      <c r="AY387" s="13" t="s">
        <v>134</v>
      </c>
      <c r="BE387" s="144">
        <f t="shared" si="154"/>
        <v>0</v>
      </c>
      <c r="BF387" s="144">
        <f t="shared" si="155"/>
        <v>0</v>
      </c>
      <c r="BG387" s="144">
        <f t="shared" si="156"/>
        <v>0</v>
      </c>
      <c r="BH387" s="144">
        <f t="shared" si="157"/>
        <v>0</v>
      </c>
      <c r="BI387" s="144">
        <f t="shared" si="158"/>
        <v>0</v>
      </c>
      <c r="BJ387" s="13" t="s">
        <v>141</v>
      </c>
      <c r="BK387" s="144">
        <f t="shared" si="159"/>
        <v>0</v>
      </c>
      <c r="BL387" s="13" t="s">
        <v>529</v>
      </c>
      <c r="BM387" s="143" t="s">
        <v>1347</v>
      </c>
    </row>
    <row r="388" spans="2:65" s="1" customFormat="1" ht="16.5" customHeight="1">
      <c r="B388" s="131"/>
      <c r="C388" s="132" t="s">
        <v>1348</v>
      </c>
      <c r="D388" s="132" t="s">
        <v>136</v>
      </c>
      <c r="E388" s="133" t="s">
        <v>610</v>
      </c>
      <c r="F388" s="134" t="s">
        <v>611</v>
      </c>
      <c r="G388" s="135" t="s">
        <v>453</v>
      </c>
      <c r="H388" s="136">
        <v>3973.7530000000002</v>
      </c>
      <c r="I388" s="137">
        <v>0</v>
      </c>
      <c r="J388" s="137">
        <f t="shared" si="150"/>
        <v>0</v>
      </c>
      <c r="K388" s="138"/>
      <c r="L388" s="25"/>
      <c r="M388" s="139" t="s">
        <v>1</v>
      </c>
      <c r="N388" s="140" t="s">
        <v>37</v>
      </c>
      <c r="O388" s="141">
        <v>0</v>
      </c>
      <c r="P388" s="141">
        <f t="shared" si="151"/>
        <v>0</v>
      </c>
      <c r="Q388" s="141">
        <v>0</v>
      </c>
      <c r="R388" s="141">
        <f t="shared" si="152"/>
        <v>0</v>
      </c>
      <c r="S388" s="141">
        <v>0</v>
      </c>
      <c r="T388" s="142">
        <f t="shared" si="153"/>
        <v>0</v>
      </c>
      <c r="AR388" s="143" t="s">
        <v>529</v>
      </c>
      <c r="AT388" s="143" t="s">
        <v>136</v>
      </c>
      <c r="AU388" s="143" t="s">
        <v>141</v>
      </c>
      <c r="AY388" s="13" t="s">
        <v>134</v>
      </c>
      <c r="BE388" s="144">
        <f t="shared" si="154"/>
        <v>0</v>
      </c>
      <c r="BF388" s="144">
        <f t="shared" si="155"/>
        <v>0</v>
      </c>
      <c r="BG388" s="144">
        <f t="shared" si="156"/>
        <v>0</v>
      </c>
      <c r="BH388" s="144">
        <f t="shared" si="157"/>
        <v>0</v>
      </c>
      <c r="BI388" s="144">
        <f t="shared" si="158"/>
        <v>0</v>
      </c>
      <c r="BJ388" s="13" t="s">
        <v>141</v>
      </c>
      <c r="BK388" s="144">
        <f t="shared" si="159"/>
        <v>0</v>
      </c>
      <c r="BL388" s="13" t="s">
        <v>529</v>
      </c>
      <c r="BM388" s="143" t="s">
        <v>1349</v>
      </c>
    </row>
    <row r="389" spans="2:65" s="1" customFormat="1" ht="16.5" customHeight="1">
      <c r="B389" s="131"/>
      <c r="C389" s="132" t="s">
        <v>1350</v>
      </c>
      <c r="D389" s="132" t="s">
        <v>136</v>
      </c>
      <c r="E389" s="133" t="s">
        <v>614</v>
      </c>
      <c r="F389" s="134" t="s">
        <v>615</v>
      </c>
      <c r="G389" s="135" t="s">
        <v>453</v>
      </c>
      <c r="H389" s="136">
        <v>3891.3539999999998</v>
      </c>
      <c r="I389" s="137">
        <v>0</v>
      </c>
      <c r="J389" s="137">
        <f t="shared" si="150"/>
        <v>0</v>
      </c>
      <c r="K389" s="138"/>
      <c r="L389" s="25"/>
      <c r="M389" s="139" t="s">
        <v>1</v>
      </c>
      <c r="N389" s="140" t="s">
        <v>37</v>
      </c>
      <c r="O389" s="141">
        <v>0</v>
      </c>
      <c r="P389" s="141">
        <f t="shared" si="151"/>
        <v>0</v>
      </c>
      <c r="Q389" s="141">
        <v>0</v>
      </c>
      <c r="R389" s="141">
        <f t="shared" si="152"/>
        <v>0</v>
      </c>
      <c r="S389" s="141">
        <v>0</v>
      </c>
      <c r="T389" s="142">
        <f t="shared" si="153"/>
        <v>0</v>
      </c>
      <c r="AR389" s="143" t="s">
        <v>529</v>
      </c>
      <c r="AT389" s="143" t="s">
        <v>136</v>
      </c>
      <c r="AU389" s="143" t="s">
        <v>141</v>
      </c>
      <c r="AY389" s="13" t="s">
        <v>134</v>
      </c>
      <c r="BE389" s="144">
        <f t="shared" si="154"/>
        <v>0</v>
      </c>
      <c r="BF389" s="144">
        <f t="shared" si="155"/>
        <v>0</v>
      </c>
      <c r="BG389" s="144">
        <f t="shared" si="156"/>
        <v>0</v>
      </c>
      <c r="BH389" s="144">
        <f t="shared" si="157"/>
        <v>0</v>
      </c>
      <c r="BI389" s="144">
        <f t="shared" si="158"/>
        <v>0</v>
      </c>
      <c r="BJ389" s="13" t="s">
        <v>141</v>
      </c>
      <c r="BK389" s="144">
        <f t="shared" si="159"/>
        <v>0</v>
      </c>
      <c r="BL389" s="13" t="s">
        <v>529</v>
      </c>
      <c r="BM389" s="143" t="s">
        <v>1351</v>
      </c>
    </row>
    <row r="390" spans="2:65" s="1" customFormat="1" ht="16.5" customHeight="1">
      <c r="B390" s="131"/>
      <c r="C390" s="132" t="s">
        <v>1352</v>
      </c>
      <c r="D390" s="132" t="s">
        <v>136</v>
      </c>
      <c r="E390" s="133" t="s">
        <v>618</v>
      </c>
      <c r="F390" s="134" t="s">
        <v>619</v>
      </c>
      <c r="G390" s="135" t="s">
        <v>453</v>
      </c>
      <c r="H390" s="136">
        <v>3973.7530000000002</v>
      </c>
      <c r="I390" s="137">
        <v>0</v>
      </c>
      <c r="J390" s="137">
        <f t="shared" si="150"/>
        <v>0</v>
      </c>
      <c r="K390" s="138"/>
      <c r="L390" s="25"/>
      <c r="M390" s="139" t="s">
        <v>1</v>
      </c>
      <c r="N390" s="140" t="s">
        <v>37</v>
      </c>
      <c r="O390" s="141">
        <v>0</v>
      </c>
      <c r="P390" s="141">
        <f t="shared" si="151"/>
        <v>0</v>
      </c>
      <c r="Q390" s="141">
        <v>0</v>
      </c>
      <c r="R390" s="141">
        <f t="shared" si="152"/>
        <v>0</v>
      </c>
      <c r="S390" s="141">
        <v>0</v>
      </c>
      <c r="T390" s="142">
        <f t="shared" si="153"/>
        <v>0</v>
      </c>
      <c r="AR390" s="143" t="s">
        <v>529</v>
      </c>
      <c r="AT390" s="143" t="s">
        <v>136</v>
      </c>
      <c r="AU390" s="143" t="s">
        <v>141</v>
      </c>
      <c r="AY390" s="13" t="s">
        <v>134</v>
      </c>
      <c r="BE390" s="144">
        <f t="shared" si="154"/>
        <v>0</v>
      </c>
      <c r="BF390" s="144">
        <f t="shared" si="155"/>
        <v>0</v>
      </c>
      <c r="BG390" s="144">
        <f t="shared" si="156"/>
        <v>0</v>
      </c>
      <c r="BH390" s="144">
        <f t="shared" si="157"/>
        <v>0</v>
      </c>
      <c r="BI390" s="144">
        <f t="shared" si="158"/>
        <v>0</v>
      </c>
      <c r="BJ390" s="13" t="s">
        <v>141</v>
      </c>
      <c r="BK390" s="144">
        <f t="shared" si="159"/>
        <v>0</v>
      </c>
      <c r="BL390" s="13" t="s">
        <v>529</v>
      </c>
      <c r="BM390" s="143" t="s">
        <v>1353</v>
      </c>
    </row>
    <row r="391" spans="2:65" s="1" customFormat="1" ht="16.5" customHeight="1">
      <c r="B391" s="131"/>
      <c r="C391" s="132" t="s">
        <v>1354</v>
      </c>
      <c r="D391" s="132" t="s">
        <v>136</v>
      </c>
      <c r="E391" s="133" t="s">
        <v>622</v>
      </c>
      <c r="F391" s="134" t="s">
        <v>623</v>
      </c>
      <c r="G391" s="135" t="s">
        <v>453</v>
      </c>
      <c r="H391" s="136">
        <v>7865.1059999999998</v>
      </c>
      <c r="I391" s="137">
        <v>0</v>
      </c>
      <c r="J391" s="137">
        <f t="shared" si="150"/>
        <v>0</v>
      </c>
      <c r="K391" s="138"/>
      <c r="L391" s="25"/>
      <c r="M391" s="139" t="s">
        <v>1</v>
      </c>
      <c r="N391" s="140" t="s">
        <v>37</v>
      </c>
      <c r="O391" s="141">
        <v>0</v>
      </c>
      <c r="P391" s="141">
        <f t="shared" si="151"/>
        <v>0</v>
      </c>
      <c r="Q391" s="141">
        <v>0</v>
      </c>
      <c r="R391" s="141">
        <f t="shared" si="152"/>
        <v>0</v>
      </c>
      <c r="S391" s="141">
        <v>0</v>
      </c>
      <c r="T391" s="142">
        <f t="shared" si="153"/>
        <v>0</v>
      </c>
      <c r="AR391" s="143" t="s">
        <v>529</v>
      </c>
      <c r="AT391" s="143" t="s">
        <v>136</v>
      </c>
      <c r="AU391" s="143" t="s">
        <v>141</v>
      </c>
      <c r="AY391" s="13" t="s">
        <v>134</v>
      </c>
      <c r="BE391" s="144">
        <f t="shared" si="154"/>
        <v>0</v>
      </c>
      <c r="BF391" s="144">
        <f t="shared" si="155"/>
        <v>0</v>
      </c>
      <c r="BG391" s="144">
        <f t="shared" si="156"/>
        <v>0</v>
      </c>
      <c r="BH391" s="144">
        <f t="shared" si="157"/>
        <v>0</v>
      </c>
      <c r="BI391" s="144">
        <f t="shared" si="158"/>
        <v>0</v>
      </c>
      <c r="BJ391" s="13" t="s">
        <v>141</v>
      </c>
      <c r="BK391" s="144">
        <f t="shared" si="159"/>
        <v>0</v>
      </c>
      <c r="BL391" s="13" t="s">
        <v>529</v>
      </c>
      <c r="BM391" s="143" t="s">
        <v>1355</v>
      </c>
    </row>
    <row r="392" spans="2:65" s="11" customFormat="1" ht="25.9" customHeight="1">
      <c r="B392" s="120"/>
      <c r="D392" s="121" t="s">
        <v>70</v>
      </c>
      <c r="E392" s="122" t="s">
        <v>625</v>
      </c>
      <c r="F392" s="122" t="s">
        <v>626</v>
      </c>
      <c r="J392" s="123">
        <f>BK392</f>
        <v>0</v>
      </c>
      <c r="L392" s="120"/>
      <c r="M392" s="124"/>
      <c r="P392" s="125">
        <f>SUM(P393:P396)</f>
        <v>0</v>
      </c>
      <c r="R392" s="125">
        <f>SUM(R393:R396)</f>
        <v>0</v>
      </c>
      <c r="T392" s="126">
        <f>SUM(T393:T396)</f>
        <v>0</v>
      </c>
      <c r="AR392" s="121" t="s">
        <v>153</v>
      </c>
      <c r="AT392" s="127" t="s">
        <v>70</v>
      </c>
      <c r="AU392" s="127" t="s">
        <v>71</v>
      </c>
      <c r="AY392" s="121" t="s">
        <v>134</v>
      </c>
      <c r="BK392" s="128">
        <f>SUM(BK393:BK396)</f>
        <v>0</v>
      </c>
    </row>
    <row r="393" spans="2:65" s="1" customFormat="1" ht="16.5" customHeight="1">
      <c r="B393" s="131"/>
      <c r="C393" s="132" t="s">
        <v>1356</v>
      </c>
      <c r="D393" s="132" t="s">
        <v>136</v>
      </c>
      <c r="E393" s="133" t="s">
        <v>628</v>
      </c>
      <c r="F393" s="134" t="s">
        <v>629</v>
      </c>
      <c r="G393" s="135" t="s">
        <v>630</v>
      </c>
      <c r="H393" s="136">
        <v>1</v>
      </c>
      <c r="I393" s="137">
        <v>0</v>
      </c>
      <c r="J393" s="137">
        <f>ROUND(I393*H393,2)</f>
        <v>0</v>
      </c>
      <c r="K393" s="138"/>
      <c r="L393" s="25"/>
      <c r="M393" s="139" t="s">
        <v>1</v>
      </c>
      <c r="N393" s="140" t="s">
        <v>37</v>
      </c>
      <c r="O393" s="141">
        <v>0</v>
      </c>
      <c r="P393" s="141">
        <f>O393*H393</f>
        <v>0</v>
      </c>
      <c r="Q393" s="141">
        <v>0</v>
      </c>
      <c r="R393" s="141">
        <f>Q393*H393</f>
        <v>0</v>
      </c>
      <c r="S393" s="141">
        <v>0</v>
      </c>
      <c r="T393" s="142">
        <f>S393*H393</f>
        <v>0</v>
      </c>
      <c r="AR393" s="143" t="s">
        <v>631</v>
      </c>
      <c r="AT393" s="143" t="s">
        <v>136</v>
      </c>
      <c r="AU393" s="143" t="s">
        <v>79</v>
      </c>
      <c r="AY393" s="13" t="s">
        <v>134</v>
      </c>
      <c r="BE393" s="144">
        <f>IF(N393="základná",J393,0)</f>
        <v>0</v>
      </c>
      <c r="BF393" s="144">
        <f>IF(N393="znížená",J393,0)</f>
        <v>0</v>
      </c>
      <c r="BG393" s="144">
        <f>IF(N393="zákl. prenesená",J393,0)</f>
        <v>0</v>
      </c>
      <c r="BH393" s="144">
        <f>IF(N393="zníž. prenesená",J393,0)</f>
        <v>0</v>
      </c>
      <c r="BI393" s="144">
        <f>IF(N393="nulová",J393,0)</f>
        <v>0</v>
      </c>
      <c r="BJ393" s="13" t="s">
        <v>141</v>
      </c>
      <c r="BK393" s="144">
        <f>ROUND(I393*H393,2)</f>
        <v>0</v>
      </c>
      <c r="BL393" s="13" t="s">
        <v>631</v>
      </c>
      <c r="BM393" s="143" t="s">
        <v>1357</v>
      </c>
    </row>
    <row r="394" spans="2:65" s="1" customFormat="1" ht="21.75" customHeight="1">
      <c r="B394" s="131"/>
      <c r="C394" s="132" t="s">
        <v>1358</v>
      </c>
      <c r="D394" s="132" t="s">
        <v>136</v>
      </c>
      <c r="E394" s="133" t="s">
        <v>634</v>
      </c>
      <c r="F394" s="134" t="s">
        <v>635</v>
      </c>
      <c r="G394" s="135" t="s">
        <v>630</v>
      </c>
      <c r="H394" s="136">
        <v>1</v>
      </c>
      <c r="I394" s="137">
        <v>0</v>
      </c>
      <c r="J394" s="137">
        <f>ROUND(I394*H394,2)</f>
        <v>0</v>
      </c>
      <c r="K394" s="138"/>
      <c r="L394" s="25"/>
      <c r="M394" s="139" t="s">
        <v>1</v>
      </c>
      <c r="N394" s="140" t="s">
        <v>37</v>
      </c>
      <c r="O394" s="141">
        <v>0</v>
      </c>
      <c r="P394" s="141">
        <f>O394*H394</f>
        <v>0</v>
      </c>
      <c r="Q394" s="141">
        <v>0</v>
      </c>
      <c r="R394" s="141">
        <f>Q394*H394</f>
        <v>0</v>
      </c>
      <c r="S394" s="141">
        <v>0</v>
      </c>
      <c r="T394" s="142">
        <f>S394*H394</f>
        <v>0</v>
      </c>
      <c r="AR394" s="143" t="s">
        <v>631</v>
      </c>
      <c r="AT394" s="143" t="s">
        <v>136</v>
      </c>
      <c r="AU394" s="143" t="s">
        <v>79</v>
      </c>
      <c r="AY394" s="13" t="s">
        <v>134</v>
      </c>
      <c r="BE394" s="144">
        <f>IF(N394="základná",J394,0)</f>
        <v>0</v>
      </c>
      <c r="BF394" s="144">
        <f>IF(N394="znížená",J394,0)</f>
        <v>0</v>
      </c>
      <c r="BG394" s="144">
        <f>IF(N394="zákl. prenesená",J394,0)</f>
        <v>0</v>
      </c>
      <c r="BH394" s="144">
        <f>IF(N394="zníž. prenesená",J394,0)</f>
        <v>0</v>
      </c>
      <c r="BI394" s="144">
        <f>IF(N394="nulová",J394,0)</f>
        <v>0</v>
      </c>
      <c r="BJ394" s="13" t="s">
        <v>141</v>
      </c>
      <c r="BK394" s="144">
        <f>ROUND(I394*H394,2)</f>
        <v>0</v>
      </c>
      <c r="BL394" s="13" t="s">
        <v>631</v>
      </c>
      <c r="BM394" s="143" t="s">
        <v>1359</v>
      </c>
    </row>
    <row r="395" spans="2:65" s="1" customFormat="1" ht="24.2" customHeight="1">
      <c r="B395" s="131"/>
      <c r="C395" s="132" t="s">
        <v>1360</v>
      </c>
      <c r="D395" s="132" t="s">
        <v>136</v>
      </c>
      <c r="E395" s="133" t="s">
        <v>638</v>
      </c>
      <c r="F395" s="134" t="s">
        <v>639</v>
      </c>
      <c r="G395" s="135" t="s">
        <v>630</v>
      </c>
      <c r="H395" s="136">
        <v>1</v>
      </c>
      <c r="I395" s="137">
        <v>0</v>
      </c>
      <c r="J395" s="137">
        <f>ROUND(I395*H395,2)</f>
        <v>0</v>
      </c>
      <c r="K395" s="138"/>
      <c r="L395" s="25"/>
      <c r="M395" s="139" t="s">
        <v>1</v>
      </c>
      <c r="N395" s="140" t="s">
        <v>37</v>
      </c>
      <c r="O395" s="141">
        <v>0</v>
      </c>
      <c r="P395" s="141">
        <f>O395*H395</f>
        <v>0</v>
      </c>
      <c r="Q395" s="141">
        <v>0</v>
      </c>
      <c r="R395" s="141">
        <f>Q395*H395</f>
        <v>0</v>
      </c>
      <c r="S395" s="141">
        <v>0</v>
      </c>
      <c r="T395" s="142">
        <f>S395*H395</f>
        <v>0</v>
      </c>
      <c r="AR395" s="143" t="s">
        <v>631</v>
      </c>
      <c r="AT395" s="143" t="s">
        <v>136</v>
      </c>
      <c r="AU395" s="143" t="s">
        <v>79</v>
      </c>
      <c r="AY395" s="13" t="s">
        <v>134</v>
      </c>
      <c r="BE395" s="144">
        <f>IF(N395="základná",J395,0)</f>
        <v>0</v>
      </c>
      <c r="BF395" s="144">
        <f>IF(N395="znížená",J395,0)</f>
        <v>0</v>
      </c>
      <c r="BG395" s="144">
        <f>IF(N395="zákl. prenesená",J395,0)</f>
        <v>0</v>
      </c>
      <c r="BH395" s="144">
        <f>IF(N395="zníž. prenesená",J395,0)</f>
        <v>0</v>
      </c>
      <c r="BI395" s="144">
        <f>IF(N395="nulová",J395,0)</f>
        <v>0</v>
      </c>
      <c r="BJ395" s="13" t="s">
        <v>141</v>
      </c>
      <c r="BK395" s="144">
        <f>ROUND(I395*H395,2)</f>
        <v>0</v>
      </c>
      <c r="BL395" s="13" t="s">
        <v>631</v>
      </c>
      <c r="BM395" s="143" t="s">
        <v>1361</v>
      </c>
    </row>
    <row r="396" spans="2:65" s="1" customFormat="1" ht="24.2" customHeight="1">
      <c r="B396" s="131"/>
      <c r="C396" s="132" t="s">
        <v>1362</v>
      </c>
      <c r="D396" s="132" t="s">
        <v>136</v>
      </c>
      <c r="E396" s="133" t="s">
        <v>642</v>
      </c>
      <c r="F396" s="134" t="s">
        <v>643</v>
      </c>
      <c r="G396" s="135" t="s">
        <v>630</v>
      </c>
      <c r="H396" s="136">
        <v>1</v>
      </c>
      <c r="I396" s="137">
        <v>0</v>
      </c>
      <c r="J396" s="137">
        <f>ROUND(I396*H396,2)</f>
        <v>0</v>
      </c>
      <c r="K396" s="138"/>
      <c r="L396" s="25"/>
      <c r="M396" s="145" t="s">
        <v>1</v>
      </c>
      <c r="N396" s="146" t="s">
        <v>37</v>
      </c>
      <c r="O396" s="147">
        <v>0</v>
      </c>
      <c r="P396" s="147">
        <f>O396*H396</f>
        <v>0</v>
      </c>
      <c r="Q396" s="147">
        <v>0</v>
      </c>
      <c r="R396" s="147">
        <f>Q396*H396</f>
        <v>0</v>
      </c>
      <c r="S396" s="147">
        <v>0</v>
      </c>
      <c r="T396" s="148">
        <f>S396*H396</f>
        <v>0</v>
      </c>
      <c r="AR396" s="143" t="s">
        <v>631</v>
      </c>
      <c r="AT396" s="143" t="s">
        <v>136</v>
      </c>
      <c r="AU396" s="143" t="s">
        <v>79</v>
      </c>
      <c r="AY396" s="13" t="s">
        <v>134</v>
      </c>
      <c r="BE396" s="144">
        <f>IF(N396="základná",J396,0)</f>
        <v>0</v>
      </c>
      <c r="BF396" s="144">
        <f>IF(N396="znížená",J396,0)</f>
        <v>0</v>
      </c>
      <c r="BG396" s="144">
        <f>IF(N396="zákl. prenesená",J396,0)</f>
        <v>0</v>
      </c>
      <c r="BH396" s="144">
        <f>IF(N396="zníž. prenesená",J396,0)</f>
        <v>0</v>
      </c>
      <c r="BI396" s="144">
        <f>IF(N396="nulová",J396,0)</f>
        <v>0</v>
      </c>
      <c r="BJ396" s="13" t="s">
        <v>141</v>
      </c>
      <c r="BK396" s="144">
        <f>ROUND(I396*H396,2)</f>
        <v>0</v>
      </c>
      <c r="BL396" s="13" t="s">
        <v>631</v>
      </c>
      <c r="BM396" s="143" t="s">
        <v>1363</v>
      </c>
    </row>
    <row r="397" spans="2:65" s="1" customFormat="1" ht="6.95" customHeight="1">
      <c r="B397" s="40"/>
      <c r="C397" s="41"/>
      <c r="D397" s="41"/>
      <c r="E397" s="41"/>
      <c r="F397" s="41"/>
      <c r="G397" s="41"/>
      <c r="H397" s="41"/>
      <c r="I397" s="41"/>
      <c r="J397" s="41"/>
      <c r="K397" s="41"/>
      <c r="L397" s="25"/>
    </row>
  </sheetData>
  <autoFilter ref="C143:K396" xr:uid="{00000000-0009-0000-0000-000003000000}"/>
  <mergeCells count="9">
    <mergeCell ref="E87:H87"/>
    <mergeCell ref="E134:H134"/>
    <mergeCell ref="E136:H13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79"/>
  <sheetViews>
    <sheetView showGridLines="0" topLeftCell="A110" workbookViewId="0">
      <selection activeCell="F165" sqref="F16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9" t="s">
        <v>5</v>
      </c>
      <c r="M2" s="160"/>
      <c r="N2" s="160"/>
      <c r="O2" s="160"/>
      <c r="P2" s="160"/>
      <c r="Q2" s="160"/>
      <c r="R2" s="160"/>
      <c r="S2" s="160"/>
      <c r="T2" s="160"/>
      <c r="U2" s="160"/>
      <c r="V2" s="160"/>
      <c r="AT2" s="13" t="s">
        <v>89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105</v>
      </c>
      <c r="L4" s="16"/>
      <c r="M4" s="83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197" t="str">
        <f>'Rekapitulácia stavby'!K6</f>
        <v>Nový zdroj tepla a elektrickej energie  - plynové motory a transformator  T10</v>
      </c>
      <c r="F7" s="198"/>
      <c r="G7" s="198"/>
      <c r="H7" s="198"/>
      <c r="L7" s="16"/>
    </row>
    <row r="8" spans="2:46" s="1" customFormat="1" ht="12" customHeight="1">
      <c r="B8" s="25"/>
      <c r="D8" s="22" t="s">
        <v>106</v>
      </c>
      <c r="L8" s="25"/>
    </row>
    <row r="9" spans="2:46" s="1" customFormat="1" ht="16.5" customHeight="1">
      <c r="B9" s="25"/>
      <c r="E9" s="187" t="s">
        <v>1364</v>
      </c>
      <c r="F9" s="196"/>
      <c r="G9" s="196"/>
      <c r="H9" s="196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2:46" s="1" customFormat="1" ht="12" customHeight="1">
      <c r="B12" s="25"/>
      <c r="D12" s="22" t="s">
        <v>17</v>
      </c>
      <c r="F12" s="20" t="s">
        <v>18</v>
      </c>
      <c r="I12" s="22" t="s">
        <v>19</v>
      </c>
      <c r="J12" s="48" t="str">
        <f>'Rekapitulácia stavby'!AN8</f>
        <v>4. 5. 2022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21</v>
      </c>
      <c r="I14" s="22" t="s">
        <v>22</v>
      </c>
      <c r="J14" s="20" t="s">
        <v>1</v>
      </c>
      <c r="L14" s="25"/>
    </row>
    <row r="15" spans="2:46" s="1" customFormat="1" ht="18" customHeight="1">
      <c r="B15" s="25"/>
      <c r="E15" s="20" t="s">
        <v>23</v>
      </c>
      <c r="I15" s="22" t="s">
        <v>24</v>
      </c>
      <c r="J15" s="20" t="s">
        <v>1</v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25</v>
      </c>
      <c r="I17" s="22" t="s">
        <v>22</v>
      </c>
      <c r="J17" s="20" t="str">
        <f>'Rekapitulácia stavby'!AN13</f>
        <v/>
      </c>
      <c r="L17" s="25"/>
    </row>
    <row r="18" spans="2:12" s="1" customFormat="1" ht="18" customHeight="1">
      <c r="B18" s="25"/>
      <c r="E18" s="171" t="str">
        <f>'Rekapitulácia stavby'!E14</f>
        <v xml:space="preserve"> </v>
      </c>
      <c r="F18" s="171"/>
      <c r="G18" s="171"/>
      <c r="H18" s="171"/>
      <c r="I18" s="22" t="s">
        <v>24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27</v>
      </c>
      <c r="I20" s="22" t="s">
        <v>22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24</v>
      </c>
      <c r="J21" s="20" t="str">
        <f>IF('Rekapitulácia stavby'!AN17="","",'Rekapitulácia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29</v>
      </c>
      <c r="I23" s="22" t="s">
        <v>22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24</v>
      </c>
      <c r="J24" s="20" t="str">
        <f>IF('Rekapitulácia stavby'!AN20="","",'Rekapitulácia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30</v>
      </c>
      <c r="L26" s="25"/>
    </row>
    <row r="27" spans="2:12" s="7" customFormat="1" ht="16.5" customHeight="1">
      <c r="B27" s="84"/>
      <c r="E27" s="173" t="s">
        <v>1</v>
      </c>
      <c r="F27" s="173"/>
      <c r="G27" s="173"/>
      <c r="H27" s="173"/>
      <c r="L27" s="84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5" t="s">
        <v>31</v>
      </c>
      <c r="J30" s="61">
        <f>ROUND(J137, 2)</f>
        <v>0</v>
      </c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33</v>
      </c>
      <c r="I32" s="28" t="s">
        <v>32</v>
      </c>
      <c r="J32" s="28" t="s">
        <v>34</v>
      </c>
      <c r="L32" s="25"/>
    </row>
    <row r="33" spans="2:12" s="1" customFormat="1" ht="14.45" customHeight="1">
      <c r="B33" s="25"/>
      <c r="D33" s="86" t="s">
        <v>35</v>
      </c>
      <c r="E33" s="30" t="s">
        <v>36</v>
      </c>
      <c r="F33" s="87">
        <f>ROUND((SUM(BE137:BE278)),  2)</f>
        <v>0</v>
      </c>
      <c r="G33" s="88"/>
      <c r="H33" s="88"/>
      <c r="I33" s="89">
        <v>0.2</v>
      </c>
      <c r="J33" s="87">
        <f>ROUND(((SUM(BE137:BE278))*I33),  2)</f>
        <v>0</v>
      </c>
      <c r="L33" s="25"/>
    </row>
    <row r="34" spans="2:12" s="1" customFormat="1" ht="14.45" customHeight="1">
      <c r="B34" s="25"/>
      <c r="E34" s="30" t="s">
        <v>37</v>
      </c>
      <c r="F34" s="90">
        <f>ROUND((SUM(BF137:BF278)),  2)</f>
        <v>0</v>
      </c>
      <c r="I34" s="91">
        <v>0.2</v>
      </c>
      <c r="J34" s="90">
        <f>ROUND(((SUM(BF137:BF278))*I34),  2)</f>
        <v>0</v>
      </c>
      <c r="L34" s="25"/>
    </row>
    <row r="35" spans="2:12" s="1" customFormat="1" ht="14.45" hidden="1" customHeight="1">
      <c r="B35" s="25"/>
      <c r="E35" s="22" t="s">
        <v>38</v>
      </c>
      <c r="F35" s="90">
        <f>ROUND((SUM(BG137:BG278)),  2)</f>
        <v>0</v>
      </c>
      <c r="I35" s="91">
        <v>0.2</v>
      </c>
      <c r="J35" s="90">
        <f>0</f>
        <v>0</v>
      </c>
      <c r="L35" s="25"/>
    </row>
    <row r="36" spans="2:12" s="1" customFormat="1" ht="14.45" hidden="1" customHeight="1">
      <c r="B36" s="25"/>
      <c r="E36" s="22" t="s">
        <v>39</v>
      </c>
      <c r="F36" s="90">
        <f>ROUND((SUM(BH137:BH278)),  2)</f>
        <v>0</v>
      </c>
      <c r="I36" s="91">
        <v>0.2</v>
      </c>
      <c r="J36" s="90">
        <f>0</f>
        <v>0</v>
      </c>
      <c r="L36" s="25"/>
    </row>
    <row r="37" spans="2:12" s="1" customFormat="1" ht="14.45" hidden="1" customHeight="1">
      <c r="B37" s="25"/>
      <c r="E37" s="30" t="s">
        <v>40</v>
      </c>
      <c r="F37" s="87">
        <f>ROUND((SUM(BI137:BI278)),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92"/>
      <c r="D39" s="93" t="s">
        <v>41</v>
      </c>
      <c r="E39" s="52"/>
      <c r="F39" s="52"/>
      <c r="G39" s="94" t="s">
        <v>42</v>
      </c>
      <c r="H39" s="95" t="s">
        <v>43</v>
      </c>
      <c r="I39" s="52"/>
      <c r="J39" s="96">
        <f>SUM(J30:J37)</f>
        <v>0</v>
      </c>
      <c r="K39" s="97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46</v>
      </c>
      <c r="E61" s="27"/>
      <c r="F61" s="98" t="s">
        <v>47</v>
      </c>
      <c r="G61" s="39" t="s">
        <v>46</v>
      </c>
      <c r="H61" s="27"/>
      <c r="I61" s="27"/>
      <c r="J61" s="99" t="s">
        <v>47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46</v>
      </c>
      <c r="E76" s="27"/>
      <c r="F76" s="98" t="s">
        <v>47</v>
      </c>
      <c r="G76" s="39" t="s">
        <v>46</v>
      </c>
      <c r="H76" s="27"/>
      <c r="I76" s="27"/>
      <c r="J76" s="99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108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13</v>
      </c>
      <c r="L84" s="25"/>
    </row>
    <row r="85" spans="2:47" s="1" customFormat="1" ht="26.25" customHeight="1">
      <c r="B85" s="25"/>
      <c r="E85" s="197" t="str">
        <f>E7</f>
        <v>Nový zdroj tepla a elektrickej energie  - plynové motory a transformator  T10</v>
      </c>
      <c r="F85" s="198"/>
      <c r="G85" s="198"/>
      <c r="H85" s="198"/>
      <c r="L85" s="25"/>
    </row>
    <row r="86" spans="2:47" s="1" customFormat="1" ht="12" customHeight="1">
      <c r="B86" s="25"/>
      <c r="C86" s="22" t="s">
        <v>106</v>
      </c>
      <c r="L86" s="25"/>
    </row>
    <row r="87" spans="2:47" s="1" customFormat="1" ht="16.5" customHeight="1">
      <c r="B87" s="25"/>
      <c r="E87" s="187" t="str">
        <f>E9</f>
        <v xml:space="preserve">04 - SO 04 Rozvodňa VN </v>
      </c>
      <c r="F87" s="196"/>
      <c r="G87" s="196"/>
      <c r="H87" s="196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17</v>
      </c>
      <c r="F89" s="20" t="str">
        <f>F12</f>
        <v xml:space="preserve">Žilina </v>
      </c>
      <c r="I89" s="22" t="s">
        <v>19</v>
      </c>
      <c r="J89" s="48" t="str">
        <f>IF(J12="","",J12)</f>
        <v>4. 5. 2022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21</v>
      </c>
      <c r="F91" s="20" t="str">
        <f>E15</f>
        <v xml:space="preserve">Žilinska teplárenská spoločnosť a.s. Žilina </v>
      </c>
      <c r="I91" s="22" t="s">
        <v>27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25</v>
      </c>
      <c r="F92" s="20" t="str">
        <f>IF(E18="","",E18)</f>
        <v xml:space="preserve"> </v>
      </c>
      <c r="I92" s="22" t="s">
        <v>29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100" t="s">
        <v>109</v>
      </c>
      <c r="D94" s="92"/>
      <c r="E94" s="92"/>
      <c r="F94" s="92"/>
      <c r="G94" s="92"/>
      <c r="H94" s="92"/>
      <c r="I94" s="92"/>
      <c r="J94" s="101" t="s">
        <v>110</v>
      </c>
      <c r="K94" s="92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102" t="s">
        <v>111</v>
      </c>
      <c r="J96" s="61">
        <f>J137</f>
        <v>0</v>
      </c>
      <c r="L96" s="25"/>
      <c r="AU96" s="13" t="s">
        <v>112</v>
      </c>
    </row>
    <row r="97" spans="2:12" s="8" customFormat="1" ht="24.95" customHeight="1">
      <c r="B97" s="103"/>
      <c r="D97" s="104" t="s">
        <v>113</v>
      </c>
      <c r="E97" s="105"/>
      <c r="F97" s="105"/>
      <c r="G97" s="105"/>
      <c r="H97" s="105"/>
      <c r="I97" s="105"/>
      <c r="J97" s="106">
        <f>J138</f>
        <v>0</v>
      </c>
      <c r="L97" s="103"/>
    </row>
    <row r="98" spans="2:12" s="9" customFormat="1" ht="19.899999999999999" customHeight="1">
      <c r="B98" s="107"/>
      <c r="D98" s="108" t="s">
        <v>114</v>
      </c>
      <c r="E98" s="109"/>
      <c r="F98" s="109"/>
      <c r="G98" s="109"/>
      <c r="H98" s="109"/>
      <c r="I98" s="109"/>
      <c r="J98" s="110">
        <f>J139</f>
        <v>0</v>
      </c>
      <c r="L98" s="107"/>
    </row>
    <row r="99" spans="2:12" s="9" customFormat="1" ht="19.899999999999999" customHeight="1">
      <c r="B99" s="107"/>
      <c r="D99" s="108" t="s">
        <v>290</v>
      </c>
      <c r="E99" s="109"/>
      <c r="F99" s="109"/>
      <c r="G99" s="109"/>
      <c r="H99" s="109"/>
      <c r="I99" s="109"/>
      <c r="J99" s="110">
        <f>J147</f>
        <v>0</v>
      </c>
      <c r="L99" s="107"/>
    </row>
    <row r="100" spans="2:12" s="9" customFormat="1" ht="19.899999999999999" customHeight="1">
      <c r="B100" s="107"/>
      <c r="D100" s="108" t="s">
        <v>291</v>
      </c>
      <c r="E100" s="109"/>
      <c r="F100" s="109"/>
      <c r="G100" s="109"/>
      <c r="H100" s="109"/>
      <c r="I100" s="109"/>
      <c r="J100" s="110">
        <f>J157</f>
        <v>0</v>
      </c>
      <c r="L100" s="107"/>
    </row>
    <row r="101" spans="2:12" s="9" customFormat="1" ht="19.899999999999999" customHeight="1">
      <c r="B101" s="107"/>
      <c r="D101" s="108" t="s">
        <v>292</v>
      </c>
      <c r="E101" s="109"/>
      <c r="F101" s="109"/>
      <c r="G101" s="109"/>
      <c r="H101" s="109"/>
      <c r="I101" s="109"/>
      <c r="J101" s="110">
        <f>J168</f>
        <v>0</v>
      </c>
      <c r="L101" s="107"/>
    </row>
    <row r="102" spans="2:12" s="9" customFormat="1" ht="19.899999999999999" customHeight="1">
      <c r="B102" s="107"/>
      <c r="D102" s="108" t="s">
        <v>293</v>
      </c>
      <c r="E102" s="109"/>
      <c r="F102" s="109"/>
      <c r="G102" s="109"/>
      <c r="H102" s="109"/>
      <c r="I102" s="109"/>
      <c r="J102" s="110">
        <f>J183</f>
        <v>0</v>
      </c>
      <c r="L102" s="107"/>
    </row>
    <row r="103" spans="2:12" s="9" customFormat="1" ht="19.899999999999999" customHeight="1">
      <c r="B103" s="107"/>
      <c r="D103" s="108" t="s">
        <v>646</v>
      </c>
      <c r="E103" s="109"/>
      <c r="F103" s="109"/>
      <c r="G103" s="109"/>
      <c r="H103" s="109"/>
      <c r="I103" s="109"/>
      <c r="J103" s="110">
        <f>J200</f>
        <v>0</v>
      </c>
      <c r="L103" s="107"/>
    </row>
    <row r="104" spans="2:12" s="9" customFormat="1" ht="19.899999999999999" customHeight="1">
      <c r="B104" s="107"/>
      <c r="D104" s="108" t="s">
        <v>115</v>
      </c>
      <c r="E104" s="109"/>
      <c r="F104" s="109"/>
      <c r="G104" s="109"/>
      <c r="H104" s="109"/>
      <c r="I104" s="109"/>
      <c r="J104" s="110">
        <f>J203</f>
        <v>0</v>
      </c>
      <c r="L104" s="107"/>
    </row>
    <row r="105" spans="2:12" s="9" customFormat="1" ht="19.899999999999999" customHeight="1">
      <c r="B105" s="107"/>
      <c r="D105" s="108" t="s">
        <v>116</v>
      </c>
      <c r="E105" s="109"/>
      <c r="F105" s="109"/>
      <c r="G105" s="109"/>
      <c r="H105" s="109"/>
      <c r="I105" s="109"/>
      <c r="J105" s="110">
        <f>J209</f>
        <v>0</v>
      </c>
      <c r="L105" s="107"/>
    </row>
    <row r="106" spans="2:12" s="8" customFormat="1" ht="24.95" customHeight="1">
      <c r="B106" s="103"/>
      <c r="D106" s="104" t="s">
        <v>117</v>
      </c>
      <c r="E106" s="105"/>
      <c r="F106" s="105"/>
      <c r="G106" s="105"/>
      <c r="H106" s="105"/>
      <c r="I106" s="105"/>
      <c r="J106" s="106">
        <f>J211</f>
        <v>0</v>
      </c>
      <c r="L106" s="103"/>
    </row>
    <row r="107" spans="2:12" s="9" customFormat="1" ht="19.899999999999999" customHeight="1">
      <c r="B107" s="107"/>
      <c r="D107" s="108" t="s">
        <v>294</v>
      </c>
      <c r="E107" s="109"/>
      <c r="F107" s="109"/>
      <c r="G107" s="109"/>
      <c r="H107" s="109"/>
      <c r="I107" s="109"/>
      <c r="J107" s="110">
        <f>J212</f>
        <v>0</v>
      </c>
      <c r="L107" s="107"/>
    </row>
    <row r="108" spans="2:12" s="9" customFormat="1" ht="19.899999999999999" customHeight="1">
      <c r="B108" s="107"/>
      <c r="D108" s="108" t="s">
        <v>647</v>
      </c>
      <c r="E108" s="109"/>
      <c r="F108" s="109"/>
      <c r="G108" s="109"/>
      <c r="H108" s="109"/>
      <c r="I108" s="109"/>
      <c r="J108" s="110">
        <f>J216</f>
        <v>0</v>
      </c>
      <c r="L108" s="107"/>
    </row>
    <row r="109" spans="2:12" s="9" customFormat="1" ht="19.899999999999999" customHeight="1">
      <c r="B109" s="107"/>
      <c r="D109" s="108" t="s">
        <v>648</v>
      </c>
      <c r="E109" s="109"/>
      <c r="F109" s="109"/>
      <c r="G109" s="109"/>
      <c r="H109" s="109"/>
      <c r="I109" s="109"/>
      <c r="J109" s="110">
        <f>J234</f>
        <v>0</v>
      </c>
      <c r="L109" s="107"/>
    </row>
    <row r="110" spans="2:12" s="9" customFormat="1" ht="19.899999999999999" customHeight="1">
      <c r="B110" s="107"/>
      <c r="D110" s="108" t="s">
        <v>118</v>
      </c>
      <c r="E110" s="109"/>
      <c r="F110" s="109"/>
      <c r="G110" s="109"/>
      <c r="H110" s="109"/>
      <c r="I110" s="109"/>
      <c r="J110" s="110">
        <f>J242</f>
        <v>0</v>
      </c>
      <c r="L110" s="107"/>
    </row>
    <row r="111" spans="2:12" s="9" customFormat="1" ht="19.899999999999999" customHeight="1">
      <c r="B111" s="107"/>
      <c r="D111" s="108" t="s">
        <v>119</v>
      </c>
      <c r="E111" s="109"/>
      <c r="F111" s="109"/>
      <c r="G111" s="109"/>
      <c r="H111" s="109"/>
      <c r="I111" s="109"/>
      <c r="J111" s="110">
        <f>J249</f>
        <v>0</v>
      </c>
      <c r="L111" s="107"/>
    </row>
    <row r="112" spans="2:12" s="9" customFormat="1" ht="19.899999999999999" customHeight="1">
      <c r="B112" s="107"/>
      <c r="D112" s="108" t="s">
        <v>1365</v>
      </c>
      <c r="E112" s="109"/>
      <c r="F112" s="109"/>
      <c r="G112" s="109"/>
      <c r="H112" s="109"/>
      <c r="I112" s="109"/>
      <c r="J112" s="110">
        <f>J259</f>
        <v>0</v>
      </c>
      <c r="L112" s="107"/>
    </row>
    <row r="113" spans="2:12" s="9" customFormat="1" ht="19.899999999999999" customHeight="1">
      <c r="B113" s="107"/>
      <c r="D113" s="108" t="s">
        <v>298</v>
      </c>
      <c r="E113" s="109"/>
      <c r="F113" s="109"/>
      <c r="G113" s="109"/>
      <c r="H113" s="109"/>
      <c r="I113" s="109"/>
      <c r="J113" s="110">
        <f>J263</f>
        <v>0</v>
      </c>
      <c r="L113" s="107"/>
    </row>
    <row r="114" spans="2:12" s="9" customFormat="1" ht="19.899999999999999" customHeight="1">
      <c r="B114" s="107"/>
      <c r="D114" s="108" t="s">
        <v>652</v>
      </c>
      <c r="E114" s="109"/>
      <c r="F114" s="109"/>
      <c r="G114" s="109"/>
      <c r="H114" s="109"/>
      <c r="I114" s="109"/>
      <c r="J114" s="110">
        <f>J267</f>
        <v>0</v>
      </c>
      <c r="L114" s="107"/>
    </row>
    <row r="115" spans="2:12" s="8" customFormat="1" ht="24.95" customHeight="1">
      <c r="B115" s="103"/>
      <c r="D115" s="104" t="s">
        <v>300</v>
      </c>
      <c r="E115" s="105"/>
      <c r="F115" s="105"/>
      <c r="G115" s="105"/>
      <c r="H115" s="105"/>
      <c r="I115" s="105"/>
      <c r="J115" s="106">
        <f>J270</f>
        <v>0</v>
      </c>
      <c r="L115" s="103"/>
    </row>
    <row r="116" spans="2:12" s="9" customFormat="1" ht="19.899999999999999" customHeight="1">
      <c r="B116" s="107"/>
      <c r="D116" s="108" t="s">
        <v>653</v>
      </c>
      <c r="E116" s="109"/>
      <c r="F116" s="109"/>
      <c r="G116" s="109"/>
      <c r="H116" s="109"/>
      <c r="I116" s="109"/>
      <c r="J116" s="110">
        <f>J271</f>
        <v>0</v>
      </c>
      <c r="L116" s="107"/>
    </row>
    <row r="117" spans="2:12" s="8" customFormat="1" ht="24.95" customHeight="1">
      <c r="B117" s="103"/>
      <c r="D117" s="104" t="s">
        <v>302</v>
      </c>
      <c r="E117" s="105"/>
      <c r="F117" s="105"/>
      <c r="G117" s="105"/>
      <c r="H117" s="105"/>
      <c r="I117" s="105"/>
      <c r="J117" s="106">
        <f>J274</f>
        <v>0</v>
      </c>
      <c r="L117" s="103"/>
    </row>
    <row r="118" spans="2:12" s="1" customFormat="1" ht="21.75" customHeight="1">
      <c r="B118" s="25"/>
      <c r="L118" s="25"/>
    </row>
    <row r="119" spans="2:12" s="1" customFormat="1" ht="6.95" customHeight="1"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25"/>
    </row>
    <row r="123" spans="2:12" s="1" customFormat="1" ht="6.95" customHeight="1">
      <c r="B123" s="42"/>
      <c r="C123" s="43"/>
      <c r="D123" s="43"/>
      <c r="E123" s="43"/>
      <c r="F123" s="43"/>
      <c r="G123" s="43"/>
      <c r="H123" s="43"/>
      <c r="I123" s="43"/>
      <c r="J123" s="43"/>
      <c r="K123" s="43"/>
      <c r="L123" s="25"/>
    </row>
    <row r="124" spans="2:12" s="1" customFormat="1" ht="24.95" customHeight="1">
      <c r="B124" s="25"/>
      <c r="C124" s="17" t="s">
        <v>120</v>
      </c>
      <c r="L124" s="25"/>
    </row>
    <row r="125" spans="2:12" s="1" customFormat="1" ht="6.95" customHeight="1">
      <c r="B125" s="25"/>
      <c r="L125" s="25"/>
    </row>
    <row r="126" spans="2:12" s="1" customFormat="1" ht="12" customHeight="1">
      <c r="B126" s="25"/>
      <c r="C126" s="22" t="s">
        <v>13</v>
      </c>
      <c r="L126" s="25"/>
    </row>
    <row r="127" spans="2:12" s="1" customFormat="1" ht="26.25" customHeight="1">
      <c r="B127" s="25"/>
      <c r="E127" s="197" t="str">
        <f>E7</f>
        <v>Nový zdroj tepla a elektrickej energie  - plynové motory a transformator  T10</v>
      </c>
      <c r="F127" s="198"/>
      <c r="G127" s="198"/>
      <c r="H127" s="198"/>
      <c r="L127" s="25"/>
    </row>
    <row r="128" spans="2:12" s="1" customFormat="1" ht="12" customHeight="1">
      <c r="B128" s="25"/>
      <c r="C128" s="22" t="s">
        <v>106</v>
      </c>
      <c r="L128" s="25"/>
    </row>
    <row r="129" spans="2:65" s="1" customFormat="1" ht="16.5" customHeight="1">
      <c r="B129" s="25"/>
      <c r="E129" s="187" t="str">
        <f>E9</f>
        <v xml:space="preserve">04 - SO 04 Rozvodňa VN </v>
      </c>
      <c r="F129" s="196"/>
      <c r="G129" s="196"/>
      <c r="H129" s="196"/>
      <c r="L129" s="25"/>
    </row>
    <row r="130" spans="2:65" s="1" customFormat="1" ht="6.95" customHeight="1">
      <c r="B130" s="25"/>
      <c r="L130" s="25"/>
    </row>
    <row r="131" spans="2:65" s="1" customFormat="1" ht="12" customHeight="1">
      <c r="B131" s="25"/>
      <c r="C131" s="22" t="s">
        <v>17</v>
      </c>
      <c r="F131" s="20" t="str">
        <f>F12</f>
        <v xml:space="preserve">Žilina </v>
      </c>
      <c r="I131" s="22" t="s">
        <v>19</v>
      </c>
      <c r="J131" s="48" t="str">
        <f>IF(J12="","",J12)</f>
        <v>4. 5. 2022</v>
      </c>
      <c r="L131" s="25"/>
    </row>
    <row r="132" spans="2:65" s="1" customFormat="1" ht="6.95" customHeight="1">
      <c r="B132" s="25"/>
      <c r="L132" s="25"/>
    </row>
    <row r="133" spans="2:65" s="1" customFormat="1" ht="15.2" customHeight="1">
      <c r="B133" s="25"/>
      <c r="C133" s="22" t="s">
        <v>21</v>
      </c>
      <c r="F133" s="20" t="str">
        <f>E15</f>
        <v xml:space="preserve">Žilinska teplárenská spoločnosť a.s. Žilina </v>
      </c>
      <c r="I133" s="22" t="s">
        <v>27</v>
      </c>
      <c r="J133" s="23" t="str">
        <f>E21</f>
        <v xml:space="preserve"> </v>
      </c>
      <c r="L133" s="25"/>
    </row>
    <row r="134" spans="2:65" s="1" customFormat="1" ht="15.2" customHeight="1">
      <c r="B134" s="25"/>
      <c r="C134" s="22" t="s">
        <v>25</v>
      </c>
      <c r="F134" s="20" t="str">
        <f>IF(E18="","",E18)</f>
        <v xml:space="preserve"> </v>
      </c>
      <c r="I134" s="22" t="s">
        <v>29</v>
      </c>
      <c r="J134" s="23" t="str">
        <f>E24</f>
        <v xml:space="preserve"> </v>
      </c>
      <c r="L134" s="25"/>
    </row>
    <row r="135" spans="2:65" s="1" customFormat="1" ht="10.35" customHeight="1">
      <c r="B135" s="25"/>
      <c r="L135" s="25"/>
    </row>
    <row r="136" spans="2:65" s="10" customFormat="1" ht="29.25" customHeight="1">
      <c r="B136" s="111"/>
      <c r="C136" s="112" t="s">
        <v>121</v>
      </c>
      <c r="D136" s="113" t="s">
        <v>56</v>
      </c>
      <c r="E136" s="113" t="s">
        <v>52</v>
      </c>
      <c r="F136" s="113" t="s">
        <v>53</v>
      </c>
      <c r="G136" s="113" t="s">
        <v>122</v>
      </c>
      <c r="H136" s="113" t="s">
        <v>123</v>
      </c>
      <c r="I136" s="113" t="s">
        <v>124</v>
      </c>
      <c r="J136" s="114" t="s">
        <v>110</v>
      </c>
      <c r="K136" s="115" t="s">
        <v>125</v>
      </c>
      <c r="L136" s="111"/>
      <c r="M136" s="54" t="s">
        <v>1</v>
      </c>
      <c r="N136" s="55" t="s">
        <v>35</v>
      </c>
      <c r="O136" s="55" t="s">
        <v>126</v>
      </c>
      <c r="P136" s="55" t="s">
        <v>127</v>
      </c>
      <c r="Q136" s="55" t="s">
        <v>128</v>
      </c>
      <c r="R136" s="55" t="s">
        <v>129</v>
      </c>
      <c r="S136" s="55" t="s">
        <v>130</v>
      </c>
      <c r="T136" s="56" t="s">
        <v>131</v>
      </c>
    </row>
    <row r="137" spans="2:65" s="1" customFormat="1" ht="22.9" customHeight="1">
      <c r="B137" s="25"/>
      <c r="C137" s="59" t="s">
        <v>111</v>
      </c>
      <c r="J137" s="116">
        <f>BK137</f>
        <v>0</v>
      </c>
      <c r="L137" s="25"/>
      <c r="M137" s="57"/>
      <c r="N137" s="49"/>
      <c r="O137" s="49"/>
      <c r="P137" s="117">
        <f>P138+P211+P270+P274</f>
        <v>3076.4292181800001</v>
      </c>
      <c r="Q137" s="49"/>
      <c r="R137" s="117">
        <f>R138+R211+R270+R274</f>
        <v>502.07297231999996</v>
      </c>
      <c r="S137" s="49"/>
      <c r="T137" s="118">
        <f>T138+T211+T270+T274</f>
        <v>0.45600000000000002</v>
      </c>
      <c r="AT137" s="13" t="s">
        <v>70</v>
      </c>
      <c r="AU137" s="13" t="s">
        <v>112</v>
      </c>
      <c r="BK137" s="119">
        <f>BK138+BK211+BK270+BK274</f>
        <v>0</v>
      </c>
    </row>
    <row r="138" spans="2:65" s="11" customFormat="1" ht="25.9" customHeight="1">
      <c r="B138" s="120"/>
      <c r="D138" s="121" t="s">
        <v>70</v>
      </c>
      <c r="E138" s="122" t="s">
        <v>132</v>
      </c>
      <c r="F138" s="122" t="s">
        <v>133</v>
      </c>
      <c r="J138" s="123">
        <f>BK138</f>
        <v>0</v>
      </c>
      <c r="L138" s="120"/>
      <c r="M138" s="124"/>
      <c r="P138" s="125">
        <f>P139+P147+P157+P168+P183+P200+P203+P209</f>
        <v>2774.5576467800001</v>
      </c>
      <c r="R138" s="125">
        <f>R139+R147+R157+R168+R183+R200+R203+R209</f>
        <v>496.47168841999996</v>
      </c>
      <c r="T138" s="126">
        <f>T139+T147+T157+T168+T183+T200+T203+T209</f>
        <v>0.45600000000000002</v>
      </c>
      <c r="AR138" s="121" t="s">
        <v>79</v>
      </c>
      <c r="AT138" s="127" t="s">
        <v>70</v>
      </c>
      <c r="AU138" s="127" t="s">
        <v>71</v>
      </c>
      <c r="AY138" s="121" t="s">
        <v>134</v>
      </c>
      <c r="BK138" s="128">
        <f>BK139+BK147+BK157+BK168+BK183+BK200+BK203+BK209</f>
        <v>0</v>
      </c>
    </row>
    <row r="139" spans="2:65" s="11" customFormat="1" ht="22.9" customHeight="1">
      <c r="B139" s="120"/>
      <c r="D139" s="121" t="s">
        <v>70</v>
      </c>
      <c r="E139" s="129" t="s">
        <v>79</v>
      </c>
      <c r="F139" s="129" t="s">
        <v>135</v>
      </c>
      <c r="J139" s="130">
        <f>BK139</f>
        <v>0</v>
      </c>
      <c r="L139" s="120"/>
      <c r="M139" s="124"/>
      <c r="P139" s="125">
        <f>SUM(P140:P146)</f>
        <v>330.74405000000002</v>
      </c>
      <c r="R139" s="125">
        <f>SUM(R140:R146)</f>
        <v>0</v>
      </c>
      <c r="T139" s="126">
        <f>SUM(T140:T146)</f>
        <v>0</v>
      </c>
      <c r="AR139" s="121" t="s">
        <v>79</v>
      </c>
      <c r="AT139" s="127" t="s">
        <v>70</v>
      </c>
      <c r="AU139" s="127" t="s">
        <v>79</v>
      </c>
      <c r="AY139" s="121" t="s">
        <v>134</v>
      </c>
      <c r="BK139" s="128">
        <f>SUM(BK140:BK146)</f>
        <v>0</v>
      </c>
    </row>
    <row r="140" spans="2:65" s="1" customFormat="1" ht="24.2" customHeight="1">
      <c r="B140" s="131"/>
      <c r="C140" s="132" t="s">
        <v>79</v>
      </c>
      <c r="D140" s="132" t="s">
        <v>136</v>
      </c>
      <c r="E140" s="133" t="s">
        <v>1366</v>
      </c>
      <c r="F140" s="134" t="s">
        <v>1367</v>
      </c>
      <c r="G140" s="135" t="s">
        <v>182</v>
      </c>
      <c r="H140" s="136">
        <v>34.299999999999997</v>
      </c>
      <c r="I140" s="137">
        <v>0</v>
      </c>
      <c r="J140" s="137">
        <f t="shared" ref="J140:J146" si="0">ROUND(I140*H140,2)</f>
        <v>0</v>
      </c>
      <c r="K140" s="138"/>
      <c r="L140" s="25"/>
      <c r="M140" s="139" t="s">
        <v>1</v>
      </c>
      <c r="N140" s="140" t="s">
        <v>37</v>
      </c>
      <c r="O140" s="141">
        <v>0.46</v>
      </c>
      <c r="P140" s="141">
        <f t="shared" ref="P140:P146" si="1">O140*H140</f>
        <v>15.777999999999999</v>
      </c>
      <c r="Q140" s="141">
        <v>0</v>
      </c>
      <c r="R140" s="141">
        <f t="shared" ref="R140:R146" si="2">Q140*H140</f>
        <v>0</v>
      </c>
      <c r="S140" s="141">
        <v>0</v>
      </c>
      <c r="T140" s="142">
        <f t="shared" ref="T140:T146" si="3">S140*H140</f>
        <v>0</v>
      </c>
      <c r="AR140" s="143" t="s">
        <v>140</v>
      </c>
      <c r="AT140" s="143" t="s">
        <v>136</v>
      </c>
      <c r="AU140" s="143" t="s">
        <v>141</v>
      </c>
      <c r="AY140" s="13" t="s">
        <v>134</v>
      </c>
      <c r="BE140" s="144">
        <f t="shared" ref="BE140:BE146" si="4">IF(N140="základná",J140,0)</f>
        <v>0</v>
      </c>
      <c r="BF140" s="144">
        <f t="shared" ref="BF140:BF146" si="5">IF(N140="znížená",J140,0)</f>
        <v>0</v>
      </c>
      <c r="BG140" s="144">
        <f t="shared" ref="BG140:BG146" si="6">IF(N140="zákl. prenesená",J140,0)</f>
        <v>0</v>
      </c>
      <c r="BH140" s="144">
        <f t="shared" ref="BH140:BH146" si="7">IF(N140="zníž. prenesená",J140,0)</f>
        <v>0</v>
      </c>
      <c r="BI140" s="144">
        <f t="shared" ref="BI140:BI146" si="8">IF(N140="nulová",J140,0)</f>
        <v>0</v>
      </c>
      <c r="BJ140" s="13" t="s">
        <v>141</v>
      </c>
      <c r="BK140" s="144">
        <f t="shared" ref="BK140:BK146" si="9">ROUND(I140*H140,2)</f>
        <v>0</v>
      </c>
      <c r="BL140" s="13" t="s">
        <v>140</v>
      </c>
      <c r="BM140" s="143" t="s">
        <v>1368</v>
      </c>
    </row>
    <row r="141" spans="2:65" s="1" customFormat="1" ht="24.2" customHeight="1">
      <c r="B141" s="131"/>
      <c r="C141" s="132" t="s">
        <v>141</v>
      </c>
      <c r="D141" s="132" t="s">
        <v>136</v>
      </c>
      <c r="E141" s="133" t="s">
        <v>1369</v>
      </c>
      <c r="F141" s="134" t="s">
        <v>1370</v>
      </c>
      <c r="G141" s="135" t="s">
        <v>182</v>
      </c>
      <c r="H141" s="136">
        <v>34.299999999999997</v>
      </c>
      <c r="I141" s="137">
        <v>0</v>
      </c>
      <c r="J141" s="137">
        <f t="shared" si="0"/>
        <v>0</v>
      </c>
      <c r="K141" s="138"/>
      <c r="L141" s="25"/>
      <c r="M141" s="139" t="s">
        <v>1</v>
      </c>
      <c r="N141" s="140" t="s">
        <v>37</v>
      </c>
      <c r="O141" s="141">
        <v>5.6000000000000001E-2</v>
      </c>
      <c r="P141" s="141">
        <f t="shared" si="1"/>
        <v>1.9207999999999998</v>
      </c>
      <c r="Q141" s="141">
        <v>0</v>
      </c>
      <c r="R141" s="141">
        <f t="shared" si="2"/>
        <v>0</v>
      </c>
      <c r="S141" s="141">
        <v>0</v>
      </c>
      <c r="T141" s="142">
        <f t="shared" si="3"/>
        <v>0</v>
      </c>
      <c r="AR141" s="143" t="s">
        <v>140</v>
      </c>
      <c r="AT141" s="143" t="s">
        <v>136</v>
      </c>
      <c r="AU141" s="143" t="s">
        <v>141</v>
      </c>
      <c r="AY141" s="13" t="s">
        <v>134</v>
      </c>
      <c r="BE141" s="144">
        <f t="shared" si="4"/>
        <v>0</v>
      </c>
      <c r="BF141" s="144">
        <f t="shared" si="5"/>
        <v>0</v>
      </c>
      <c r="BG141" s="144">
        <f t="shared" si="6"/>
        <v>0</v>
      </c>
      <c r="BH141" s="144">
        <f t="shared" si="7"/>
        <v>0</v>
      </c>
      <c r="BI141" s="144">
        <f t="shared" si="8"/>
        <v>0</v>
      </c>
      <c r="BJ141" s="13" t="s">
        <v>141</v>
      </c>
      <c r="BK141" s="144">
        <f t="shared" si="9"/>
        <v>0</v>
      </c>
      <c r="BL141" s="13" t="s">
        <v>140</v>
      </c>
      <c r="BM141" s="143" t="s">
        <v>1371</v>
      </c>
    </row>
    <row r="142" spans="2:65" s="1" customFormat="1" ht="24.2" customHeight="1">
      <c r="B142" s="131"/>
      <c r="C142" s="132" t="s">
        <v>146</v>
      </c>
      <c r="D142" s="132" t="s">
        <v>136</v>
      </c>
      <c r="E142" s="133" t="s">
        <v>1372</v>
      </c>
      <c r="F142" s="134" t="s">
        <v>1373</v>
      </c>
      <c r="G142" s="135" t="s">
        <v>182</v>
      </c>
      <c r="H142" s="136">
        <v>305.2</v>
      </c>
      <c r="I142" s="137">
        <v>0</v>
      </c>
      <c r="J142" s="137">
        <f t="shared" si="0"/>
        <v>0</v>
      </c>
      <c r="K142" s="138"/>
      <c r="L142" s="25"/>
      <c r="M142" s="139" t="s">
        <v>1</v>
      </c>
      <c r="N142" s="140" t="s">
        <v>37</v>
      </c>
      <c r="O142" s="141">
        <v>0.79300000000000004</v>
      </c>
      <c r="P142" s="141">
        <f t="shared" si="1"/>
        <v>242.02360000000002</v>
      </c>
      <c r="Q142" s="141">
        <v>0</v>
      </c>
      <c r="R142" s="141">
        <f t="shared" si="2"/>
        <v>0</v>
      </c>
      <c r="S142" s="141">
        <v>0</v>
      </c>
      <c r="T142" s="142">
        <f t="shared" si="3"/>
        <v>0</v>
      </c>
      <c r="AR142" s="143" t="s">
        <v>140</v>
      </c>
      <c r="AT142" s="143" t="s">
        <v>136</v>
      </c>
      <c r="AU142" s="143" t="s">
        <v>141</v>
      </c>
      <c r="AY142" s="13" t="s">
        <v>134</v>
      </c>
      <c r="BE142" s="144">
        <f t="shared" si="4"/>
        <v>0</v>
      </c>
      <c r="BF142" s="144">
        <f t="shared" si="5"/>
        <v>0</v>
      </c>
      <c r="BG142" s="144">
        <f t="shared" si="6"/>
        <v>0</v>
      </c>
      <c r="BH142" s="144">
        <f t="shared" si="7"/>
        <v>0</v>
      </c>
      <c r="BI142" s="144">
        <f t="shared" si="8"/>
        <v>0</v>
      </c>
      <c r="BJ142" s="13" t="s">
        <v>141</v>
      </c>
      <c r="BK142" s="144">
        <f t="shared" si="9"/>
        <v>0</v>
      </c>
      <c r="BL142" s="13" t="s">
        <v>140</v>
      </c>
      <c r="BM142" s="143" t="s">
        <v>1374</v>
      </c>
    </row>
    <row r="143" spans="2:65" s="1" customFormat="1" ht="24.2" customHeight="1">
      <c r="B143" s="131"/>
      <c r="C143" s="132" t="s">
        <v>140</v>
      </c>
      <c r="D143" s="132" t="s">
        <v>136</v>
      </c>
      <c r="E143" s="133" t="s">
        <v>1375</v>
      </c>
      <c r="F143" s="134" t="s">
        <v>1376</v>
      </c>
      <c r="G143" s="135" t="s">
        <v>182</v>
      </c>
      <c r="H143" s="136">
        <v>305.2</v>
      </c>
      <c r="I143" s="137">
        <v>0</v>
      </c>
      <c r="J143" s="137">
        <f t="shared" si="0"/>
        <v>0</v>
      </c>
      <c r="K143" s="138"/>
      <c r="L143" s="25"/>
      <c r="M143" s="139" t="s">
        <v>1</v>
      </c>
      <c r="N143" s="140" t="s">
        <v>37</v>
      </c>
      <c r="O143" s="141">
        <v>0.10199999999999999</v>
      </c>
      <c r="P143" s="141">
        <f t="shared" si="1"/>
        <v>31.130399999999998</v>
      </c>
      <c r="Q143" s="141">
        <v>0</v>
      </c>
      <c r="R143" s="141">
        <f t="shared" si="2"/>
        <v>0</v>
      </c>
      <c r="S143" s="141">
        <v>0</v>
      </c>
      <c r="T143" s="142">
        <f t="shared" si="3"/>
        <v>0</v>
      </c>
      <c r="AR143" s="143" t="s">
        <v>140</v>
      </c>
      <c r="AT143" s="143" t="s">
        <v>136</v>
      </c>
      <c r="AU143" s="143" t="s">
        <v>141</v>
      </c>
      <c r="AY143" s="13" t="s">
        <v>134</v>
      </c>
      <c r="BE143" s="144">
        <f t="shared" si="4"/>
        <v>0</v>
      </c>
      <c r="BF143" s="144">
        <f t="shared" si="5"/>
        <v>0</v>
      </c>
      <c r="BG143" s="144">
        <f t="shared" si="6"/>
        <v>0</v>
      </c>
      <c r="BH143" s="144">
        <f t="shared" si="7"/>
        <v>0</v>
      </c>
      <c r="BI143" s="144">
        <f t="shared" si="8"/>
        <v>0</v>
      </c>
      <c r="BJ143" s="13" t="s">
        <v>141</v>
      </c>
      <c r="BK143" s="144">
        <f t="shared" si="9"/>
        <v>0</v>
      </c>
      <c r="BL143" s="13" t="s">
        <v>140</v>
      </c>
      <c r="BM143" s="143" t="s">
        <v>1377</v>
      </c>
    </row>
    <row r="144" spans="2:65" s="1" customFormat="1" ht="37.9" customHeight="1">
      <c r="B144" s="131"/>
      <c r="C144" s="132" t="s">
        <v>153</v>
      </c>
      <c r="D144" s="132" t="s">
        <v>136</v>
      </c>
      <c r="E144" s="133" t="s">
        <v>1378</v>
      </c>
      <c r="F144" s="134" t="s">
        <v>1379</v>
      </c>
      <c r="G144" s="135" t="s">
        <v>182</v>
      </c>
      <c r="H144" s="136">
        <v>339.5</v>
      </c>
      <c r="I144" s="137">
        <v>0</v>
      </c>
      <c r="J144" s="137">
        <f t="shared" si="0"/>
        <v>0</v>
      </c>
      <c r="K144" s="138"/>
      <c r="L144" s="25"/>
      <c r="M144" s="139" t="s">
        <v>1</v>
      </c>
      <c r="N144" s="140" t="s">
        <v>37</v>
      </c>
      <c r="O144" s="141">
        <v>2.2499999999999999E-2</v>
      </c>
      <c r="P144" s="141">
        <f t="shared" si="1"/>
        <v>7.6387499999999999</v>
      </c>
      <c r="Q144" s="141">
        <v>0</v>
      </c>
      <c r="R144" s="141">
        <f t="shared" si="2"/>
        <v>0</v>
      </c>
      <c r="S144" s="141">
        <v>0</v>
      </c>
      <c r="T144" s="142">
        <f t="shared" si="3"/>
        <v>0</v>
      </c>
      <c r="AR144" s="143" t="s">
        <v>140</v>
      </c>
      <c r="AT144" s="143" t="s">
        <v>136</v>
      </c>
      <c r="AU144" s="143" t="s">
        <v>141</v>
      </c>
      <c r="AY144" s="13" t="s">
        <v>134</v>
      </c>
      <c r="BE144" s="144">
        <f t="shared" si="4"/>
        <v>0</v>
      </c>
      <c r="BF144" s="144">
        <f t="shared" si="5"/>
        <v>0</v>
      </c>
      <c r="BG144" s="144">
        <f t="shared" si="6"/>
        <v>0</v>
      </c>
      <c r="BH144" s="144">
        <f t="shared" si="7"/>
        <v>0</v>
      </c>
      <c r="BI144" s="144">
        <f t="shared" si="8"/>
        <v>0</v>
      </c>
      <c r="BJ144" s="13" t="s">
        <v>141</v>
      </c>
      <c r="BK144" s="144">
        <f t="shared" si="9"/>
        <v>0</v>
      </c>
      <c r="BL144" s="13" t="s">
        <v>140</v>
      </c>
      <c r="BM144" s="143" t="s">
        <v>1380</v>
      </c>
    </row>
    <row r="145" spans="2:65" s="1" customFormat="1" ht="24.2" customHeight="1">
      <c r="B145" s="131"/>
      <c r="C145" s="132" t="s">
        <v>157</v>
      </c>
      <c r="D145" s="132" t="s">
        <v>136</v>
      </c>
      <c r="E145" s="133" t="s">
        <v>1381</v>
      </c>
      <c r="F145" s="134" t="s">
        <v>1382</v>
      </c>
      <c r="G145" s="135" t="s">
        <v>182</v>
      </c>
      <c r="H145" s="136">
        <v>339.5</v>
      </c>
      <c r="I145" s="137">
        <v>0</v>
      </c>
      <c r="J145" s="137">
        <f t="shared" si="0"/>
        <v>0</v>
      </c>
      <c r="K145" s="138"/>
      <c r="L145" s="25"/>
      <c r="M145" s="139" t="s">
        <v>1</v>
      </c>
      <c r="N145" s="140" t="s">
        <v>37</v>
      </c>
      <c r="O145" s="141">
        <v>8.6999999999999994E-2</v>
      </c>
      <c r="P145" s="141">
        <f t="shared" si="1"/>
        <v>29.536499999999997</v>
      </c>
      <c r="Q145" s="141">
        <v>0</v>
      </c>
      <c r="R145" s="141">
        <f t="shared" si="2"/>
        <v>0</v>
      </c>
      <c r="S145" s="141">
        <v>0</v>
      </c>
      <c r="T145" s="142">
        <f t="shared" si="3"/>
        <v>0</v>
      </c>
      <c r="AR145" s="143" t="s">
        <v>140</v>
      </c>
      <c r="AT145" s="143" t="s">
        <v>136</v>
      </c>
      <c r="AU145" s="143" t="s">
        <v>141</v>
      </c>
      <c r="AY145" s="13" t="s">
        <v>134</v>
      </c>
      <c r="BE145" s="144">
        <f t="shared" si="4"/>
        <v>0</v>
      </c>
      <c r="BF145" s="144">
        <f t="shared" si="5"/>
        <v>0</v>
      </c>
      <c r="BG145" s="144">
        <f t="shared" si="6"/>
        <v>0</v>
      </c>
      <c r="BH145" s="144">
        <f t="shared" si="7"/>
        <v>0</v>
      </c>
      <c r="BI145" s="144">
        <f t="shared" si="8"/>
        <v>0</v>
      </c>
      <c r="BJ145" s="13" t="s">
        <v>141</v>
      </c>
      <c r="BK145" s="144">
        <f t="shared" si="9"/>
        <v>0</v>
      </c>
      <c r="BL145" s="13" t="s">
        <v>140</v>
      </c>
      <c r="BM145" s="143" t="s">
        <v>1383</v>
      </c>
    </row>
    <row r="146" spans="2:65" s="1" customFormat="1" ht="21.75" customHeight="1">
      <c r="B146" s="131"/>
      <c r="C146" s="132" t="s">
        <v>163</v>
      </c>
      <c r="D146" s="132" t="s">
        <v>136</v>
      </c>
      <c r="E146" s="133" t="s">
        <v>1384</v>
      </c>
      <c r="F146" s="134" t="s">
        <v>1385</v>
      </c>
      <c r="G146" s="135" t="s">
        <v>182</v>
      </c>
      <c r="H146" s="136">
        <v>339.5</v>
      </c>
      <c r="I146" s="137">
        <v>0</v>
      </c>
      <c r="J146" s="137">
        <f t="shared" si="0"/>
        <v>0</v>
      </c>
      <c r="K146" s="138"/>
      <c r="L146" s="25"/>
      <c r="M146" s="139" t="s">
        <v>1</v>
      </c>
      <c r="N146" s="140" t="s">
        <v>37</v>
      </c>
      <c r="O146" s="141">
        <v>8.0000000000000002E-3</v>
      </c>
      <c r="P146" s="141">
        <f t="shared" si="1"/>
        <v>2.7160000000000002</v>
      </c>
      <c r="Q146" s="141">
        <v>0</v>
      </c>
      <c r="R146" s="141">
        <f t="shared" si="2"/>
        <v>0</v>
      </c>
      <c r="S146" s="141">
        <v>0</v>
      </c>
      <c r="T146" s="142">
        <f t="shared" si="3"/>
        <v>0</v>
      </c>
      <c r="AR146" s="143" t="s">
        <v>140</v>
      </c>
      <c r="AT146" s="143" t="s">
        <v>136</v>
      </c>
      <c r="AU146" s="143" t="s">
        <v>141</v>
      </c>
      <c r="AY146" s="13" t="s">
        <v>134</v>
      </c>
      <c r="BE146" s="144">
        <f t="shared" si="4"/>
        <v>0</v>
      </c>
      <c r="BF146" s="144">
        <f t="shared" si="5"/>
        <v>0</v>
      </c>
      <c r="BG146" s="144">
        <f t="shared" si="6"/>
        <v>0</v>
      </c>
      <c r="BH146" s="144">
        <f t="shared" si="7"/>
        <v>0</v>
      </c>
      <c r="BI146" s="144">
        <f t="shared" si="8"/>
        <v>0</v>
      </c>
      <c r="BJ146" s="13" t="s">
        <v>141</v>
      </c>
      <c r="BK146" s="144">
        <f t="shared" si="9"/>
        <v>0</v>
      </c>
      <c r="BL146" s="13" t="s">
        <v>140</v>
      </c>
      <c r="BM146" s="143" t="s">
        <v>1386</v>
      </c>
    </row>
    <row r="147" spans="2:65" s="11" customFormat="1" ht="22.9" customHeight="1">
      <c r="B147" s="120"/>
      <c r="D147" s="121" t="s">
        <v>70</v>
      </c>
      <c r="E147" s="129" t="s">
        <v>141</v>
      </c>
      <c r="F147" s="129" t="s">
        <v>303</v>
      </c>
      <c r="J147" s="130">
        <f>BK147</f>
        <v>0</v>
      </c>
      <c r="L147" s="120"/>
      <c r="M147" s="124"/>
      <c r="P147" s="125">
        <f>SUM(P148:P156)</f>
        <v>251.33251799999999</v>
      </c>
      <c r="R147" s="125">
        <f>SUM(R148:R156)</f>
        <v>233.64955549999999</v>
      </c>
      <c r="T147" s="126">
        <f>SUM(T148:T156)</f>
        <v>0</v>
      </c>
      <c r="AR147" s="121" t="s">
        <v>79</v>
      </c>
      <c r="AT147" s="127" t="s">
        <v>70</v>
      </c>
      <c r="AU147" s="127" t="s">
        <v>79</v>
      </c>
      <c r="AY147" s="121" t="s">
        <v>134</v>
      </c>
      <c r="BK147" s="128">
        <f>SUM(BK148:BK156)</f>
        <v>0</v>
      </c>
    </row>
    <row r="148" spans="2:65" s="1" customFormat="1" ht="33" customHeight="1">
      <c r="B148" s="131"/>
      <c r="C148" s="132" t="s">
        <v>167</v>
      </c>
      <c r="D148" s="132" t="s">
        <v>136</v>
      </c>
      <c r="E148" s="133" t="s">
        <v>675</v>
      </c>
      <c r="F148" s="134" t="s">
        <v>676</v>
      </c>
      <c r="G148" s="135" t="s">
        <v>139</v>
      </c>
      <c r="H148" s="136">
        <v>42.587000000000003</v>
      </c>
      <c r="I148" s="137">
        <v>0</v>
      </c>
      <c r="J148" s="137">
        <f t="shared" ref="J148:J156" si="10">ROUND(I148*H148,2)</f>
        <v>0</v>
      </c>
      <c r="K148" s="138"/>
      <c r="L148" s="25"/>
      <c r="M148" s="139" t="s">
        <v>1</v>
      </c>
      <c r="N148" s="140" t="s">
        <v>37</v>
      </c>
      <c r="O148" s="141">
        <v>4.0000000000000001E-3</v>
      </c>
      <c r="P148" s="141">
        <f t="shared" ref="P148:P156" si="11">O148*H148</f>
        <v>0.17034800000000003</v>
      </c>
      <c r="Q148" s="141">
        <v>0</v>
      </c>
      <c r="R148" s="141">
        <f t="shared" ref="R148:R156" si="12">Q148*H148</f>
        <v>0</v>
      </c>
      <c r="S148" s="141">
        <v>0</v>
      </c>
      <c r="T148" s="142">
        <f t="shared" ref="T148:T156" si="13">S148*H148</f>
        <v>0</v>
      </c>
      <c r="AR148" s="143" t="s">
        <v>140</v>
      </c>
      <c r="AT148" s="143" t="s">
        <v>136</v>
      </c>
      <c r="AU148" s="143" t="s">
        <v>141</v>
      </c>
      <c r="AY148" s="13" t="s">
        <v>134</v>
      </c>
      <c r="BE148" s="144">
        <f t="shared" ref="BE148:BE156" si="14">IF(N148="základná",J148,0)</f>
        <v>0</v>
      </c>
      <c r="BF148" s="144">
        <f t="shared" ref="BF148:BF156" si="15">IF(N148="znížená",J148,0)</f>
        <v>0</v>
      </c>
      <c r="BG148" s="144">
        <f t="shared" ref="BG148:BG156" si="16">IF(N148="zákl. prenesená",J148,0)</f>
        <v>0</v>
      </c>
      <c r="BH148" s="144">
        <f t="shared" ref="BH148:BH156" si="17">IF(N148="zníž. prenesená",J148,0)</f>
        <v>0</v>
      </c>
      <c r="BI148" s="144">
        <f t="shared" ref="BI148:BI156" si="18">IF(N148="nulová",J148,0)</f>
        <v>0</v>
      </c>
      <c r="BJ148" s="13" t="s">
        <v>141</v>
      </c>
      <c r="BK148" s="144">
        <f t="shared" ref="BK148:BK156" si="19">ROUND(I148*H148,2)</f>
        <v>0</v>
      </c>
      <c r="BL148" s="13" t="s">
        <v>140</v>
      </c>
      <c r="BM148" s="143" t="s">
        <v>1387</v>
      </c>
    </row>
    <row r="149" spans="2:65" s="1" customFormat="1" ht="24.2" customHeight="1">
      <c r="B149" s="131"/>
      <c r="C149" s="132" t="s">
        <v>161</v>
      </c>
      <c r="D149" s="132" t="s">
        <v>136</v>
      </c>
      <c r="E149" s="133" t="s">
        <v>304</v>
      </c>
      <c r="F149" s="134" t="s">
        <v>305</v>
      </c>
      <c r="G149" s="135" t="s">
        <v>182</v>
      </c>
      <c r="H149" s="136">
        <v>54.6</v>
      </c>
      <c r="I149" s="137">
        <v>0</v>
      </c>
      <c r="J149" s="137">
        <f t="shared" si="10"/>
        <v>0</v>
      </c>
      <c r="K149" s="138"/>
      <c r="L149" s="25"/>
      <c r="M149" s="139" t="s">
        <v>1</v>
      </c>
      <c r="N149" s="140" t="s">
        <v>37</v>
      </c>
      <c r="O149" s="141">
        <v>1.097</v>
      </c>
      <c r="P149" s="141">
        <f t="shared" si="11"/>
        <v>59.8962</v>
      </c>
      <c r="Q149" s="141">
        <v>2.0699999999999998</v>
      </c>
      <c r="R149" s="141">
        <f t="shared" si="12"/>
        <v>113.02199999999999</v>
      </c>
      <c r="S149" s="141">
        <v>0</v>
      </c>
      <c r="T149" s="142">
        <f t="shared" si="13"/>
        <v>0</v>
      </c>
      <c r="AR149" s="143" t="s">
        <v>140</v>
      </c>
      <c r="AT149" s="143" t="s">
        <v>136</v>
      </c>
      <c r="AU149" s="143" t="s">
        <v>141</v>
      </c>
      <c r="AY149" s="13" t="s">
        <v>134</v>
      </c>
      <c r="BE149" s="144">
        <f t="shared" si="14"/>
        <v>0</v>
      </c>
      <c r="BF149" s="144">
        <f t="shared" si="15"/>
        <v>0</v>
      </c>
      <c r="BG149" s="144">
        <f t="shared" si="16"/>
        <v>0</v>
      </c>
      <c r="BH149" s="144">
        <f t="shared" si="17"/>
        <v>0</v>
      </c>
      <c r="BI149" s="144">
        <f t="shared" si="18"/>
        <v>0</v>
      </c>
      <c r="BJ149" s="13" t="s">
        <v>141</v>
      </c>
      <c r="BK149" s="144">
        <f t="shared" si="19"/>
        <v>0</v>
      </c>
      <c r="BL149" s="13" t="s">
        <v>140</v>
      </c>
      <c r="BM149" s="143" t="s">
        <v>1388</v>
      </c>
    </row>
    <row r="150" spans="2:65" s="1" customFormat="1" ht="16.5" customHeight="1">
      <c r="B150" s="131"/>
      <c r="C150" s="132" t="s">
        <v>174</v>
      </c>
      <c r="D150" s="132" t="s">
        <v>136</v>
      </c>
      <c r="E150" s="133" t="s">
        <v>1389</v>
      </c>
      <c r="F150" s="134" t="s">
        <v>1390</v>
      </c>
      <c r="G150" s="135" t="s">
        <v>182</v>
      </c>
      <c r="H150" s="136">
        <v>9.1</v>
      </c>
      <c r="I150" s="137">
        <v>0</v>
      </c>
      <c r="J150" s="137">
        <f t="shared" si="10"/>
        <v>0</v>
      </c>
      <c r="K150" s="138"/>
      <c r="L150" s="25"/>
      <c r="M150" s="139" t="s">
        <v>1</v>
      </c>
      <c r="N150" s="140" t="s">
        <v>37</v>
      </c>
      <c r="O150" s="141">
        <v>0.61799999999999999</v>
      </c>
      <c r="P150" s="141">
        <f t="shared" si="11"/>
        <v>5.6238000000000001</v>
      </c>
      <c r="Q150" s="141">
        <v>2.4157199999999999</v>
      </c>
      <c r="R150" s="141">
        <f t="shared" si="12"/>
        <v>21.983051999999997</v>
      </c>
      <c r="S150" s="141">
        <v>0</v>
      </c>
      <c r="T150" s="142">
        <f t="shared" si="13"/>
        <v>0</v>
      </c>
      <c r="AR150" s="143" t="s">
        <v>140</v>
      </c>
      <c r="AT150" s="143" t="s">
        <v>136</v>
      </c>
      <c r="AU150" s="143" t="s">
        <v>141</v>
      </c>
      <c r="AY150" s="13" t="s">
        <v>134</v>
      </c>
      <c r="BE150" s="144">
        <f t="shared" si="14"/>
        <v>0</v>
      </c>
      <c r="BF150" s="144">
        <f t="shared" si="15"/>
        <v>0</v>
      </c>
      <c r="BG150" s="144">
        <f t="shared" si="16"/>
        <v>0</v>
      </c>
      <c r="BH150" s="144">
        <f t="shared" si="17"/>
        <v>0</v>
      </c>
      <c r="BI150" s="144">
        <f t="shared" si="18"/>
        <v>0</v>
      </c>
      <c r="BJ150" s="13" t="s">
        <v>141</v>
      </c>
      <c r="BK150" s="144">
        <f t="shared" si="19"/>
        <v>0</v>
      </c>
      <c r="BL150" s="13" t="s">
        <v>140</v>
      </c>
      <c r="BM150" s="143" t="s">
        <v>1391</v>
      </c>
    </row>
    <row r="151" spans="2:65" s="1" customFormat="1" ht="24.2" customHeight="1">
      <c r="B151" s="131"/>
      <c r="C151" s="132" t="s">
        <v>179</v>
      </c>
      <c r="D151" s="132" t="s">
        <v>136</v>
      </c>
      <c r="E151" s="133" t="s">
        <v>704</v>
      </c>
      <c r="F151" s="134" t="s">
        <v>705</v>
      </c>
      <c r="G151" s="135" t="s">
        <v>182</v>
      </c>
      <c r="H151" s="136">
        <v>39</v>
      </c>
      <c r="I151" s="137">
        <v>0</v>
      </c>
      <c r="J151" s="137">
        <f t="shared" si="10"/>
        <v>0</v>
      </c>
      <c r="K151" s="138"/>
      <c r="L151" s="25"/>
      <c r="M151" s="139" t="s">
        <v>1</v>
      </c>
      <c r="N151" s="140" t="s">
        <v>37</v>
      </c>
      <c r="O151" s="141">
        <v>0.61890999999999996</v>
      </c>
      <c r="P151" s="141">
        <f t="shared" si="11"/>
        <v>24.13749</v>
      </c>
      <c r="Q151" s="141">
        <v>2.4157199999999999</v>
      </c>
      <c r="R151" s="141">
        <f t="shared" si="12"/>
        <v>94.213079999999991</v>
      </c>
      <c r="S151" s="141">
        <v>0</v>
      </c>
      <c r="T151" s="142">
        <f t="shared" si="13"/>
        <v>0</v>
      </c>
      <c r="AR151" s="143" t="s">
        <v>140</v>
      </c>
      <c r="AT151" s="143" t="s">
        <v>136</v>
      </c>
      <c r="AU151" s="143" t="s">
        <v>141</v>
      </c>
      <c r="AY151" s="13" t="s">
        <v>134</v>
      </c>
      <c r="BE151" s="144">
        <f t="shared" si="14"/>
        <v>0</v>
      </c>
      <c r="BF151" s="144">
        <f t="shared" si="15"/>
        <v>0</v>
      </c>
      <c r="BG151" s="144">
        <f t="shared" si="16"/>
        <v>0</v>
      </c>
      <c r="BH151" s="144">
        <f t="shared" si="17"/>
        <v>0</v>
      </c>
      <c r="BI151" s="144">
        <f t="shared" si="18"/>
        <v>0</v>
      </c>
      <c r="BJ151" s="13" t="s">
        <v>141</v>
      </c>
      <c r="BK151" s="144">
        <f t="shared" si="19"/>
        <v>0</v>
      </c>
      <c r="BL151" s="13" t="s">
        <v>140</v>
      </c>
      <c r="BM151" s="143" t="s">
        <v>1392</v>
      </c>
    </row>
    <row r="152" spans="2:65" s="1" customFormat="1" ht="21.75" customHeight="1">
      <c r="B152" s="131"/>
      <c r="C152" s="132" t="s">
        <v>184</v>
      </c>
      <c r="D152" s="132" t="s">
        <v>136</v>
      </c>
      <c r="E152" s="133" t="s">
        <v>1393</v>
      </c>
      <c r="F152" s="134" t="s">
        <v>1394</v>
      </c>
      <c r="G152" s="135" t="s">
        <v>139</v>
      </c>
      <c r="H152" s="136">
        <v>16.399999999999999</v>
      </c>
      <c r="I152" s="137">
        <v>0</v>
      </c>
      <c r="J152" s="137">
        <f t="shared" si="10"/>
        <v>0</v>
      </c>
      <c r="K152" s="138"/>
      <c r="L152" s="25"/>
      <c r="M152" s="139" t="s">
        <v>1</v>
      </c>
      <c r="N152" s="140" t="s">
        <v>37</v>
      </c>
      <c r="O152" s="141">
        <v>0.35799999999999998</v>
      </c>
      <c r="P152" s="141">
        <f t="shared" si="11"/>
        <v>5.8711999999999991</v>
      </c>
      <c r="Q152" s="141">
        <v>6.7000000000000002E-4</v>
      </c>
      <c r="R152" s="141">
        <f t="shared" si="12"/>
        <v>1.0988E-2</v>
      </c>
      <c r="S152" s="141">
        <v>0</v>
      </c>
      <c r="T152" s="142">
        <f t="shared" si="13"/>
        <v>0</v>
      </c>
      <c r="AR152" s="143" t="s">
        <v>140</v>
      </c>
      <c r="AT152" s="143" t="s">
        <v>136</v>
      </c>
      <c r="AU152" s="143" t="s">
        <v>141</v>
      </c>
      <c r="AY152" s="13" t="s">
        <v>134</v>
      </c>
      <c r="BE152" s="144">
        <f t="shared" si="14"/>
        <v>0</v>
      </c>
      <c r="BF152" s="144">
        <f t="shared" si="15"/>
        <v>0</v>
      </c>
      <c r="BG152" s="144">
        <f t="shared" si="16"/>
        <v>0</v>
      </c>
      <c r="BH152" s="144">
        <f t="shared" si="17"/>
        <v>0</v>
      </c>
      <c r="BI152" s="144">
        <f t="shared" si="18"/>
        <v>0</v>
      </c>
      <c r="BJ152" s="13" t="s">
        <v>141</v>
      </c>
      <c r="BK152" s="144">
        <f t="shared" si="19"/>
        <v>0</v>
      </c>
      <c r="BL152" s="13" t="s">
        <v>140</v>
      </c>
      <c r="BM152" s="143" t="s">
        <v>1395</v>
      </c>
    </row>
    <row r="153" spans="2:65" s="1" customFormat="1" ht="21.75" customHeight="1">
      <c r="B153" s="131"/>
      <c r="C153" s="132" t="s">
        <v>188</v>
      </c>
      <c r="D153" s="132" t="s">
        <v>136</v>
      </c>
      <c r="E153" s="133" t="s">
        <v>1396</v>
      </c>
      <c r="F153" s="134" t="s">
        <v>1397</v>
      </c>
      <c r="G153" s="135" t="s">
        <v>139</v>
      </c>
      <c r="H153" s="136">
        <v>16.399999999999999</v>
      </c>
      <c r="I153" s="137">
        <v>0</v>
      </c>
      <c r="J153" s="137">
        <f t="shared" si="10"/>
        <v>0</v>
      </c>
      <c r="K153" s="138"/>
      <c r="L153" s="25"/>
      <c r="M153" s="139" t="s">
        <v>1</v>
      </c>
      <c r="N153" s="140" t="s">
        <v>37</v>
      </c>
      <c r="O153" s="141">
        <v>0.19900000000000001</v>
      </c>
      <c r="P153" s="141">
        <f t="shared" si="11"/>
        <v>3.2635999999999998</v>
      </c>
      <c r="Q153" s="141">
        <v>0</v>
      </c>
      <c r="R153" s="141">
        <f t="shared" si="12"/>
        <v>0</v>
      </c>
      <c r="S153" s="141">
        <v>0</v>
      </c>
      <c r="T153" s="142">
        <f t="shared" si="13"/>
        <v>0</v>
      </c>
      <c r="AR153" s="143" t="s">
        <v>140</v>
      </c>
      <c r="AT153" s="143" t="s">
        <v>136</v>
      </c>
      <c r="AU153" s="143" t="s">
        <v>141</v>
      </c>
      <c r="AY153" s="13" t="s">
        <v>134</v>
      </c>
      <c r="BE153" s="144">
        <f t="shared" si="14"/>
        <v>0</v>
      </c>
      <c r="BF153" s="144">
        <f t="shared" si="15"/>
        <v>0</v>
      </c>
      <c r="BG153" s="144">
        <f t="shared" si="16"/>
        <v>0</v>
      </c>
      <c r="BH153" s="144">
        <f t="shared" si="17"/>
        <v>0</v>
      </c>
      <c r="BI153" s="144">
        <f t="shared" si="18"/>
        <v>0</v>
      </c>
      <c r="BJ153" s="13" t="s">
        <v>141</v>
      </c>
      <c r="BK153" s="144">
        <f t="shared" si="19"/>
        <v>0</v>
      </c>
      <c r="BL153" s="13" t="s">
        <v>140</v>
      </c>
      <c r="BM153" s="143" t="s">
        <v>1398</v>
      </c>
    </row>
    <row r="154" spans="2:65" s="1" customFormat="1" ht="16.5" customHeight="1">
      <c r="B154" s="131"/>
      <c r="C154" s="132" t="s">
        <v>192</v>
      </c>
      <c r="D154" s="132" t="s">
        <v>136</v>
      </c>
      <c r="E154" s="133" t="s">
        <v>713</v>
      </c>
      <c r="F154" s="134" t="s">
        <v>714</v>
      </c>
      <c r="G154" s="135" t="s">
        <v>234</v>
      </c>
      <c r="H154" s="136">
        <v>4.29</v>
      </c>
      <c r="I154" s="137">
        <v>0</v>
      </c>
      <c r="J154" s="137">
        <f t="shared" si="10"/>
        <v>0</v>
      </c>
      <c r="K154" s="138"/>
      <c r="L154" s="25"/>
      <c r="M154" s="139" t="s">
        <v>1</v>
      </c>
      <c r="N154" s="140" t="s">
        <v>37</v>
      </c>
      <c r="O154" s="141">
        <v>34.372</v>
      </c>
      <c r="P154" s="141">
        <f t="shared" si="11"/>
        <v>147.45588000000001</v>
      </c>
      <c r="Q154" s="141">
        <v>1.01895</v>
      </c>
      <c r="R154" s="141">
        <f t="shared" si="12"/>
        <v>4.3712955000000004</v>
      </c>
      <c r="S154" s="141">
        <v>0</v>
      </c>
      <c r="T154" s="142">
        <f t="shared" si="13"/>
        <v>0</v>
      </c>
      <c r="AR154" s="143" t="s">
        <v>140</v>
      </c>
      <c r="AT154" s="143" t="s">
        <v>136</v>
      </c>
      <c r="AU154" s="143" t="s">
        <v>141</v>
      </c>
      <c r="AY154" s="13" t="s">
        <v>134</v>
      </c>
      <c r="BE154" s="144">
        <f t="shared" si="14"/>
        <v>0</v>
      </c>
      <c r="BF154" s="144">
        <f t="shared" si="15"/>
        <v>0</v>
      </c>
      <c r="BG154" s="144">
        <f t="shared" si="16"/>
        <v>0</v>
      </c>
      <c r="BH154" s="144">
        <f t="shared" si="17"/>
        <v>0</v>
      </c>
      <c r="BI154" s="144">
        <f t="shared" si="18"/>
        <v>0</v>
      </c>
      <c r="BJ154" s="13" t="s">
        <v>141</v>
      </c>
      <c r="BK154" s="144">
        <f t="shared" si="19"/>
        <v>0</v>
      </c>
      <c r="BL154" s="13" t="s">
        <v>140</v>
      </c>
      <c r="BM154" s="143" t="s">
        <v>1399</v>
      </c>
    </row>
    <row r="155" spans="2:65" s="1" customFormat="1" ht="33" customHeight="1">
      <c r="B155" s="131"/>
      <c r="C155" s="132" t="s">
        <v>196</v>
      </c>
      <c r="D155" s="132" t="s">
        <v>136</v>
      </c>
      <c r="E155" s="133" t="s">
        <v>1400</v>
      </c>
      <c r="F155" s="134" t="s">
        <v>1401</v>
      </c>
      <c r="G155" s="135" t="s">
        <v>139</v>
      </c>
      <c r="H155" s="136">
        <v>91</v>
      </c>
      <c r="I155" s="137">
        <v>0</v>
      </c>
      <c r="J155" s="137">
        <f t="shared" si="10"/>
        <v>0</v>
      </c>
      <c r="K155" s="138"/>
      <c r="L155" s="25"/>
      <c r="M155" s="139" t="s">
        <v>1</v>
      </c>
      <c r="N155" s="140" t="s">
        <v>37</v>
      </c>
      <c r="O155" s="141">
        <v>5.3999999999999999E-2</v>
      </c>
      <c r="P155" s="141">
        <f t="shared" si="11"/>
        <v>4.9139999999999997</v>
      </c>
      <c r="Q155" s="141">
        <v>3.0000000000000001E-5</v>
      </c>
      <c r="R155" s="141">
        <f t="shared" si="12"/>
        <v>2.7300000000000002E-3</v>
      </c>
      <c r="S155" s="141">
        <v>0</v>
      </c>
      <c r="T155" s="142">
        <f t="shared" si="13"/>
        <v>0</v>
      </c>
      <c r="AR155" s="143" t="s">
        <v>140</v>
      </c>
      <c r="AT155" s="143" t="s">
        <v>136</v>
      </c>
      <c r="AU155" s="143" t="s">
        <v>141</v>
      </c>
      <c r="AY155" s="13" t="s">
        <v>134</v>
      </c>
      <c r="BE155" s="144">
        <f t="shared" si="14"/>
        <v>0</v>
      </c>
      <c r="BF155" s="144">
        <f t="shared" si="15"/>
        <v>0</v>
      </c>
      <c r="BG155" s="144">
        <f t="shared" si="16"/>
        <v>0</v>
      </c>
      <c r="BH155" s="144">
        <f t="shared" si="17"/>
        <v>0</v>
      </c>
      <c r="BI155" s="144">
        <f t="shared" si="18"/>
        <v>0</v>
      </c>
      <c r="BJ155" s="13" t="s">
        <v>141</v>
      </c>
      <c r="BK155" s="144">
        <f t="shared" si="19"/>
        <v>0</v>
      </c>
      <c r="BL155" s="13" t="s">
        <v>140</v>
      </c>
      <c r="BM155" s="143" t="s">
        <v>1402</v>
      </c>
    </row>
    <row r="156" spans="2:65" s="1" customFormat="1" ht="16.5" customHeight="1">
      <c r="B156" s="131"/>
      <c r="C156" s="149" t="s">
        <v>200</v>
      </c>
      <c r="D156" s="149" t="s">
        <v>313</v>
      </c>
      <c r="E156" s="150" t="s">
        <v>314</v>
      </c>
      <c r="F156" s="151" t="s">
        <v>315</v>
      </c>
      <c r="G156" s="152" t="s">
        <v>139</v>
      </c>
      <c r="H156" s="153">
        <v>92.82</v>
      </c>
      <c r="I156" s="154">
        <v>0</v>
      </c>
      <c r="J156" s="154">
        <f t="shared" si="10"/>
        <v>0</v>
      </c>
      <c r="K156" s="155"/>
      <c r="L156" s="156"/>
      <c r="M156" s="157" t="s">
        <v>1</v>
      </c>
      <c r="N156" s="158" t="s">
        <v>37</v>
      </c>
      <c r="O156" s="141">
        <v>0</v>
      </c>
      <c r="P156" s="141">
        <f t="shared" si="11"/>
        <v>0</v>
      </c>
      <c r="Q156" s="141">
        <v>5.0000000000000001E-4</v>
      </c>
      <c r="R156" s="141">
        <f t="shared" si="12"/>
        <v>4.641E-2</v>
      </c>
      <c r="S156" s="141">
        <v>0</v>
      </c>
      <c r="T156" s="142">
        <f t="shared" si="13"/>
        <v>0</v>
      </c>
      <c r="AR156" s="143" t="s">
        <v>167</v>
      </c>
      <c r="AT156" s="143" t="s">
        <v>313</v>
      </c>
      <c r="AU156" s="143" t="s">
        <v>141</v>
      </c>
      <c r="AY156" s="13" t="s">
        <v>134</v>
      </c>
      <c r="BE156" s="144">
        <f t="shared" si="14"/>
        <v>0</v>
      </c>
      <c r="BF156" s="144">
        <f t="shared" si="15"/>
        <v>0</v>
      </c>
      <c r="BG156" s="144">
        <f t="shared" si="16"/>
        <v>0</v>
      </c>
      <c r="BH156" s="144">
        <f t="shared" si="17"/>
        <v>0</v>
      </c>
      <c r="BI156" s="144">
        <f t="shared" si="18"/>
        <v>0</v>
      </c>
      <c r="BJ156" s="13" t="s">
        <v>141</v>
      </c>
      <c r="BK156" s="144">
        <f t="shared" si="19"/>
        <v>0</v>
      </c>
      <c r="BL156" s="13" t="s">
        <v>140</v>
      </c>
      <c r="BM156" s="143" t="s">
        <v>1403</v>
      </c>
    </row>
    <row r="157" spans="2:65" s="11" customFormat="1" ht="22.9" customHeight="1">
      <c r="B157" s="120"/>
      <c r="D157" s="121" t="s">
        <v>70</v>
      </c>
      <c r="E157" s="129" t="s">
        <v>146</v>
      </c>
      <c r="F157" s="129" t="s">
        <v>317</v>
      </c>
      <c r="J157" s="130">
        <f>BK157</f>
        <v>0</v>
      </c>
      <c r="L157" s="120"/>
      <c r="M157" s="124"/>
      <c r="P157" s="125">
        <f>SUM(P158:P167)</f>
        <v>444.94273160000006</v>
      </c>
      <c r="R157" s="125">
        <f>SUM(R158:R167)</f>
        <v>117.93436902000001</v>
      </c>
      <c r="T157" s="126">
        <f>SUM(T158:T167)</f>
        <v>0</v>
      </c>
      <c r="AR157" s="121" t="s">
        <v>79</v>
      </c>
      <c r="AT157" s="127" t="s">
        <v>70</v>
      </c>
      <c r="AU157" s="127" t="s">
        <v>79</v>
      </c>
      <c r="AY157" s="121" t="s">
        <v>134</v>
      </c>
      <c r="BK157" s="128">
        <f>SUM(BK158:BK167)</f>
        <v>0</v>
      </c>
    </row>
    <row r="158" spans="2:65" s="1" customFormat="1" ht="33" customHeight="1">
      <c r="B158" s="131"/>
      <c r="C158" s="132" t="s">
        <v>204</v>
      </c>
      <c r="D158" s="132" t="s">
        <v>136</v>
      </c>
      <c r="E158" s="133" t="s">
        <v>744</v>
      </c>
      <c r="F158" s="199" t="s">
        <v>2150</v>
      </c>
      <c r="G158" s="135" t="s">
        <v>182</v>
      </c>
      <c r="H158" s="136">
        <v>61.316000000000003</v>
      </c>
      <c r="I158" s="137">
        <v>0</v>
      </c>
      <c r="J158" s="137">
        <f t="shared" ref="J158:J167" si="20">ROUND(I158*H158,2)</f>
        <v>0</v>
      </c>
      <c r="K158" s="138"/>
      <c r="L158" s="25"/>
      <c r="M158" s="139" t="s">
        <v>1</v>
      </c>
      <c r="N158" s="140" t="s">
        <v>37</v>
      </c>
      <c r="O158" s="141">
        <v>1.9330000000000001</v>
      </c>
      <c r="P158" s="141">
        <f t="shared" ref="P158:P167" si="21">O158*H158</f>
        <v>118.52382800000001</v>
      </c>
      <c r="Q158" s="141">
        <v>0.82162000000000002</v>
      </c>
      <c r="R158" s="141">
        <f t="shared" ref="R158:R167" si="22">Q158*H158</f>
        <v>50.378451920000003</v>
      </c>
      <c r="S158" s="141">
        <v>0</v>
      </c>
      <c r="T158" s="142">
        <f t="shared" ref="T158:T167" si="23">S158*H158</f>
        <v>0</v>
      </c>
      <c r="AR158" s="143" t="s">
        <v>140</v>
      </c>
      <c r="AT158" s="143" t="s">
        <v>136</v>
      </c>
      <c r="AU158" s="143" t="s">
        <v>141</v>
      </c>
      <c r="AY158" s="13" t="s">
        <v>134</v>
      </c>
      <c r="BE158" s="144">
        <f t="shared" ref="BE158:BE167" si="24">IF(N158="základná",J158,0)</f>
        <v>0</v>
      </c>
      <c r="BF158" s="144">
        <f t="shared" ref="BF158:BF167" si="25">IF(N158="znížená",J158,0)</f>
        <v>0</v>
      </c>
      <c r="BG158" s="144">
        <f t="shared" ref="BG158:BG167" si="26">IF(N158="zákl. prenesená",J158,0)</f>
        <v>0</v>
      </c>
      <c r="BH158" s="144">
        <f t="shared" ref="BH158:BH167" si="27">IF(N158="zníž. prenesená",J158,0)</f>
        <v>0</v>
      </c>
      <c r="BI158" s="144">
        <f t="shared" ref="BI158:BI167" si="28">IF(N158="nulová",J158,0)</f>
        <v>0</v>
      </c>
      <c r="BJ158" s="13" t="s">
        <v>141</v>
      </c>
      <c r="BK158" s="144">
        <f t="shared" ref="BK158:BK167" si="29">ROUND(I158*H158,2)</f>
        <v>0</v>
      </c>
      <c r="BL158" s="13" t="s">
        <v>140</v>
      </c>
      <c r="BM158" s="143" t="s">
        <v>1404</v>
      </c>
    </row>
    <row r="159" spans="2:65" s="1" customFormat="1" ht="24.2" customHeight="1">
      <c r="B159" s="131"/>
      <c r="C159" s="132" t="s">
        <v>208</v>
      </c>
      <c r="D159" s="132" t="s">
        <v>136</v>
      </c>
      <c r="E159" s="133" t="s">
        <v>746</v>
      </c>
      <c r="F159" s="199" t="s">
        <v>2135</v>
      </c>
      <c r="G159" s="135" t="s">
        <v>324</v>
      </c>
      <c r="H159" s="136">
        <v>1</v>
      </c>
      <c r="I159" s="137">
        <v>0</v>
      </c>
      <c r="J159" s="137">
        <f t="shared" si="20"/>
        <v>0</v>
      </c>
      <c r="K159" s="138"/>
      <c r="L159" s="25"/>
      <c r="M159" s="139" t="s">
        <v>1</v>
      </c>
      <c r="N159" s="140" t="s">
        <v>37</v>
      </c>
      <c r="O159" s="141">
        <v>0.30964000000000003</v>
      </c>
      <c r="P159" s="141">
        <f t="shared" si="21"/>
        <v>0.30964000000000003</v>
      </c>
      <c r="Q159" s="141">
        <v>9.7290000000000001E-2</v>
      </c>
      <c r="R159" s="141">
        <f t="shared" si="22"/>
        <v>9.7290000000000001E-2</v>
      </c>
      <c r="S159" s="141">
        <v>0</v>
      </c>
      <c r="T159" s="142">
        <f t="shared" si="23"/>
        <v>0</v>
      </c>
      <c r="AR159" s="143" t="s">
        <v>140</v>
      </c>
      <c r="AT159" s="143" t="s">
        <v>136</v>
      </c>
      <c r="AU159" s="143" t="s">
        <v>141</v>
      </c>
      <c r="AY159" s="13" t="s">
        <v>134</v>
      </c>
      <c r="BE159" s="144">
        <f t="shared" si="24"/>
        <v>0</v>
      </c>
      <c r="BF159" s="144">
        <f t="shared" si="25"/>
        <v>0</v>
      </c>
      <c r="BG159" s="144">
        <f t="shared" si="26"/>
        <v>0</v>
      </c>
      <c r="BH159" s="144">
        <f t="shared" si="27"/>
        <v>0</v>
      </c>
      <c r="BI159" s="144">
        <f t="shared" si="28"/>
        <v>0</v>
      </c>
      <c r="BJ159" s="13" t="s">
        <v>141</v>
      </c>
      <c r="BK159" s="144">
        <f t="shared" si="29"/>
        <v>0</v>
      </c>
      <c r="BL159" s="13" t="s">
        <v>140</v>
      </c>
      <c r="BM159" s="143" t="s">
        <v>1405</v>
      </c>
    </row>
    <row r="160" spans="2:65" s="1" customFormat="1" ht="24.2" customHeight="1">
      <c r="B160" s="131"/>
      <c r="C160" s="132" t="s">
        <v>212</v>
      </c>
      <c r="D160" s="132" t="s">
        <v>136</v>
      </c>
      <c r="E160" s="133" t="s">
        <v>1406</v>
      </c>
      <c r="F160" s="199" t="s">
        <v>2142</v>
      </c>
      <c r="G160" s="135" t="s">
        <v>324</v>
      </c>
      <c r="H160" s="136">
        <v>1</v>
      </c>
      <c r="I160" s="137">
        <v>0</v>
      </c>
      <c r="J160" s="137">
        <f t="shared" si="20"/>
        <v>0</v>
      </c>
      <c r="K160" s="138"/>
      <c r="L160" s="25"/>
      <c r="M160" s="139" t="s">
        <v>1</v>
      </c>
      <c r="N160" s="140" t="s">
        <v>37</v>
      </c>
      <c r="O160" s="141">
        <v>0.43275999999999998</v>
      </c>
      <c r="P160" s="141">
        <f t="shared" si="21"/>
        <v>0.43275999999999998</v>
      </c>
      <c r="Q160" s="141">
        <v>0.17899000000000001</v>
      </c>
      <c r="R160" s="141">
        <f t="shared" si="22"/>
        <v>0.17899000000000001</v>
      </c>
      <c r="S160" s="141">
        <v>0</v>
      </c>
      <c r="T160" s="142">
        <f t="shared" si="23"/>
        <v>0</v>
      </c>
      <c r="AR160" s="143" t="s">
        <v>140</v>
      </c>
      <c r="AT160" s="143" t="s">
        <v>136</v>
      </c>
      <c r="AU160" s="143" t="s">
        <v>141</v>
      </c>
      <c r="AY160" s="13" t="s">
        <v>134</v>
      </c>
      <c r="BE160" s="144">
        <f t="shared" si="24"/>
        <v>0</v>
      </c>
      <c r="BF160" s="144">
        <f t="shared" si="25"/>
        <v>0</v>
      </c>
      <c r="BG160" s="144">
        <f t="shared" si="26"/>
        <v>0</v>
      </c>
      <c r="BH160" s="144">
        <f t="shared" si="27"/>
        <v>0</v>
      </c>
      <c r="BI160" s="144">
        <f t="shared" si="28"/>
        <v>0</v>
      </c>
      <c r="BJ160" s="13" t="s">
        <v>141</v>
      </c>
      <c r="BK160" s="144">
        <f t="shared" si="29"/>
        <v>0</v>
      </c>
      <c r="BL160" s="13" t="s">
        <v>140</v>
      </c>
      <c r="BM160" s="143" t="s">
        <v>1407</v>
      </c>
    </row>
    <row r="161" spans="2:65" s="1" customFormat="1" ht="21.75" customHeight="1">
      <c r="B161" s="131"/>
      <c r="C161" s="132" t="s">
        <v>7</v>
      </c>
      <c r="D161" s="132" t="s">
        <v>136</v>
      </c>
      <c r="E161" s="133" t="s">
        <v>1408</v>
      </c>
      <c r="F161" s="134" t="s">
        <v>1409</v>
      </c>
      <c r="G161" s="135" t="s">
        <v>182</v>
      </c>
      <c r="H161" s="136">
        <v>20.100000000000001</v>
      </c>
      <c r="I161" s="137">
        <v>0</v>
      </c>
      <c r="J161" s="137">
        <f t="shared" si="20"/>
        <v>0</v>
      </c>
      <c r="K161" s="138"/>
      <c r="L161" s="25"/>
      <c r="M161" s="139" t="s">
        <v>1</v>
      </c>
      <c r="N161" s="140" t="s">
        <v>37</v>
      </c>
      <c r="O161" s="141">
        <v>1.2273400000000001</v>
      </c>
      <c r="P161" s="141">
        <f t="shared" si="21"/>
        <v>24.669534000000002</v>
      </c>
      <c r="Q161" s="141">
        <v>2.40177</v>
      </c>
      <c r="R161" s="141">
        <f t="shared" si="22"/>
        <v>48.275577000000006</v>
      </c>
      <c r="S161" s="141">
        <v>0</v>
      </c>
      <c r="T161" s="142">
        <f t="shared" si="23"/>
        <v>0</v>
      </c>
      <c r="AR161" s="143" t="s">
        <v>140</v>
      </c>
      <c r="AT161" s="143" t="s">
        <v>136</v>
      </c>
      <c r="AU161" s="143" t="s">
        <v>141</v>
      </c>
      <c r="AY161" s="13" t="s">
        <v>134</v>
      </c>
      <c r="BE161" s="144">
        <f t="shared" si="24"/>
        <v>0</v>
      </c>
      <c r="BF161" s="144">
        <f t="shared" si="25"/>
        <v>0</v>
      </c>
      <c r="BG161" s="144">
        <f t="shared" si="26"/>
        <v>0</v>
      </c>
      <c r="BH161" s="144">
        <f t="shared" si="27"/>
        <v>0</v>
      </c>
      <c r="BI161" s="144">
        <f t="shared" si="28"/>
        <v>0</v>
      </c>
      <c r="BJ161" s="13" t="s">
        <v>141</v>
      </c>
      <c r="BK161" s="144">
        <f t="shared" si="29"/>
        <v>0</v>
      </c>
      <c r="BL161" s="13" t="s">
        <v>140</v>
      </c>
      <c r="BM161" s="143" t="s">
        <v>1410</v>
      </c>
    </row>
    <row r="162" spans="2:65" s="1" customFormat="1" ht="24.2" customHeight="1">
      <c r="B162" s="131"/>
      <c r="C162" s="132" t="s">
        <v>219</v>
      </c>
      <c r="D162" s="132" t="s">
        <v>136</v>
      </c>
      <c r="E162" s="133" t="s">
        <v>1411</v>
      </c>
      <c r="F162" s="134" t="s">
        <v>1412</v>
      </c>
      <c r="G162" s="135" t="s">
        <v>139</v>
      </c>
      <c r="H162" s="136">
        <v>172.2</v>
      </c>
      <c r="I162" s="137">
        <v>0</v>
      </c>
      <c r="J162" s="137">
        <f t="shared" si="20"/>
        <v>0</v>
      </c>
      <c r="K162" s="138"/>
      <c r="L162" s="25"/>
      <c r="M162" s="139" t="s">
        <v>1</v>
      </c>
      <c r="N162" s="140" t="s">
        <v>37</v>
      </c>
      <c r="O162" s="141">
        <v>0.44329000000000002</v>
      </c>
      <c r="P162" s="141">
        <f t="shared" si="21"/>
        <v>76.334537999999995</v>
      </c>
      <c r="Q162" s="141">
        <v>1.5499999999999999E-3</v>
      </c>
      <c r="R162" s="141">
        <f t="shared" si="22"/>
        <v>0.26690999999999998</v>
      </c>
      <c r="S162" s="141">
        <v>0</v>
      </c>
      <c r="T162" s="142">
        <f t="shared" si="23"/>
        <v>0</v>
      </c>
      <c r="AR162" s="143" t="s">
        <v>140</v>
      </c>
      <c r="AT162" s="143" t="s">
        <v>136</v>
      </c>
      <c r="AU162" s="143" t="s">
        <v>141</v>
      </c>
      <c r="AY162" s="13" t="s">
        <v>134</v>
      </c>
      <c r="BE162" s="144">
        <f t="shared" si="24"/>
        <v>0</v>
      </c>
      <c r="BF162" s="144">
        <f t="shared" si="25"/>
        <v>0</v>
      </c>
      <c r="BG162" s="144">
        <f t="shared" si="26"/>
        <v>0</v>
      </c>
      <c r="BH162" s="144">
        <f t="shared" si="27"/>
        <v>0</v>
      </c>
      <c r="BI162" s="144">
        <f t="shared" si="28"/>
        <v>0</v>
      </c>
      <c r="BJ162" s="13" t="s">
        <v>141</v>
      </c>
      <c r="BK162" s="144">
        <f t="shared" si="29"/>
        <v>0</v>
      </c>
      <c r="BL162" s="13" t="s">
        <v>140</v>
      </c>
      <c r="BM162" s="143" t="s">
        <v>1413</v>
      </c>
    </row>
    <row r="163" spans="2:65" s="1" customFormat="1" ht="24.2" customHeight="1">
      <c r="B163" s="131"/>
      <c r="C163" s="132" t="s">
        <v>223</v>
      </c>
      <c r="D163" s="132" t="s">
        <v>136</v>
      </c>
      <c r="E163" s="133" t="s">
        <v>1414</v>
      </c>
      <c r="F163" s="134" t="s">
        <v>1415</v>
      </c>
      <c r="G163" s="135" t="s">
        <v>139</v>
      </c>
      <c r="H163" s="136">
        <v>172.2</v>
      </c>
      <c r="I163" s="137">
        <v>0</v>
      </c>
      <c r="J163" s="137">
        <f t="shared" si="20"/>
        <v>0</v>
      </c>
      <c r="K163" s="138"/>
      <c r="L163" s="25"/>
      <c r="M163" s="139" t="s">
        <v>1</v>
      </c>
      <c r="N163" s="140" t="s">
        <v>37</v>
      </c>
      <c r="O163" s="141">
        <v>0.314</v>
      </c>
      <c r="P163" s="141">
        <f t="shared" si="21"/>
        <v>54.070799999999998</v>
      </c>
      <c r="Q163" s="141">
        <v>0</v>
      </c>
      <c r="R163" s="141">
        <f t="shared" si="22"/>
        <v>0</v>
      </c>
      <c r="S163" s="141">
        <v>0</v>
      </c>
      <c r="T163" s="142">
        <f t="shared" si="23"/>
        <v>0</v>
      </c>
      <c r="AR163" s="143" t="s">
        <v>140</v>
      </c>
      <c r="AT163" s="143" t="s">
        <v>136</v>
      </c>
      <c r="AU163" s="143" t="s">
        <v>141</v>
      </c>
      <c r="AY163" s="13" t="s">
        <v>134</v>
      </c>
      <c r="BE163" s="144">
        <f t="shared" si="24"/>
        <v>0</v>
      </c>
      <c r="BF163" s="144">
        <f t="shared" si="25"/>
        <v>0</v>
      </c>
      <c r="BG163" s="144">
        <f t="shared" si="26"/>
        <v>0</v>
      </c>
      <c r="BH163" s="144">
        <f t="shared" si="27"/>
        <v>0</v>
      </c>
      <c r="BI163" s="144">
        <f t="shared" si="28"/>
        <v>0</v>
      </c>
      <c r="BJ163" s="13" t="s">
        <v>141</v>
      </c>
      <c r="BK163" s="144">
        <f t="shared" si="29"/>
        <v>0</v>
      </c>
      <c r="BL163" s="13" t="s">
        <v>140</v>
      </c>
      <c r="BM163" s="143" t="s">
        <v>1416</v>
      </c>
    </row>
    <row r="164" spans="2:65" s="1" customFormat="1" ht="24.2" customHeight="1">
      <c r="B164" s="131"/>
      <c r="C164" s="132" t="s">
        <v>227</v>
      </c>
      <c r="D164" s="132" t="s">
        <v>136</v>
      </c>
      <c r="E164" s="133" t="s">
        <v>767</v>
      </c>
      <c r="F164" s="134" t="s">
        <v>768</v>
      </c>
      <c r="G164" s="135" t="s">
        <v>139</v>
      </c>
      <c r="H164" s="136">
        <v>39.68</v>
      </c>
      <c r="I164" s="137">
        <v>0</v>
      </c>
      <c r="J164" s="137">
        <f t="shared" si="20"/>
        <v>0</v>
      </c>
      <c r="K164" s="138"/>
      <c r="L164" s="25"/>
      <c r="M164" s="139" t="s">
        <v>1</v>
      </c>
      <c r="N164" s="140" t="s">
        <v>37</v>
      </c>
      <c r="O164" s="141">
        <v>0.91837000000000002</v>
      </c>
      <c r="P164" s="141">
        <f t="shared" si="21"/>
        <v>36.440921600000003</v>
      </c>
      <c r="Q164" s="141">
        <v>4.2199999999999998E-3</v>
      </c>
      <c r="R164" s="141">
        <f t="shared" si="22"/>
        <v>0.1674496</v>
      </c>
      <c r="S164" s="141">
        <v>0</v>
      </c>
      <c r="T164" s="142">
        <f t="shared" si="23"/>
        <v>0</v>
      </c>
      <c r="AR164" s="143" t="s">
        <v>140</v>
      </c>
      <c r="AT164" s="143" t="s">
        <v>136</v>
      </c>
      <c r="AU164" s="143" t="s">
        <v>141</v>
      </c>
      <c r="AY164" s="13" t="s">
        <v>134</v>
      </c>
      <c r="BE164" s="144">
        <f t="shared" si="24"/>
        <v>0</v>
      </c>
      <c r="BF164" s="144">
        <f t="shared" si="25"/>
        <v>0</v>
      </c>
      <c r="BG164" s="144">
        <f t="shared" si="26"/>
        <v>0</v>
      </c>
      <c r="BH164" s="144">
        <f t="shared" si="27"/>
        <v>0</v>
      </c>
      <c r="BI164" s="144">
        <f t="shared" si="28"/>
        <v>0</v>
      </c>
      <c r="BJ164" s="13" t="s">
        <v>141</v>
      </c>
      <c r="BK164" s="144">
        <f t="shared" si="29"/>
        <v>0</v>
      </c>
      <c r="BL164" s="13" t="s">
        <v>140</v>
      </c>
      <c r="BM164" s="143" t="s">
        <v>1417</v>
      </c>
    </row>
    <row r="165" spans="2:65" s="1" customFormat="1" ht="24.2" customHeight="1">
      <c r="B165" s="131"/>
      <c r="C165" s="132" t="s">
        <v>231</v>
      </c>
      <c r="D165" s="132" t="s">
        <v>136</v>
      </c>
      <c r="E165" s="133" t="s">
        <v>770</v>
      </c>
      <c r="F165" s="134" t="s">
        <v>771</v>
      </c>
      <c r="G165" s="135" t="s">
        <v>139</v>
      </c>
      <c r="H165" s="136">
        <v>39.68</v>
      </c>
      <c r="I165" s="137">
        <v>0</v>
      </c>
      <c r="J165" s="137">
        <f t="shared" si="20"/>
        <v>0</v>
      </c>
      <c r="K165" s="138"/>
      <c r="L165" s="25"/>
      <c r="M165" s="139" t="s">
        <v>1</v>
      </c>
      <c r="N165" s="140" t="s">
        <v>37</v>
      </c>
      <c r="O165" s="141">
        <v>0.32100000000000001</v>
      </c>
      <c r="P165" s="141">
        <f t="shared" si="21"/>
        <v>12.73728</v>
      </c>
      <c r="Q165" s="141">
        <v>0</v>
      </c>
      <c r="R165" s="141">
        <f t="shared" si="22"/>
        <v>0</v>
      </c>
      <c r="S165" s="141">
        <v>0</v>
      </c>
      <c r="T165" s="142">
        <f t="shared" si="23"/>
        <v>0</v>
      </c>
      <c r="AR165" s="143" t="s">
        <v>140</v>
      </c>
      <c r="AT165" s="143" t="s">
        <v>136</v>
      </c>
      <c r="AU165" s="143" t="s">
        <v>141</v>
      </c>
      <c r="AY165" s="13" t="s">
        <v>134</v>
      </c>
      <c r="BE165" s="144">
        <f t="shared" si="24"/>
        <v>0</v>
      </c>
      <c r="BF165" s="144">
        <f t="shared" si="25"/>
        <v>0</v>
      </c>
      <c r="BG165" s="144">
        <f t="shared" si="26"/>
        <v>0</v>
      </c>
      <c r="BH165" s="144">
        <f t="shared" si="27"/>
        <v>0</v>
      </c>
      <c r="BI165" s="144">
        <f t="shared" si="28"/>
        <v>0</v>
      </c>
      <c r="BJ165" s="13" t="s">
        <v>141</v>
      </c>
      <c r="BK165" s="144">
        <f t="shared" si="29"/>
        <v>0</v>
      </c>
      <c r="BL165" s="13" t="s">
        <v>140</v>
      </c>
      <c r="BM165" s="143" t="s">
        <v>1418</v>
      </c>
    </row>
    <row r="166" spans="2:65" s="1" customFormat="1" ht="24.2" customHeight="1">
      <c r="B166" s="131"/>
      <c r="C166" s="132" t="s">
        <v>236</v>
      </c>
      <c r="D166" s="132" t="s">
        <v>136</v>
      </c>
      <c r="E166" s="133" t="s">
        <v>773</v>
      </c>
      <c r="F166" s="134" t="s">
        <v>774</v>
      </c>
      <c r="G166" s="135" t="s">
        <v>234</v>
      </c>
      <c r="H166" s="136">
        <v>0.90500000000000003</v>
      </c>
      <c r="I166" s="137">
        <v>0</v>
      </c>
      <c r="J166" s="137">
        <f t="shared" si="20"/>
        <v>0</v>
      </c>
      <c r="K166" s="138"/>
      <c r="L166" s="25"/>
      <c r="M166" s="139" t="s">
        <v>1</v>
      </c>
      <c r="N166" s="140" t="s">
        <v>37</v>
      </c>
      <c r="O166" s="141">
        <v>20.434999999999999</v>
      </c>
      <c r="P166" s="141">
        <f t="shared" si="21"/>
        <v>18.493675</v>
      </c>
      <c r="Q166" s="141">
        <v>1.0128999999999999</v>
      </c>
      <c r="R166" s="141">
        <f t="shared" si="22"/>
        <v>0.91667449999999995</v>
      </c>
      <c r="S166" s="141">
        <v>0</v>
      </c>
      <c r="T166" s="142">
        <f t="shared" si="23"/>
        <v>0</v>
      </c>
      <c r="AR166" s="143" t="s">
        <v>140</v>
      </c>
      <c r="AT166" s="143" t="s">
        <v>136</v>
      </c>
      <c r="AU166" s="143" t="s">
        <v>141</v>
      </c>
      <c r="AY166" s="13" t="s">
        <v>134</v>
      </c>
      <c r="BE166" s="144">
        <f t="shared" si="24"/>
        <v>0</v>
      </c>
      <c r="BF166" s="144">
        <f t="shared" si="25"/>
        <v>0</v>
      </c>
      <c r="BG166" s="144">
        <f t="shared" si="26"/>
        <v>0</v>
      </c>
      <c r="BH166" s="144">
        <f t="shared" si="27"/>
        <v>0</v>
      </c>
      <c r="BI166" s="144">
        <f t="shared" si="28"/>
        <v>0</v>
      </c>
      <c r="BJ166" s="13" t="s">
        <v>141</v>
      </c>
      <c r="BK166" s="144">
        <f t="shared" si="29"/>
        <v>0</v>
      </c>
      <c r="BL166" s="13" t="s">
        <v>140</v>
      </c>
      <c r="BM166" s="143" t="s">
        <v>1419</v>
      </c>
    </row>
    <row r="167" spans="2:65" s="1" customFormat="1" ht="33" customHeight="1">
      <c r="B167" s="131"/>
      <c r="C167" s="132" t="s">
        <v>240</v>
      </c>
      <c r="D167" s="132" t="s">
        <v>136</v>
      </c>
      <c r="E167" s="133" t="s">
        <v>764</v>
      </c>
      <c r="F167" s="134" t="s">
        <v>765</v>
      </c>
      <c r="G167" s="135" t="s">
        <v>182</v>
      </c>
      <c r="H167" s="136">
        <v>6.7</v>
      </c>
      <c r="I167" s="137">
        <v>0</v>
      </c>
      <c r="J167" s="137">
        <f t="shared" si="20"/>
        <v>0</v>
      </c>
      <c r="K167" s="138"/>
      <c r="L167" s="25"/>
      <c r="M167" s="139" t="s">
        <v>1</v>
      </c>
      <c r="N167" s="140" t="s">
        <v>37</v>
      </c>
      <c r="O167" s="141">
        <v>15.36265</v>
      </c>
      <c r="P167" s="141">
        <f t="shared" si="21"/>
        <v>102.929755</v>
      </c>
      <c r="Q167" s="141">
        <v>2.6347800000000001</v>
      </c>
      <c r="R167" s="141">
        <f t="shared" si="22"/>
        <v>17.653026000000001</v>
      </c>
      <c r="S167" s="141">
        <v>0</v>
      </c>
      <c r="T167" s="142">
        <f t="shared" si="23"/>
        <v>0</v>
      </c>
      <c r="AR167" s="143" t="s">
        <v>140</v>
      </c>
      <c r="AT167" s="143" t="s">
        <v>136</v>
      </c>
      <c r="AU167" s="143" t="s">
        <v>141</v>
      </c>
      <c r="AY167" s="13" t="s">
        <v>134</v>
      </c>
      <c r="BE167" s="144">
        <f t="shared" si="24"/>
        <v>0</v>
      </c>
      <c r="BF167" s="144">
        <f t="shared" si="25"/>
        <v>0</v>
      </c>
      <c r="BG167" s="144">
        <f t="shared" si="26"/>
        <v>0</v>
      </c>
      <c r="BH167" s="144">
        <f t="shared" si="27"/>
        <v>0</v>
      </c>
      <c r="BI167" s="144">
        <f t="shared" si="28"/>
        <v>0</v>
      </c>
      <c r="BJ167" s="13" t="s">
        <v>141</v>
      </c>
      <c r="BK167" s="144">
        <f t="shared" si="29"/>
        <v>0</v>
      </c>
      <c r="BL167" s="13" t="s">
        <v>140</v>
      </c>
      <c r="BM167" s="143" t="s">
        <v>1420</v>
      </c>
    </row>
    <row r="168" spans="2:65" s="11" customFormat="1" ht="22.9" customHeight="1">
      <c r="B168" s="120"/>
      <c r="D168" s="121" t="s">
        <v>70</v>
      </c>
      <c r="E168" s="129" t="s">
        <v>140</v>
      </c>
      <c r="F168" s="129" t="s">
        <v>332</v>
      </c>
      <c r="J168" s="130">
        <f>BK168</f>
        <v>0</v>
      </c>
      <c r="L168" s="120"/>
      <c r="M168" s="124"/>
      <c r="P168" s="125">
        <f>SUM(P169:P182)</f>
        <v>493.02622267999993</v>
      </c>
      <c r="R168" s="125">
        <f>SUM(R169:R182)</f>
        <v>107.12359989999999</v>
      </c>
      <c r="T168" s="126">
        <f>SUM(T169:T182)</f>
        <v>0</v>
      </c>
      <c r="AR168" s="121" t="s">
        <v>79</v>
      </c>
      <c r="AT168" s="127" t="s">
        <v>70</v>
      </c>
      <c r="AU168" s="127" t="s">
        <v>79</v>
      </c>
      <c r="AY168" s="121" t="s">
        <v>134</v>
      </c>
      <c r="BK168" s="128">
        <f>SUM(BK169:BK182)</f>
        <v>0</v>
      </c>
    </row>
    <row r="169" spans="2:65" s="1" customFormat="1" ht="24.2" customHeight="1">
      <c r="B169" s="131"/>
      <c r="C169" s="132" t="s">
        <v>244</v>
      </c>
      <c r="D169" s="132" t="s">
        <v>136</v>
      </c>
      <c r="E169" s="133" t="s">
        <v>333</v>
      </c>
      <c r="F169" s="134" t="s">
        <v>334</v>
      </c>
      <c r="G169" s="135" t="s">
        <v>182</v>
      </c>
      <c r="H169" s="136">
        <v>37.4</v>
      </c>
      <c r="I169" s="137">
        <v>0</v>
      </c>
      <c r="J169" s="137">
        <f t="shared" ref="J169:J182" si="30">ROUND(I169*H169,2)</f>
        <v>0</v>
      </c>
      <c r="K169" s="138"/>
      <c r="L169" s="25"/>
      <c r="M169" s="139" t="s">
        <v>1</v>
      </c>
      <c r="N169" s="140" t="s">
        <v>37</v>
      </c>
      <c r="O169" s="141">
        <v>1.2609999999999999</v>
      </c>
      <c r="P169" s="141">
        <f t="shared" ref="P169:P182" si="31">O169*H169</f>
        <v>47.161399999999993</v>
      </c>
      <c r="Q169" s="141">
        <v>2.4018999999999999</v>
      </c>
      <c r="R169" s="141">
        <f t="shared" ref="R169:R182" si="32">Q169*H169</f>
        <v>89.831059999999994</v>
      </c>
      <c r="S169" s="141">
        <v>0</v>
      </c>
      <c r="T169" s="142">
        <f t="shared" ref="T169:T182" si="33">S169*H169</f>
        <v>0</v>
      </c>
      <c r="AR169" s="143" t="s">
        <v>140</v>
      </c>
      <c r="AT169" s="143" t="s">
        <v>136</v>
      </c>
      <c r="AU169" s="143" t="s">
        <v>141</v>
      </c>
      <c r="AY169" s="13" t="s">
        <v>134</v>
      </c>
      <c r="BE169" s="144">
        <f t="shared" ref="BE169:BE182" si="34">IF(N169="základná",J169,0)</f>
        <v>0</v>
      </c>
      <c r="BF169" s="144">
        <f t="shared" ref="BF169:BF182" si="35">IF(N169="znížená",J169,0)</f>
        <v>0</v>
      </c>
      <c r="BG169" s="144">
        <f t="shared" ref="BG169:BG182" si="36">IF(N169="zákl. prenesená",J169,0)</f>
        <v>0</v>
      </c>
      <c r="BH169" s="144">
        <f t="shared" ref="BH169:BH182" si="37">IF(N169="zníž. prenesená",J169,0)</f>
        <v>0</v>
      </c>
      <c r="BI169" s="144">
        <f t="shared" ref="BI169:BI182" si="38">IF(N169="nulová",J169,0)</f>
        <v>0</v>
      </c>
      <c r="BJ169" s="13" t="s">
        <v>141</v>
      </c>
      <c r="BK169" s="144">
        <f t="shared" ref="BK169:BK182" si="39">ROUND(I169*H169,2)</f>
        <v>0</v>
      </c>
      <c r="BL169" s="13" t="s">
        <v>140</v>
      </c>
      <c r="BM169" s="143" t="s">
        <v>1421</v>
      </c>
    </row>
    <row r="170" spans="2:65" s="1" customFormat="1" ht="16.5" customHeight="1">
      <c r="B170" s="131"/>
      <c r="C170" s="132" t="s">
        <v>248</v>
      </c>
      <c r="D170" s="132" t="s">
        <v>136</v>
      </c>
      <c r="E170" s="133" t="s">
        <v>336</v>
      </c>
      <c r="F170" s="134" t="s">
        <v>337</v>
      </c>
      <c r="G170" s="135" t="s">
        <v>139</v>
      </c>
      <c r="H170" s="136">
        <v>172.5</v>
      </c>
      <c r="I170" s="137">
        <v>0</v>
      </c>
      <c r="J170" s="137">
        <f t="shared" si="30"/>
        <v>0</v>
      </c>
      <c r="K170" s="138"/>
      <c r="L170" s="25"/>
      <c r="M170" s="139" t="s">
        <v>1</v>
      </c>
      <c r="N170" s="140" t="s">
        <v>37</v>
      </c>
      <c r="O170" s="141">
        <v>0.377</v>
      </c>
      <c r="P170" s="141">
        <f t="shared" si="31"/>
        <v>65.032499999999999</v>
      </c>
      <c r="Q170" s="141">
        <v>1.1299999999999999E-3</v>
      </c>
      <c r="R170" s="141">
        <f t="shared" si="32"/>
        <v>0.19492499999999999</v>
      </c>
      <c r="S170" s="141">
        <v>0</v>
      </c>
      <c r="T170" s="142">
        <f t="shared" si="33"/>
        <v>0</v>
      </c>
      <c r="AR170" s="143" t="s">
        <v>140</v>
      </c>
      <c r="AT170" s="143" t="s">
        <v>136</v>
      </c>
      <c r="AU170" s="143" t="s">
        <v>141</v>
      </c>
      <c r="AY170" s="13" t="s">
        <v>134</v>
      </c>
      <c r="BE170" s="144">
        <f t="shared" si="34"/>
        <v>0</v>
      </c>
      <c r="BF170" s="144">
        <f t="shared" si="35"/>
        <v>0</v>
      </c>
      <c r="BG170" s="144">
        <f t="shared" si="36"/>
        <v>0</v>
      </c>
      <c r="BH170" s="144">
        <f t="shared" si="37"/>
        <v>0</v>
      </c>
      <c r="BI170" s="144">
        <f t="shared" si="38"/>
        <v>0</v>
      </c>
      <c r="BJ170" s="13" t="s">
        <v>141</v>
      </c>
      <c r="BK170" s="144">
        <f t="shared" si="39"/>
        <v>0</v>
      </c>
      <c r="BL170" s="13" t="s">
        <v>140</v>
      </c>
      <c r="BM170" s="143" t="s">
        <v>1422</v>
      </c>
    </row>
    <row r="171" spans="2:65" s="1" customFormat="1" ht="16.5" customHeight="1">
      <c r="B171" s="131"/>
      <c r="C171" s="132" t="s">
        <v>252</v>
      </c>
      <c r="D171" s="132" t="s">
        <v>136</v>
      </c>
      <c r="E171" s="133" t="s">
        <v>339</v>
      </c>
      <c r="F171" s="134" t="s">
        <v>340</v>
      </c>
      <c r="G171" s="135" t="s">
        <v>139</v>
      </c>
      <c r="H171" s="136">
        <v>172.5</v>
      </c>
      <c r="I171" s="137">
        <v>0</v>
      </c>
      <c r="J171" s="137">
        <f t="shared" si="30"/>
        <v>0</v>
      </c>
      <c r="K171" s="138"/>
      <c r="L171" s="25"/>
      <c r="M171" s="139" t="s">
        <v>1</v>
      </c>
      <c r="N171" s="140" t="s">
        <v>37</v>
      </c>
      <c r="O171" s="141">
        <v>0.26600000000000001</v>
      </c>
      <c r="P171" s="141">
        <f t="shared" si="31"/>
        <v>45.885000000000005</v>
      </c>
      <c r="Q171" s="141">
        <v>0</v>
      </c>
      <c r="R171" s="141">
        <f t="shared" si="32"/>
        <v>0</v>
      </c>
      <c r="S171" s="141">
        <v>0</v>
      </c>
      <c r="T171" s="142">
        <f t="shared" si="33"/>
        <v>0</v>
      </c>
      <c r="AR171" s="143" t="s">
        <v>140</v>
      </c>
      <c r="AT171" s="143" t="s">
        <v>136</v>
      </c>
      <c r="AU171" s="143" t="s">
        <v>141</v>
      </c>
      <c r="AY171" s="13" t="s">
        <v>134</v>
      </c>
      <c r="BE171" s="144">
        <f t="shared" si="34"/>
        <v>0</v>
      </c>
      <c r="BF171" s="144">
        <f t="shared" si="35"/>
        <v>0</v>
      </c>
      <c r="BG171" s="144">
        <f t="shared" si="36"/>
        <v>0</v>
      </c>
      <c r="BH171" s="144">
        <f t="shared" si="37"/>
        <v>0</v>
      </c>
      <c r="BI171" s="144">
        <f t="shared" si="38"/>
        <v>0</v>
      </c>
      <c r="BJ171" s="13" t="s">
        <v>141</v>
      </c>
      <c r="BK171" s="144">
        <f t="shared" si="39"/>
        <v>0</v>
      </c>
      <c r="BL171" s="13" t="s">
        <v>140</v>
      </c>
      <c r="BM171" s="143" t="s">
        <v>1423</v>
      </c>
    </row>
    <row r="172" spans="2:65" s="1" customFormat="1" ht="24.2" customHeight="1">
      <c r="B172" s="131"/>
      <c r="C172" s="132" t="s">
        <v>256</v>
      </c>
      <c r="D172" s="132" t="s">
        <v>136</v>
      </c>
      <c r="E172" s="133" t="s">
        <v>1424</v>
      </c>
      <c r="F172" s="134" t="s">
        <v>1425</v>
      </c>
      <c r="G172" s="135" t="s">
        <v>139</v>
      </c>
      <c r="H172" s="136">
        <v>152</v>
      </c>
      <c r="I172" s="137">
        <v>0</v>
      </c>
      <c r="J172" s="137">
        <f t="shared" si="30"/>
        <v>0</v>
      </c>
      <c r="K172" s="138"/>
      <c r="L172" s="25"/>
      <c r="M172" s="139" t="s">
        <v>1</v>
      </c>
      <c r="N172" s="140" t="s">
        <v>37</v>
      </c>
      <c r="O172" s="141">
        <v>0.68200000000000005</v>
      </c>
      <c r="P172" s="141">
        <f t="shared" si="31"/>
        <v>103.664</v>
      </c>
      <c r="Q172" s="141">
        <v>7.5300000000000002E-3</v>
      </c>
      <c r="R172" s="141">
        <f t="shared" si="32"/>
        <v>1.14456</v>
      </c>
      <c r="S172" s="141">
        <v>0</v>
      </c>
      <c r="T172" s="142">
        <f t="shared" si="33"/>
        <v>0</v>
      </c>
      <c r="AR172" s="143" t="s">
        <v>140</v>
      </c>
      <c r="AT172" s="143" t="s">
        <v>136</v>
      </c>
      <c r="AU172" s="143" t="s">
        <v>141</v>
      </c>
      <c r="AY172" s="13" t="s">
        <v>134</v>
      </c>
      <c r="BE172" s="144">
        <f t="shared" si="34"/>
        <v>0</v>
      </c>
      <c r="BF172" s="144">
        <f t="shared" si="35"/>
        <v>0</v>
      </c>
      <c r="BG172" s="144">
        <f t="shared" si="36"/>
        <v>0</v>
      </c>
      <c r="BH172" s="144">
        <f t="shared" si="37"/>
        <v>0</v>
      </c>
      <c r="BI172" s="144">
        <f t="shared" si="38"/>
        <v>0</v>
      </c>
      <c r="BJ172" s="13" t="s">
        <v>141</v>
      </c>
      <c r="BK172" s="144">
        <f t="shared" si="39"/>
        <v>0</v>
      </c>
      <c r="BL172" s="13" t="s">
        <v>140</v>
      </c>
      <c r="BM172" s="143" t="s">
        <v>1426</v>
      </c>
    </row>
    <row r="173" spans="2:65" s="1" customFormat="1" ht="24.2" customHeight="1">
      <c r="B173" s="131"/>
      <c r="C173" s="132" t="s">
        <v>260</v>
      </c>
      <c r="D173" s="132" t="s">
        <v>136</v>
      </c>
      <c r="E173" s="133" t="s">
        <v>1427</v>
      </c>
      <c r="F173" s="134" t="s">
        <v>1428</v>
      </c>
      <c r="G173" s="135" t="s">
        <v>139</v>
      </c>
      <c r="H173" s="136">
        <v>152</v>
      </c>
      <c r="I173" s="137">
        <v>0</v>
      </c>
      <c r="J173" s="137">
        <f t="shared" si="30"/>
        <v>0</v>
      </c>
      <c r="K173" s="138"/>
      <c r="L173" s="25"/>
      <c r="M173" s="139" t="s">
        <v>1</v>
      </c>
      <c r="N173" s="140" t="s">
        <v>37</v>
      </c>
      <c r="O173" s="141">
        <v>0.22800000000000001</v>
      </c>
      <c r="P173" s="141">
        <f t="shared" si="31"/>
        <v>34.655999999999999</v>
      </c>
      <c r="Q173" s="141">
        <v>0</v>
      </c>
      <c r="R173" s="141">
        <f t="shared" si="32"/>
        <v>0</v>
      </c>
      <c r="S173" s="141">
        <v>0</v>
      </c>
      <c r="T173" s="142">
        <f t="shared" si="33"/>
        <v>0</v>
      </c>
      <c r="AR173" s="143" t="s">
        <v>140</v>
      </c>
      <c r="AT173" s="143" t="s">
        <v>136</v>
      </c>
      <c r="AU173" s="143" t="s">
        <v>141</v>
      </c>
      <c r="AY173" s="13" t="s">
        <v>134</v>
      </c>
      <c r="BE173" s="144">
        <f t="shared" si="34"/>
        <v>0</v>
      </c>
      <c r="BF173" s="144">
        <f t="shared" si="35"/>
        <v>0</v>
      </c>
      <c r="BG173" s="144">
        <f t="shared" si="36"/>
        <v>0</v>
      </c>
      <c r="BH173" s="144">
        <f t="shared" si="37"/>
        <v>0</v>
      </c>
      <c r="BI173" s="144">
        <f t="shared" si="38"/>
        <v>0</v>
      </c>
      <c r="BJ173" s="13" t="s">
        <v>141</v>
      </c>
      <c r="BK173" s="144">
        <f t="shared" si="39"/>
        <v>0</v>
      </c>
      <c r="BL173" s="13" t="s">
        <v>140</v>
      </c>
      <c r="BM173" s="143" t="s">
        <v>1429</v>
      </c>
    </row>
    <row r="174" spans="2:65" s="1" customFormat="1" ht="33" customHeight="1">
      <c r="B174" s="131"/>
      <c r="C174" s="132" t="s">
        <v>266</v>
      </c>
      <c r="D174" s="132" t="s">
        <v>136</v>
      </c>
      <c r="E174" s="133" t="s">
        <v>1430</v>
      </c>
      <c r="F174" s="134" t="s">
        <v>1431</v>
      </c>
      <c r="G174" s="135" t="s">
        <v>139</v>
      </c>
      <c r="H174" s="136">
        <v>76</v>
      </c>
      <c r="I174" s="137">
        <v>0</v>
      </c>
      <c r="J174" s="137">
        <f t="shared" si="30"/>
        <v>0</v>
      </c>
      <c r="K174" s="138"/>
      <c r="L174" s="25"/>
      <c r="M174" s="139" t="s">
        <v>1</v>
      </c>
      <c r="N174" s="140" t="s">
        <v>37</v>
      </c>
      <c r="O174" s="141">
        <v>0.14765</v>
      </c>
      <c r="P174" s="141">
        <f t="shared" si="31"/>
        <v>11.221400000000001</v>
      </c>
      <c r="Q174" s="141">
        <v>2.1099999999999999E-3</v>
      </c>
      <c r="R174" s="141">
        <f t="shared" si="32"/>
        <v>0.16036</v>
      </c>
      <c r="S174" s="141">
        <v>0</v>
      </c>
      <c r="T174" s="142">
        <f t="shared" si="33"/>
        <v>0</v>
      </c>
      <c r="AR174" s="143" t="s">
        <v>140</v>
      </c>
      <c r="AT174" s="143" t="s">
        <v>136</v>
      </c>
      <c r="AU174" s="143" t="s">
        <v>141</v>
      </c>
      <c r="AY174" s="13" t="s">
        <v>134</v>
      </c>
      <c r="BE174" s="144">
        <f t="shared" si="34"/>
        <v>0</v>
      </c>
      <c r="BF174" s="144">
        <f t="shared" si="35"/>
        <v>0</v>
      </c>
      <c r="BG174" s="144">
        <f t="shared" si="36"/>
        <v>0</v>
      </c>
      <c r="BH174" s="144">
        <f t="shared" si="37"/>
        <v>0</v>
      </c>
      <c r="BI174" s="144">
        <f t="shared" si="38"/>
        <v>0</v>
      </c>
      <c r="BJ174" s="13" t="s">
        <v>141</v>
      </c>
      <c r="BK174" s="144">
        <f t="shared" si="39"/>
        <v>0</v>
      </c>
      <c r="BL174" s="13" t="s">
        <v>140</v>
      </c>
      <c r="BM174" s="143" t="s">
        <v>1432</v>
      </c>
    </row>
    <row r="175" spans="2:65" s="1" customFormat="1" ht="33" customHeight="1">
      <c r="B175" s="131"/>
      <c r="C175" s="132" t="s">
        <v>274</v>
      </c>
      <c r="D175" s="132" t="s">
        <v>136</v>
      </c>
      <c r="E175" s="133" t="s">
        <v>1433</v>
      </c>
      <c r="F175" s="134" t="s">
        <v>1434</v>
      </c>
      <c r="G175" s="135" t="s">
        <v>139</v>
      </c>
      <c r="H175" s="136">
        <v>76</v>
      </c>
      <c r="I175" s="137">
        <v>0</v>
      </c>
      <c r="J175" s="137">
        <f t="shared" si="30"/>
        <v>0</v>
      </c>
      <c r="K175" s="138"/>
      <c r="L175" s="25"/>
      <c r="M175" s="139" t="s">
        <v>1</v>
      </c>
      <c r="N175" s="140" t="s">
        <v>37</v>
      </c>
      <c r="O175" s="141">
        <v>5.8999999999999997E-2</v>
      </c>
      <c r="P175" s="141">
        <f t="shared" si="31"/>
        <v>4.484</v>
      </c>
      <c r="Q175" s="141">
        <v>0</v>
      </c>
      <c r="R175" s="141">
        <f t="shared" si="32"/>
        <v>0</v>
      </c>
      <c r="S175" s="141">
        <v>0</v>
      </c>
      <c r="T175" s="142">
        <f t="shared" si="33"/>
        <v>0</v>
      </c>
      <c r="AR175" s="143" t="s">
        <v>140</v>
      </c>
      <c r="AT175" s="143" t="s">
        <v>136</v>
      </c>
      <c r="AU175" s="143" t="s">
        <v>141</v>
      </c>
      <c r="AY175" s="13" t="s">
        <v>134</v>
      </c>
      <c r="BE175" s="144">
        <f t="shared" si="34"/>
        <v>0</v>
      </c>
      <c r="BF175" s="144">
        <f t="shared" si="35"/>
        <v>0</v>
      </c>
      <c r="BG175" s="144">
        <f t="shared" si="36"/>
        <v>0</v>
      </c>
      <c r="BH175" s="144">
        <f t="shared" si="37"/>
        <v>0</v>
      </c>
      <c r="BI175" s="144">
        <f t="shared" si="38"/>
        <v>0</v>
      </c>
      <c r="BJ175" s="13" t="s">
        <v>141</v>
      </c>
      <c r="BK175" s="144">
        <f t="shared" si="39"/>
        <v>0</v>
      </c>
      <c r="BL175" s="13" t="s">
        <v>140</v>
      </c>
      <c r="BM175" s="143" t="s">
        <v>1435</v>
      </c>
    </row>
    <row r="176" spans="2:65" s="1" customFormat="1" ht="37.9" customHeight="1">
      <c r="B176" s="131"/>
      <c r="C176" s="132" t="s">
        <v>280</v>
      </c>
      <c r="D176" s="132" t="s">
        <v>136</v>
      </c>
      <c r="E176" s="133" t="s">
        <v>357</v>
      </c>
      <c r="F176" s="134" t="s">
        <v>358</v>
      </c>
      <c r="G176" s="135" t="s">
        <v>234</v>
      </c>
      <c r="H176" s="136">
        <v>3.74</v>
      </c>
      <c r="I176" s="137">
        <v>0</v>
      </c>
      <c r="J176" s="137">
        <f t="shared" si="30"/>
        <v>0</v>
      </c>
      <c r="K176" s="138"/>
      <c r="L176" s="25"/>
      <c r="M176" s="139" t="s">
        <v>1</v>
      </c>
      <c r="N176" s="140" t="s">
        <v>37</v>
      </c>
      <c r="O176" s="141">
        <v>35.759</v>
      </c>
      <c r="P176" s="141">
        <f t="shared" si="31"/>
        <v>133.73866000000001</v>
      </c>
      <c r="Q176" s="141">
        <v>1.0162899999999999</v>
      </c>
      <c r="R176" s="141">
        <f t="shared" si="32"/>
        <v>3.8009246000000001</v>
      </c>
      <c r="S176" s="141">
        <v>0</v>
      </c>
      <c r="T176" s="142">
        <f t="shared" si="33"/>
        <v>0</v>
      </c>
      <c r="AR176" s="143" t="s">
        <v>140</v>
      </c>
      <c r="AT176" s="143" t="s">
        <v>136</v>
      </c>
      <c r="AU176" s="143" t="s">
        <v>141</v>
      </c>
      <c r="AY176" s="13" t="s">
        <v>134</v>
      </c>
      <c r="BE176" s="144">
        <f t="shared" si="34"/>
        <v>0</v>
      </c>
      <c r="BF176" s="144">
        <f t="shared" si="35"/>
        <v>0</v>
      </c>
      <c r="BG176" s="144">
        <f t="shared" si="36"/>
        <v>0</v>
      </c>
      <c r="BH176" s="144">
        <f t="shared" si="37"/>
        <v>0</v>
      </c>
      <c r="BI176" s="144">
        <f t="shared" si="38"/>
        <v>0</v>
      </c>
      <c r="BJ176" s="13" t="s">
        <v>141</v>
      </c>
      <c r="BK176" s="144">
        <f t="shared" si="39"/>
        <v>0</v>
      </c>
      <c r="BL176" s="13" t="s">
        <v>140</v>
      </c>
      <c r="BM176" s="143" t="s">
        <v>1436</v>
      </c>
    </row>
    <row r="177" spans="2:65" s="1" customFormat="1" ht="21.75" customHeight="1">
      <c r="B177" s="131"/>
      <c r="C177" s="132" t="s">
        <v>284</v>
      </c>
      <c r="D177" s="132" t="s">
        <v>136</v>
      </c>
      <c r="E177" s="133" t="s">
        <v>782</v>
      </c>
      <c r="F177" s="134" t="s">
        <v>783</v>
      </c>
      <c r="G177" s="135" t="s">
        <v>182</v>
      </c>
      <c r="H177" s="136">
        <v>4.7</v>
      </c>
      <c r="I177" s="137">
        <v>0</v>
      </c>
      <c r="J177" s="137">
        <f t="shared" si="30"/>
        <v>0</v>
      </c>
      <c r="K177" s="138"/>
      <c r="L177" s="25"/>
      <c r="M177" s="139" t="s">
        <v>1</v>
      </c>
      <c r="N177" s="140" t="s">
        <v>37</v>
      </c>
      <c r="O177" s="141">
        <v>1.5803499999999999</v>
      </c>
      <c r="P177" s="141">
        <f t="shared" si="31"/>
        <v>7.4276450000000001</v>
      </c>
      <c r="Q177" s="141">
        <v>2.4018600000000001</v>
      </c>
      <c r="R177" s="141">
        <f t="shared" si="32"/>
        <v>11.288742000000001</v>
      </c>
      <c r="S177" s="141">
        <v>0</v>
      </c>
      <c r="T177" s="142">
        <f t="shared" si="33"/>
        <v>0</v>
      </c>
      <c r="AR177" s="143" t="s">
        <v>140</v>
      </c>
      <c r="AT177" s="143" t="s">
        <v>136</v>
      </c>
      <c r="AU177" s="143" t="s">
        <v>141</v>
      </c>
      <c r="AY177" s="13" t="s">
        <v>134</v>
      </c>
      <c r="BE177" s="144">
        <f t="shared" si="34"/>
        <v>0</v>
      </c>
      <c r="BF177" s="144">
        <f t="shared" si="35"/>
        <v>0</v>
      </c>
      <c r="BG177" s="144">
        <f t="shared" si="36"/>
        <v>0</v>
      </c>
      <c r="BH177" s="144">
        <f t="shared" si="37"/>
        <v>0</v>
      </c>
      <c r="BI177" s="144">
        <f t="shared" si="38"/>
        <v>0</v>
      </c>
      <c r="BJ177" s="13" t="s">
        <v>141</v>
      </c>
      <c r="BK177" s="144">
        <f t="shared" si="39"/>
        <v>0</v>
      </c>
      <c r="BL177" s="13" t="s">
        <v>140</v>
      </c>
      <c r="BM177" s="143" t="s">
        <v>1437</v>
      </c>
    </row>
    <row r="178" spans="2:65" s="1" customFormat="1" ht="24.2" customHeight="1">
      <c r="B178" s="131"/>
      <c r="C178" s="132" t="s">
        <v>413</v>
      </c>
      <c r="D178" s="132" t="s">
        <v>136</v>
      </c>
      <c r="E178" s="133" t="s">
        <v>785</v>
      </c>
      <c r="F178" s="134" t="s">
        <v>786</v>
      </c>
      <c r="G178" s="135" t="s">
        <v>139</v>
      </c>
      <c r="H178" s="136">
        <v>20.5</v>
      </c>
      <c r="I178" s="137">
        <v>0</v>
      </c>
      <c r="J178" s="137">
        <f t="shared" si="30"/>
        <v>0</v>
      </c>
      <c r="K178" s="138"/>
      <c r="L178" s="25"/>
      <c r="M178" s="139" t="s">
        <v>1</v>
      </c>
      <c r="N178" s="140" t="s">
        <v>37</v>
      </c>
      <c r="O178" s="141">
        <v>0.48199999999999998</v>
      </c>
      <c r="P178" s="141">
        <f t="shared" si="31"/>
        <v>9.8810000000000002</v>
      </c>
      <c r="Q178" s="141">
        <v>3.4099999999999998E-3</v>
      </c>
      <c r="R178" s="141">
        <f t="shared" si="32"/>
        <v>6.9904999999999995E-2</v>
      </c>
      <c r="S178" s="141">
        <v>0</v>
      </c>
      <c r="T178" s="142">
        <f t="shared" si="33"/>
        <v>0</v>
      </c>
      <c r="AR178" s="143" t="s">
        <v>140</v>
      </c>
      <c r="AT178" s="143" t="s">
        <v>136</v>
      </c>
      <c r="AU178" s="143" t="s">
        <v>141</v>
      </c>
      <c r="AY178" s="13" t="s">
        <v>134</v>
      </c>
      <c r="BE178" s="144">
        <f t="shared" si="34"/>
        <v>0</v>
      </c>
      <c r="BF178" s="144">
        <f t="shared" si="35"/>
        <v>0</v>
      </c>
      <c r="BG178" s="144">
        <f t="shared" si="36"/>
        <v>0</v>
      </c>
      <c r="BH178" s="144">
        <f t="shared" si="37"/>
        <v>0</v>
      </c>
      <c r="BI178" s="144">
        <f t="shared" si="38"/>
        <v>0</v>
      </c>
      <c r="BJ178" s="13" t="s">
        <v>141</v>
      </c>
      <c r="BK178" s="144">
        <f t="shared" si="39"/>
        <v>0</v>
      </c>
      <c r="BL178" s="13" t="s">
        <v>140</v>
      </c>
      <c r="BM178" s="143" t="s">
        <v>1438</v>
      </c>
    </row>
    <row r="179" spans="2:65" s="1" customFormat="1" ht="24.2" customHeight="1">
      <c r="B179" s="131"/>
      <c r="C179" s="132" t="s">
        <v>417</v>
      </c>
      <c r="D179" s="132" t="s">
        <v>136</v>
      </c>
      <c r="E179" s="133" t="s">
        <v>788</v>
      </c>
      <c r="F179" s="134" t="s">
        <v>789</v>
      </c>
      <c r="G179" s="135" t="s">
        <v>139</v>
      </c>
      <c r="H179" s="136">
        <v>20.2</v>
      </c>
      <c r="I179" s="137">
        <v>0</v>
      </c>
      <c r="J179" s="137">
        <f t="shared" si="30"/>
        <v>0</v>
      </c>
      <c r="K179" s="138"/>
      <c r="L179" s="25"/>
      <c r="M179" s="139" t="s">
        <v>1</v>
      </c>
      <c r="N179" s="140" t="s">
        <v>37</v>
      </c>
      <c r="O179" s="141">
        <v>0.23899999999999999</v>
      </c>
      <c r="P179" s="141">
        <f t="shared" si="31"/>
        <v>4.8277999999999999</v>
      </c>
      <c r="Q179" s="141">
        <v>0</v>
      </c>
      <c r="R179" s="141">
        <f t="shared" si="32"/>
        <v>0</v>
      </c>
      <c r="S179" s="141">
        <v>0</v>
      </c>
      <c r="T179" s="142">
        <f t="shared" si="33"/>
        <v>0</v>
      </c>
      <c r="AR179" s="143" t="s">
        <v>140</v>
      </c>
      <c r="AT179" s="143" t="s">
        <v>136</v>
      </c>
      <c r="AU179" s="143" t="s">
        <v>141</v>
      </c>
      <c r="AY179" s="13" t="s">
        <v>134</v>
      </c>
      <c r="BE179" s="144">
        <f t="shared" si="34"/>
        <v>0</v>
      </c>
      <c r="BF179" s="144">
        <f t="shared" si="35"/>
        <v>0</v>
      </c>
      <c r="BG179" s="144">
        <f t="shared" si="36"/>
        <v>0</v>
      </c>
      <c r="BH179" s="144">
        <f t="shared" si="37"/>
        <v>0</v>
      </c>
      <c r="BI179" s="144">
        <f t="shared" si="38"/>
        <v>0</v>
      </c>
      <c r="BJ179" s="13" t="s">
        <v>141</v>
      </c>
      <c r="BK179" s="144">
        <f t="shared" si="39"/>
        <v>0</v>
      </c>
      <c r="BL179" s="13" t="s">
        <v>140</v>
      </c>
      <c r="BM179" s="143" t="s">
        <v>1439</v>
      </c>
    </row>
    <row r="180" spans="2:65" s="1" customFormat="1" ht="24.2" customHeight="1">
      <c r="B180" s="131"/>
      <c r="C180" s="132" t="s">
        <v>421</v>
      </c>
      <c r="D180" s="132" t="s">
        <v>136</v>
      </c>
      <c r="E180" s="133" t="s">
        <v>791</v>
      </c>
      <c r="F180" s="134" t="s">
        <v>792</v>
      </c>
      <c r="G180" s="135" t="s">
        <v>234</v>
      </c>
      <c r="H180" s="136">
        <v>0.58799999999999997</v>
      </c>
      <c r="I180" s="137">
        <v>0</v>
      </c>
      <c r="J180" s="137">
        <f t="shared" si="30"/>
        <v>0</v>
      </c>
      <c r="K180" s="138"/>
      <c r="L180" s="25"/>
      <c r="M180" s="139" t="s">
        <v>1</v>
      </c>
      <c r="N180" s="140" t="s">
        <v>37</v>
      </c>
      <c r="O180" s="141">
        <v>35.618609999999997</v>
      </c>
      <c r="P180" s="141">
        <f t="shared" si="31"/>
        <v>20.943742679999996</v>
      </c>
      <c r="Q180" s="141">
        <v>1.0165999999999999</v>
      </c>
      <c r="R180" s="141">
        <f t="shared" si="32"/>
        <v>0.59776079999999998</v>
      </c>
      <c r="S180" s="141">
        <v>0</v>
      </c>
      <c r="T180" s="142">
        <f t="shared" si="33"/>
        <v>0</v>
      </c>
      <c r="AR180" s="143" t="s">
        <v>140</v>
      </c>
      <c r="AT180" s="143" t="s">
        <v>136</v>
      </c>
      <c r="AU180" s="143" t="s">
        <v>141</v>
      </c>
      <c r="AY180" s="13" t="s">
        <v>134</v>
      </c>
      <c r="BE180" s="144">
        <f t="shared" si="34"/>
        <v>0</v>
      </c>
      <c r="BF180" s="144">
        <f t="shared" si="35"/>
        <v>0</v>
      </c>
      <c r="BG180" s="144">
        <f t="shared" si="36"/>
        <v>0</v>
      </c>
      <c r="BH180" s="144">
        <f t="shared" si="37"/>
        <v>0</v>
      </c>
      <c r="BI180" s="144">
        <f t="shared" si="38"/>
        <v>0</v>
      </c>
      <c r="BJ180" s="13" t="s">
        <v>141</v>
      </c>
      <c r="BK180" s="144">
        <f t="shared" si="39"/>
        <v>0</v>
      </c>
      <c r="BL180" s="13" t="s">
        <v>140</v>
      </c>
      <c r="BM180" s="143" t="s">
        <v>1440</v>
      </c>
    </row>
    <row r="181" spans="2:65" s="1" customFormat="1" ht="33" customHeight="1">
      <c r="B181" s="131"/>
      <c r="C181" s="132" t="s">
        <v>425</v>
      </c>
      <c r="D181" s="132" t="s">
        <v>136</v>
      </c>
      <c r="E181" s="133" t="s">
        <v>794</v>
      </c>
      <c r="F181" s="134" t="s">
        <v>795</v>
      </c>
      <c r="G181" s="135" t="s">
        <v>139</v>
      </c>
      <c r="H181" s="136">
        <v>20.5</v>
      </c>
      <c r="I181" s="137">
        <v>0</v>
      </c>
      <c r="J181" s="137">
        <f t="shared" si="30"/>
        <v>0</v>
      </c>
      <c r="K181" s="138"/>
      <c r="L181" s="25"/>
      <c r="M181" s="139" t="s">
        <v>1</v>
      </c>
      <c r="N181" s="140" t="s">
        <v>37</v>
      </c>
      <c r="O181" s="141">
        <v>0.20014999999999999</v>
      </c>
      <c r="P181" s="141">
        <f t="shared" si="31"/>
        <v>4.1030749999999996</v>
      </c>
      <c r="Q181" s="141">
        <v>1.4999999999999999E-4</v>
      </c>
      <c r="R181" s="141">
        <f t="shared" si="32"/>
        <v>3.0749999999999996E-3</v>
      </c>
      <c r="S181" s="141">
        <v>0</v>
      </c>
      <c r="T181" s="142">
        <f t="shared" si="33"/>
        <v>0</v>
      </c>
      <c r="AR181" s="143" t="s">
        <v>140</v>
      </c>
      <c r="AT181" s="143" t="s">
        <v>136</v>
      </c>
      <c r="AU181" s="143" t="s">
        <v>141</v>
      </c>
      <c r="AY181" s="13" t="s">
        <v>134</v>
      </c>
      <c r="BE181" s="144">
        <f t="shared" si="34"/>
        <v>0</v>
      </c>
      <c r="BF181" s="144">
        <f t="shared" si="35"/>
        <v>0</v>
      </c>
      <c r="BG181" s="144">
        <f t="shared" si="36"/>
        <v>0</v>
      </c>
      <c r="BH181" s="144">
        <f t="shared" si="37"/>
        <v>0</v>
      </c>
      <c r="BI181" s="144">
        <f t="shared" si="38"/>
        <v>0</v>
      </c>
      <c r="BJ181" s="13" t="s">
        <v>141</v>
      </c>
      <c r="BK181" s="144">
        <f t="shared" si="39"/>
        <v>0</v>
      </c>
      <c r="BL181" s="13" t="s">
        <v>140</v>
      </c>
      <c r="BM181" s="143" t="s">
        <v>1441</v>
      </c>
    </row>
    <row r="182" spans="2:65" s="1" customFormat="1" ht="24.2" customHeight="1">
      <c r="B182" s="131"/>
      <c r="C182" s="149" t="s">
        <v>429</v>
      </c>
      <c r="D182" s="149" t="s">
        <v>313</v>
      </c>
      <c r="E182" s="150" t="s">
        <v>797</v>
      </c>
      <c r="F182" s="151" t="s">
        <v>798</v>
      </c>
      <c r="G182" s="152" t="s">
        <v>139</v>
      </c>
      <c r="H182" s="153">
        <v>21.524999999999999</v>
      </c>
      <c r="I182" s="154">
        <v>0</v>
      </c>
      <c r="J182" s="154">
        <f t="shared" si="30"/>
        <v>0</v>
      </c>
      <c r="K182" s="155"/>
      <c r="L182" s="156"/>
      <c r="M182" s="157" t="s">
        <v>1</v>
      </c>
      <c r="N182" s="158" t="s">
        <v>37</v>
      </c>
      <c r="O182" s="141">
        <v>0</v>
      </c>
      <c r="P182" s="141">
        <f t="shared" si="31"/>
        <v>0</v>
      </c>
      <c r="Q182" s="141">
        <v>1.5E-3</v>
      </c>
      <c r="R182" s="141">
        <f t="shared" si="32"/>
        <v>3.2287499999999997E-2</v>
      </c>
      <c r="S182" s="141">
        <v>0</v>
      </c>
      <c r="T182" s="142">
        <f t="shared" si="33"/>
        <v>0</v>
      </c>
      <c r="AR182" s="143" t="s">
        <v>167</v>
      </c>
      <c r="AT182" s="143" t="s">
        <v>313</v>
      </c>
      <c r="AU182" s="143" t="s">
        <v>141</v>
      </c>
      <c r="AY182" s="13" t="s">
        <v>134</v>
      </c>
      <c r="BE182" s="144">
        <f t="shared" si="34"/>
        <v>0</v>
      </c>
      <c r="BF182" s="144">
        <f t="shared" si="35"/>
        <v>0</v>
      </c>
      <c r="BG182" s="144">
        <f t="shared" si="36"/>
        <v>0</v>
      </c>
      <c r="BH182" s="144">
        <f t="shared" si="37"/>
        <v>0</v>
      </c>
      <c r="BI182" s="144">
        <f t="shared" si="38"/>
        <v>0</v>
      </c>
      <c r="BJ182" s="13" t="s">
        <v>141</v>
      </c>
      <c r="BK182" s="144">
        <f t="shared" si="39"/>
        <v>0</v>
      </c>
      <c r="BL182" s="13" t="s">
        <v>140</v>
      </c>
      <c r="BM182" s="143" t="s">
        <v>1442</v>
      </c>
    </row>
    <row r="183" spans="2:65" s="11" customFormat="1" ht="22.9" customHeight="1">
      <c r="B183" s="120"/>
      <c r="D183" s="121" t="s">
        <v>70</v>
      </c>
      <c r="E183" s="129" t="s">
        <v>157</v>
      </c>
      <c r="F183" s="129" t="s">
        <v>360</v>
      </c>
      <c r="J183" s="130">
        <f>BK183</f>
        <v>0</v>
      </c>
      <c r="L183" s="120"/>
      <c r="M183" s="124"/>
      <c r="P183" s="125">
        <f>SUM(P184:P199)</f>
        <v>708.99126849999993</v>
      </c>
      <c r="R183" s="125">
        <f>SUM(R184:R199)</f>
        <v>25.684624000000003</v>
      </c>
      <c r="T183" s="126">
        <f>SUM(T184:T199)</f>
        <v>0</v>
      </c>
      <c r="AR183" s="121" t="s">
        <v>79</v>
      </c>
      <c r="AT183" s="127" t="s">
        <v>70</v>
      </c>
      <c r="AU183" s="127" t="s">
        <v>79</v>
      </c>
      <c r="AY183" s="121" t="s">
        <v>134</v>
      </c>
      <c r="BK183" s="128">
        <f>SUM(BK184:BK199)</f>
        <v>0</v>
      </c>
    </row>
    <row r="184" spans="2:65" s="1" customFormat="1" ht="24.2" customHeight="1">
      <c r="B184" s="131"/>
      <c r="C184" s="132" t="s">
        <v>433</v>
      </c>
      <c r="D184" s="132" t="s">
        <v>136</v>
      </c>
      <c r="E184" s="133" t="s">
        <v>1443</v>
      </c>
      <c r="F184" s="134" t="s">
        <v>1444</v>
      </c>
      <c r="G184" s="135" t="s">
        <v>139</v>
      </c>
      <c r="H184" s="136">
        <v>148</v>
      </c>
      <c r="I184" s="137">
        <v>0</v>
      </c>
      <c r="J184" s="137">
        <f t="shared" ref="J184:J199" si="40">ROUND(I184*H184,2)</f>
        <v>0</v>
      </c>
      <c r="K184" s="138"/>
      <c r="L184" s="25"/>
      <c r="M184" s="139" t="s">
        <v>1</v>
      </c>
      <c r="N184" s="140" t="s">
        <v>37</v>
      </c>
      <c r="O184" s="141">
        <v>0.58306000000000002</v>
      </c>
      <c r="P184" s="141">
        <f t="shared" ref="P184:P199" si="41">O184*H184</f>
        <v>86.292879999999997</v>
      </c>
      <c r="Q184" s="141">
        <v>3.4380000000000001E-2</v>
      </c>
      <c r="R184" s="141">
        <f t="shared" ref="R184:R199" si="42">Q184*H184</f>
        <v>5.0882399999999999</v>
      </c>
      <c r="S184" s="141">
        <v>0</v>
      </c>
      <c r="T184" s="142">
        <f t="shared" ref="T184:T199" si="43">S184*H184</f>
        <v>0</v>
      </c>
      <c r="AR184" s="143" t="s">
        <v>140</v>
      </c>
      <c r="AT184" s="143" t="s">
        <v>136</v>
      </c>
      <c r="AU184" s="143" t="s">
        <v>141</v>
      </c>
      <c r="AY184" s="13" t="s">
        <v>134</v>
      </c>
      <c r="BE184" s="144">
        <f t="shared" ref="BE184:BE199" si="44">IF(N184="základná",J184,0)</f>
        <v>0</v>
      </c>
      <c r="BF184" s="144">
        <f t="shared" ref="BF184:BF199" si="45">IF(N184="znížená",J184,0)</f>
        <v>0</v>
      </c>
      <c r="BG184" s="144">
        <f t="shared" ref="BG184:BG199" si="46">IF(N184="zákl. prenesená",J184,0)</f>
        <v>0</v>
      </c>
      <c r="BH184" s="144">
        <f t="shared" ref="BH184:BH199" si="47">IF(N184="zníž. prenesená",J184,0)</f>
        <v>0</v>
      </c>
      <c r="BI184" s="144">
        <f t="shared" ref="BI184:BI199" si="48">IF(N184="nulová",J184,0)</f>
        <v>0</v>
      </c>
      <c r="BJ184" s="13" t="s">
        <v>141</v>
      </c>
      <c r="BK184" s="144">
        <f t="shared" ref="BK184:BK199" si="49">ROUND(I184*H184,2)</f>
        <v>0</v>
      </c>
      <c r="BL184" s="13" t="s">
        <v>140</v>
      </c>
      <c r="BM184" s="143" t="s">
        <v>1445</v>
      </c>
    </row>
    <row r="185" spans="2:65" s="1" customFormat="1" ht="24.2" customHeight="1">
      <c r="B185" s="131"/>
      <c r="C185" s="132" t="s">
        <v>437</v>
      </c>
      <c r="D185" s="132" t="s">
        <v>136</v>
      </c>
      <c r="E185" s="133" t="s">
        <v>1446</v>
      </c>
      <c r="F185" s="134" t="s">
        <v>1447</v>
      </c>
      <c r="G185" s="135" t="s">
        <v>139</v>
      </c>
      <c r="H185" s="136">
        <v>148</v>
      </c>
      <c r="I185" s="137">
        <v>0</v>
      </c>
      <c r="J185" s="137">
        <f t="shared" si="40"/>
        <v>0</v>
      </c>
      <c r="K185" s="138"/>
      <c r="L185" s="25"/>
      <c r="M185" s="139" t="s">
        <v>1</v>
      </c>
      <c r="N185" s="140" t="s">
        <v>37</v>
      </c>
      <c r="O185" s="141">
        <v>0.40801999999999999</v>
      </c>
      <c r="P185" s="141">
        <f t="shared" si="41"/>
        <v>60.386960000000002</v>
      </c>
      <c r="Q185" s="141">
        <v>4.9500000000000004E-3</v>
      </c>
      <c r="R185" s="141">
        <f t="shared" si="42"/>
        <v>0.73260000000000003</v>
      </c>
      <c r="S185" s="141">
        <v>0</v>
      </c>
      <c r="T185" s="142">
        <f t="shared" si="43"/>
        <v>0</v>
      </c>
      <c r="AR185" s="143" t="s">
        <v>140</v>
      </c>
      <c r="AT185" s="143" t="s">
        <v>136</v>
      </c>
      <c r="AU185" s="143" t="s">
        <v>141</v>
      </c>
      <c r="AY185" s="13" t="s">
        <v>134</v>
      </c>
      <c r="BE185" s="144">
        <f t="shared" si="44"/>
        <v>0</v>
      </c>
      <c r="BF185" s="144">
        <f t="shared" si="45"/>
        <v>0</v>
      </c>
      <c r="BG185" s="144">
        <f t="shared" si="46"/>
        <v>0</v>
      </c>
      <c r="BH185" s="144">
        <f t="shared" si="47"/>
        <v>0</v>
      </c>
      <c r="BI185" s="144">
        <f t="shared" si="48"/>
        <v>0</v>
      </c>
      <c r="BJ185" s="13" t="s">
        <v>141</v>
      </c>
      <c r="BK185" s="144">
        <f t="shared" si="49"/>
        <v>0</v>
      </c>
      <c r="BL185" s="13" t="s">
        <v>140</v>
      </c>
      <c r="BM185" s="143" t="s">
        <v>1448</v>
      </c>
    </row>
    <row r="186" spans="2:65" s="1" customFormat="1" ht="24.2" customHeight="1">
      <c r="B186" s="131"/>
      <c r="C186" s="132" t="s">
        <v>443</v>
      </c>
      <c r="D186" s="132" t="s">
        <v>136</v>
      </c>
      <c r="E186" s="133" t="s">
        <v>806</v>
      </c>
      <c r="F186" s="134" t="s">
        <v>807</v>
      </c>
      <c r="G186" s="135" t="s">
        <v>139</v>
      </c>
      <c r="H186" s="136">
        <v>148</v>
      </c>
      <c r="I186" s="137">
        <v>0</v>
      </c>
      <c r="J186" s="137">
        <f t="shared" si="40"/>
        <v>0</v>
      </c>
      <c r="K186" s="138"/>
      <c r="L186" s="25"/>
      <c r="M186" s="139" t="s">
        <v>1</v>
      </c>
      <c r="N186" s="140" t="s">
        <v>37</v>
      </c>
      <c r="O186" s="141">
        <v>0.21106</v>
      </c>
      <c r="P186" s="141">
        <f t="shared" si="41"/>
        <v>31.236879999999999</v>
      </c>
      <c r="Q186" s="141">
        <v>5.1500000000000001E-3</v>
      </c>
      <c r="R186" s="141">
        <f t="shared" si="42"/>
        <v>0.76219999999999999</v>
      </c>
      <c r="S186" s="141">
        <v>0</v>
      </c>
      <c r="T186" s="142">
        <f t="shared" si="43"/>
        <v>0</v>
      </c>
      <c r="AR186" s="143" t="s">
        <v>140</v>
      </c>
      <c r="AT186" s="143" t="s">
        <v>136</v>
      </c>
      <c r="AU186" s="143" t="s">
        <v>141</v>
      </c>
      <c r="AY186" s="13" t="s">
        <v>134</v>
      </c>
      <c r="BE186" s="144">
        <f t="shared" si="44"/>
        <v>0</v>
      </c>
      <c r="BF186" s="144">
        <f t="shared" si="45"/>
        <v>0</v>
      </c>
      <c r="BG186" s="144">
        <f t="shared" si="46"/>
        <v>0</v>
      </c>
      <c r="BH186" s="144">
        <f t="shared" si="47"/>
        <v>0</v>
      </c>
      <c r="BI186" s="144">
        <f t="shared" si="48"/>
        <v>0</v>
      </c>
      <c r="BJ186" s="13" t="s">
        <v>141</v>
      </c>
      <c r="BK186" s="144">
        <f t="shared" si="49"/>
        <v>0</v>
      </c>
      <c r="BL186" s="13" t="s">
        <v>140</v>
      </c>
      <c r="BM186" s="143" t="s">
        <v>1449</v>
      </c>
    </row>
    <row r="187" spans="2:65" s="1" customFormat="1" ht="24.2" customHeight="1">
      <c r="B187" s="131"/>
      <c r="C187" s="132" t="s">
        <v>447</v>
      </c>
      <c r="D187" s="132" t="s">
        <v>136</v>
      </c>
      <c r="E187" s="133" t="s">
        <v>361</v>
      </c>
      <c r="F187" s="134" t="s">
        <v>362</v>
      </c>
      <c r="G187" s="135" t="s">
        <v>139</v>
      </c>
      <c r="H187" s="136">
        <v>237.25</v>
      </c>
      <c r="I187" s="137">
        <v>0</v>
      </c>
      <c r="J187" s="137">
        <f t="shared" si="40"/>
        <v>0</v>
      </c>
      <c r="K187" s="138"/>
      <c r="L187" s="25"/>
      <c r="M187" s="139" t="s">
        <v>1</v>
      </c>
      <c r="N187" s="140" t="s">
        <v>37</v>
      </c>
      <c r="O187" s="141">
        <v>0.49274000000000001</v>
      </c>
      <c r="P187" s="141">
        <f t="shared" si="41"/>
        <v>116.902565</v>
      </c>
      <c r="Q187" s="141">
        <v>3.2809999999999999E-2</v>
      </c>
      <c r="R187" s="141">
        <f t="shared" si="42"/>
        <v>7.7841724999999995</v>
      </c>
      <c r="S187" s="141">
        <v>0</v>
      </c>
      <c r="T187" s="142">
        <f t="shared" si="43"/>
        <v>0</v>
      </c>
      <c r="AR187" s="143" t="s">
        <v>140</v>
      </c>
      <c r="AT187" s="143" t="s">
        <v>136</v>
      </c>
      <c r="AU187" s="143" t="s">
        <v>141</v>
      </c>
      <c r="AY187" s="13" t="s">
        <v>134</v>
      </c>
      <c r="BE187" s="144">
        <f t="shared" si="44"/>
        <v>0</v>
      </c>
      <c r="BF187" s="144">
        <f t="shared" si="45"/>
        <v>0</v>
      </c>
      <c r="BG187" s="144">
        <f t="shared" si="46"/>
        <v>0</v>
      </c>
      <c r="BH187" s="144">
        <f t="shared" si="47"/>
        <v>0</v>
      </c>
      <c r="BI187" s="144">
        <f t="shared" si="48"/>
        <v>0</v>
      </c>
      <c r="BJ187" s="13" t="s">
        <v>141</v>
      </c>
      <c r="BK187" s="144">
        <f t="shared" si="49"/>
        <v>0</v>
      </c>
      <c r="BL187" s="13" t="s">
        <v>140</v>
      </c>
      <c r="BM187" s="143" t="s">
        <v>1450</v>
      </c>
    </row>
    <row r="188" spans="2:65" s="1" customFormat="1" ht="24.2" customHeight="1">
      <c r="B188" s="131"/>
      <c r="C188" s="132" t="s">
        <v>450</v>
      </c>
      <c r="D188" s="132" t="s">
        <v>136</v>
      </c>
      <c r="E188" s="133" t="s">
        <v>364</v>
      </c>
      <c r="F188" s="134" t="s">
        <v>365</v>
      </c>
      <c r="G188" s="135" t="s">
        <v>139</v>
      </c>
      <c r="H188" s="136">
        <v>237.25</v>
      </c>
      <c r="I188" s="137">
        <v>0</v>
      </c>
      <c r="J188" s="137">
        <f t="shared" si="40"/>
        <v>0</v>
      </c>
      <c r="K188" s="138"/>
      <c r="L188" s="25"/>
      <c r="M188" s="139" t="s">
        <v>1</v>
      </c>
      <c r="N188" s="140" t="s">
        <v>37</v>
      </c>
      <c r="O188" s="141">
        <v>0.31796999999999997</v>
      </c>
      <c r="P188" s="141">
        <f t="shared" si="41"/>
        <v>75.438382499999989</v>
      </c>
      <c r="Q188" s="141">
        <v>4.7200000000000002E-3</v>
      </c>
      <c r="R188" s="141">
        <f t="shared" si="42"/>
        <v>1.11982</v>
      </c>
      <c r="S188" s="141">
        <v>0</v>
      </c>
      <c r="T188" s="142">
        <f t="shared" si="43"/>
        <v>0</v>
      </c>
      <c r="AR188" s="143" t="s">
        <v>140</v>
      </c>
      <c r="AT188" s="143" t="s">
        <v>136</v>
      </c>
      <c r="AU188" s="143" t="s">
        <v>141</v>
      </c>
      <c r="AY188" s="13" t="s">
        <v>134</v>
      </c>
      <c r="BE188" s="144">
        <f t="shared" si="44"/>
        <v>0</v>
      </c>
      <c r="BF188" s="144">
        <f t="shared" si="45"/>
        <v>0</v>
      </c>
      <c r="BG188" s="144">
        <f t="shared" si="46"/>
        <v>0</v>
      </c>
      <c r="BH188" s="144">
        <f t="shared" si="47"/>
        <v>0</v>
      </c>
      <c r="BI188" s="144">
        <f t="shared" si="48"/>
        <v>0</v>
      </c>
      <c r="BJ188" s="13" t="s">
        <v>141</v>
      </c>
      <c r="BK188" s="144">
        <f t="shared" si="49"/>
        <v>0</v>
      </c>
      <c r="BL188" s="13" t="s">
        <v>140</v>
      </c>
      <c r="BM188" s="143" t="s">
        <v>1451</v>
      </c>
    </row>
    <row r="189" spans="2:65" s="1" customFormat="1" ht="24.2" customHeight="1">
      <c r="B189" s="131"/>
      <c r="C189" s="132" t="s">
        <v>457</v>
      </c>
      <c r="D189" s="132" t="s">
        <v>136</v>
      </c>
      <c r="E189" s="133" t="s">
        <v>367</v>
      </c>
      <c r="F189" s="134" t="s">
        <v>368</v>
      </c>
      <c r="G189" s="135" t="s">
        <v>139</v>
      </c>
      <c r="H189" s="136">
        <v>237.25</v>
      </c>
      <c r="I189" s="137">
        <v>0</v>
      </c>
      <c r="J189" s="137">
        <f t="shared" si="40"/>
        <v>0</v>
      </c>
      <c r="K189" s="138"/>
      <c r="L189" s="25"/>
      <c r="M189" s="139" t="s">
        <v>1</v>
      </c>
      <c r="N189" s="140" t="s">
        <v>37</v>
      </c>
      <c r="O189" s="141">
        <v>0.19106000000000001</v>
      </c>
      <c r="P189" s="141">
        <f t="shared" si="41"/>
        <v>45.328985000000003</v>
      </c>
      <c r="Q189" s="141">
        <v>5.1500000000000001E-3</v>
      </c>
      <c r="R189" s="141">
        <f t="shared" si="42"/>
        <v>1.2218374999999999</v>
      </c>
      <c r="S189" s="141">
        <v>0</v>
      </c>
      <c r="T189" s="142">
        <f t="shared" si="43"/>
        <v>0</v>
      </c>
      <c r="AR189" s="143" t="s">
        <v>140</v>
      </c>
      <c r="AT189" s="143" t="s">
        <v>136</v>
      </c>
      <c r="AU189" s="143" t="s">
        <v>141</v>
      </c>
      <c r="AY189" s="13" t="s">
        <v>134</v>
      </c>
      <c r="BE189" s="144">
        <f t="shared" si="44"/>
        <v>0</v>
      </c>
      <c r="BF189" s="144">
        <f t="shared" si="45"/>
        <v>0</v>
      </c>
      <c r="BG189" s="144">
        <f t="shared" si="46"/>
        <v>0</v>
      </c>
      <c r="BH189" s="144">
        <f t="shared" si="47"/>
        <v>0</v>
      </c>
      <c r="BI189" s="144">
        <f t="shared" si="48"/>
        <v>0</v>
      </c>
      <c r="BJ189" s="13" t="s">
        <v>141</v>
      </c>
      <c r="BK189" s="144">
        <f t="shared" si="49"/>
        <v>0</v>
      </c>
      <c r="BL189" s="13" t="s">
        <v>140</v>
      </c>
      <c r="BM189" s="143" t="s">
        <v>1452</v>
      </c>
    </row>
    <row r="190" spans="2:65" s="1" customFormat="1" ht="24.2" customHeight="1">
      <c r="B190" s="131"/>
      <c r="C190" s="132" t="s">
        <v>461</v>
      </c>
      <c r="D190" s="132" t="s">
        <v>136</v>
      </c>
      <c r="E190" s="133" t="s">
        <v>1453</v>
      </c>
      <c r="F190" s="134" t="s">
        <v>1454</v>
      </c>
      <c r="G190" s="135" t="s">
        <v>139</v>
      </c>
      <c r="H190" s="136">
        <v>200.6</v>
      </c>
      <c r="I190" s="137">
        <v>0</v>
      </c>
      <c r="J190" s="137">
        <f t="shared" si="40"/>
        <v>0</v>
      </c>
      <c r="K190" s="138"/>
      <c r="L190" s="25"/>
      <c r="M190" s="139" t="s">
        <v>1</v>
      </c>
      <c r="N190" s="140" t="s">
        <v>37</v>
      </c>
      <c r="O190" s="141">
        <v>0.56274000000000002</v>
      </c>
      <c r="P190" s="141">
        <f t="shared" si="41"/>
        <v>112.885644</v>
      </c>
      <c r="Q190" s="141">
        <v>3.2809999999999999E-2</v>
      </c>
      <c r="R190" s="141">
        <f t="shared" si="42"/>
        <v>6.5816859999999995</v>
      </c>
      <c r="S190" s="141">
        <v>0</v>
      </c>
      <c r="T190" s="142">
        <f t="shared" si="43"/>
        <v>0</v>
      </c>
      <c r="AR190" s="143" t="s">
        <v>140</v>
      </c>
      <c r="AT190" s="143" t="s">
        <v>136</v>
      </c>
      <c r="AU190" s="143" t="s">
        <v>141</v>
      </c>
      <c r="AY190" s="13" t="s">
        <v>134</v>
      </c>
      <c r="BE190" s="144">
        <f t="shared" si="44"/>
        <v>0</v>
      </c>
      <c r="BF190" s="144">
        <f t="shared" si="45"/>
        <v>0</v>
      </c>
      <c r="BG190" s="144">
        <f t="shared" si="46"/>
        <v>0</v>
      </c>
      <c r="BH190" s="144">
        <f t="shared" si="47"/>
        <v>0</v>
      </c>
      <c r="BI190" s="144">
        <f t="shared" si="48"/>
        <v>0</v>
      </c>
      <c r="BJ190" s="13" t="s">
        <v>141</v>
      </c>
      <c r="BK190" s="144">
        <f t="shared" si="49"/>
        <v>0</v>
      </c>
      <c r="BL190" s="13" t="s">
        <v>140</v>
      </c>
      <c r="BM190" s="143" t="s">
        <v>1455</v>
      </c>
    </row>
    <row r="191" spans="2:65" s="1" customFormat="1" ht="24.2" customHeight="1">
      <c r="B191" s="131"/>
      <c r="C191" s="132" t="s">
        <v>467</v>
      </c>
      <c r="D191" s="132" t="s">
        <v>136</v>
      </c>
      <c r="E191" s="133" t="s">
        <v>1456</v>
      </c>
      <c r="F191" s="134" t="s">
        <v>1457</v>
      </c>
      <c r="G191" s="135" t="s">
        <v>139</v>
      </c>
      <c r="H191" s="136">
        <v>200.6</v>
      </c>
      <c r="I191" s="137">
        <v>0</v>
      </c>
      <c r="J191" s="137">
        <f t="shared" si="40"/>
        <v>0</v>
      </c>
      <c r="K191" s="138"/>
      <c r="L191" s="25"/>
      <c r="M191" s="139" t="s">
        <v>1</v>
      </c>
      <c r="N191" s="140" t="s">
        <v>37</v>
      </c>
      <c r="O191" s="141">
        <v>0.38796999999999998</v>
      </c>
      <c r="P191" s="141">
        <f t="shared" si="41"/>
        <v>77.826781999999994</v>
      </c>
      <c r="Q191" s="141">
        <v>4.7200000000000002E-3</v>
      </c>
      <c r="R191" s="141">
        <f t="shared" si="42"/>
        <v>0.94683200000000001</v>
      </c>
      <c r="S191" s="141">
        <v>0</v>
      </c>
      <c r="T191" s="142">
        <f t="shared" si="43"/>
        <v>0</v>
      </c>
      <c r="AR191" s="143" t="s">
        <v>140</v>
      </c>
      <c r="AT191" s="143" t="s">
        <v>136</v>
      </c>
      <c r="AU191" s="143" t="s">
        <v>141</v>
      </c>
      <c r="AY191" s="13" t="s">
        <v>134</v>
      </c>
      <c r="BE191" s="144">
        <f t="shared" si="44"/>
        <v>0</v>
      </c>
      <c r="BF191" s="144">
        <f t="shared" si="45"/>
        <v>0</v>
      </c>
      <c r="BG191" s="144">
        <f t="shared" si="46"/>
        <v>0</v>
      </c>
      <c r="BH191" s="144">
        <f t="shared" si="47"/>
        <v>0</v>
      </c>
      <c r="BI191" s="144">
        <f t="shared" si="48"/>
        <v>0</v>
      </c>
      <c r="BJ191" s="13" t="s">
        <v>141</v>
      </c>
      <c r="BK191" s="144">
        <f t="shared" si="49"/>
        <v>0</v>
      </c>
      <c r="BL191" s="13" t="s">
        <v>140</v>
      </c>
      <c r="BM191" s="143" t="s">
        <v>1458</v>
      </c>
    </row>
    <row r="192" spans="2:65" s="1" customFormat="1" ht="24.2" customHeight="1">
      <c r="B192" s="131"/>
      <c r="C192" s="132" t="s">
        <v>471</v>
      </c>
      <c r="D192" s="132" t="s">
        <v>136</v>
      </c>
      <c r="E192" s="133" t="s">
        <v>828</v>
      </c>
      <c r="F192" s="134" t="s">
        <v>829</v>
      </c>
      <c r="G192" s="135" t="s">
        <v>139</v>
      </c>
      <c r="H192" s="136">
        <v>24.6</v>
      </c>
      <c r="I192" s="137">
        <v>0</v>
      </c>
      <c r="J192" s="137">
        <f t="shared" si="40"/>
        <v>0</v>
      </c>
      <c r="K192" s="138"/>
      <c r="L192" s="25"/>
      <c r="M192" s="139" t="s">
        <v>1</v>
      </c>
      <c r="N192" s="140" t="s">
        <v>37</v>
      </c>
      <c r="O192" s="141">
        <v>0.41699999999999998</v>
      </c>
      <c r="P192" s="141">
        <f t="shared" si="41"/>
        <v>10.2582</v>
      </c>
      <c r="Q192" s="141">
        <v>6.1799999999999997E-3</v>
      </c>
      <c r="R192" s="141">
        <f t="shared" si="42"/>
        <v>0.152028</v>
      </c>
      <c r="S192" s="141">
        <v>0</v>
      </c>
      <c r="T192" s="142">
        <f t="shared" si="43"/>
        <v>0</v>
      </c>
      <c r="AR192" s="143" t="s">
        <v>140</v>
      </c>
      <c r="AT192" s="143" t="s">
        <v>136</v>
      </c>
      <c r="AU192" s="143" t="s">
        <v>141</v>
      </c>
      <c r="AY192" s="13" t="s">
        <v>134</v>
      </c>
      <c r="BE192" s="144">
        <f t="shared" si="44"/>
        <v>0</v>
      </c>
      <c r="BF192" s="144">
        <f t="shared" si="45"/>
        <v>0</v>
      </c>
      <c r="BG192" s="144">
        <f t="shared" si="46"/>
        <v>0</v>
      </c>
      <c r="BH192" s="144">
        <f t="shared" si="47"/>
        <v>0</v>
      </c>
      <c r="BI192" s="144">
        <f t="shared" si="48"/>
        <v>0</v>
      </c>
      <c r="BJ192" s="13" t="s">
        <v>141</v>
      </c>
      <c r="BK192" s="144">
        <f t="shared" si="49"/>
        <v>0</v>
      </c>
      <c r="BL192" s="13" t="s">
        <v>140</v>
      </c>
      <c r="BM192" s="143" t="s">
        <v>1459</v>
      </c>
    </row>
    <row r="193" spans="2:65" s="1" customFormat="1" ht="24.2" customHeight="1">
      <c r="B193" s="131"/>
      <c r="C193" s="132" t="s">
        <v>475</v>
      </c>
      <c r="D193" s="132" t="s">
        <v>136</v>
      </c>
      <c r="E193" s="133" t="s">
        <v>1460</v>
      </c>
      <c r="F193" s="134" t="s">
        <v>1461</v>
      </c>
      <c r="G193" s="135" t="s">
        <v>139</v>
      </c>
      <c r="H193" s="136">
        <v>200.6</v>
      </c>
      <c r="I193" s="137">
        <v>0</v>
      </c>
      <c r="J193" s="137">
        <f t="shared" si="40"/>
        <v>0</v>
      </c>
      <c r="K193" s="138"/>
      <c r="L193" s="25"/>
      <c r="M193" s="139" t="s">
        <v>1</v>
      </c>
      <c r="N193" s="140" t="s">
        <v>37</v>
      </c>
      <c r="O193" s="141">
        <v>0.20100000000000001</v>
      </c>
      <c r="P193" s="141">
        <f t="shared" si="41"/>
        <v>40.320599999999999</v>
      </c>
      <c r="Q193" s="141">
        <v>5.1500000000000001E-3</v>
      </c>
      <c r="R193" s="141">
        <f t="shared" si="42"/>
        <v>1.0330900000000001</v>
      </c>
      <c r="S193" s="141">
        <v>0</v>
      </c>
      <c r="T193" s="142">
        <f t="shared" si="43"/>
        <v>0</v>
      </c>
      <c r="AR193" s="143" t="s">
        <v>140</v>
      </c>
      <c r="AT193" s="143" t="s">
        <v>136</v>
      </c>
      <c r="AU193" s="143" t="s">
        <v>141</v>
      </c>
      <c r="AY193" s="13" t="s">
        <v>134</v>
      </c>
      <c r="BE193" s="144">
        <f t="shared" si="44"/>
        <v>0</v>
      </c>
      <c r="BF193" s="144">
        <f t="shared" si="45"/>
        <v>0</v>
      </c>
      <c r="BG193" s="144">
        <f t="shared" si="46"/>
        <v>0</v>
      </c>
      <c r="BH193" s="144">
        <f t="shared" si="47"/>
        <v>0</v>
      </c>
      <c r="BI193" s="144">
        <f t="shared" si="48"/>
        <v>0</v>
      </c>
      <c r="BJ193" s="13" t="s">
        <v>141</v>
      </c>
      <c r="BK193" s="144">
        <f t="shared" si="49"/>
        <v>0</v>
      </c>
      <c r="BL193" s="13" t="s">
        <v>140</v>
      </c>
      <c r="BM193" s="143" t="s">
        <v>1462</v>
      </c>
    </row>
    <row r="194" spans="2:65" s="1" customFormat="1" ht="16.5" customHeight="1">
      <c r="B194" s="131"/>
      <c r="C194" s="132" t="s">
        <v>479</v>
      </c>
      <c r="D194" s="132" t="s">
        <v>136</v>
      </c>
      <c r="E194" s="133" t="s">
        <v>831</v>
      </c>
      <c r="F194" s="134" t="s">
        <v>832</v>
      </c>
      <c r="G194" s="135" t="s">
        <v>139</v>
      </c>
      <c r="H194" s="136">
        <v>200.6</v>
      </c>
      <c r="I194" s="137">
        <v>0</v>
      </c>
      <c r="J194" s="137">
        <f t="shared" si="40"/>
        <v>0</v>
      </c>
      <c r="K194" s="138"/>
      <c r="L194" s="25"/>
      <c r="M194" s="139" t="s">
        <v>1</v>
      </c>
      <c r="N194" s="140" t="s">
        <v>37</v>
      </c>
      <c r="O194" s="141">
        <v>0.19500000000000001</v>
      </c>
      <c r="P194" s="141">
        <f t="shared" si="41"/>
        <v>39.116999999999997</v>
      </c>
      <c r="Q194" s="141">
        <v>5.8E-4</v>
      </c>
      <c r="R194" s="141">
        <f t="shared" si="42"/>
        <v>0.11634799999999999</v>
      </c>
      <c r="S194" s="141">
        <v>0</v>
      </c>
      <c r="T194" s="142">
        <f t="shared" si="43"/>
        <v>0</v>
      </c>
      <c r="AR194" s="143" t="s">
        <v>140</v>
      </c>
      <c r="AT194" s="143" t="s">
        <v>136</v>
      </c>
      <c r="AU194" s="143" t="s">
        <v>141</v>
      </c>
      <c r="AY194" s="13" t="s">
        <v>134</v>
      </c>
      <c r="BE194" s="144">
        <f t="shared" si="44"/>
        <v>0</v>
      </c>
      <c r="BF194" s="144">
        <f t="shared" si="45"/>
        <v>0</v>
      </c>
      <c r="BG194" s="144">
        <f t="shared" si="46"/>
        <v>0</v>
      </c>
      <c r="BH194" s="144">
        <f t="shared" si="47"/>
        <v>0</v>
      </c>
      <c r="BI194" s="144">
        <f t="shared" si="48"/>
        <v>0</v>
      </c>
      <c r="BJ194" s="13" t="s">
        <v>141</v>
      </c>
      <c r="BK194" s="144">
        <f t="shared" si="49"/>
        <v>0</v>
      </c>
      <c r="BL194" s="13" t="s">
        <v>140</v>
      </c>
      <c r="BM194" s="143" t="s">
        <v>1463</v>
      </c>
    </row>
    <row r="195" spans="2:65" s="1" customFormat="1" ht="24.2" customHeight="1">
      <c r="B195" s="131"/>
      <c r="C195" s="132" t="s">
        <v>483</v>
      </c>
      <c r="D195" s="132" t="s">
        <v>136</v>
      </c>
      <c r="E195" s="133" t="s">
        <v>392</v>
      </c>
      <c r="F195" s="134" t="s">
        <v>393</v>
      </c>
      <c r="G195" s="135" t="s">
        <v>324</v>
      </c>
      <c r="H195" s="136">
        <v>3</v>
      </c>
      <c r="I195" s="137">
        <v>0</v>
      </c>
      <c r="J195" s="137">
        <f t="shared" si="40"/>
        <v>0</v>
      </c>
      <c r="K195" s="138"/>
      <c r="L195" s="25"/>
      <c r="M195" s="139" t="s">
        <v>1</v>
      </c>
      <c r="N195" s="140" t="s">
        <v>37</v>
      </c>
      <c r="O195" s="141">
        <v>3.0472899999999998</v>
      </c>
      <c r="P195" s="141">
        <f t="shared" si="41"/>
        <v>9.1418699999999991</v>
      </c>
      <c r="Q195" s="141">
        <v>1.7500000000000002E-2</v>
      </c>
      <c r="R195" s="141">
        <f t="shared" si="42"/>
        <v>5.2500000000000005E-2</v>
      </c>
      <c r="S195" s="141">
        <v>0</v>
      </c>
      <c r="T195" s="142">
        <f t="shared" si="43"/>
        <v>0</v>
      </c>
      <c r="AR195" s="143" t="s">
        <v>140</v>
      </c>
      <c r="AT195" s="143" t="s">
        <v>136</v>
      </c>
      <c r="AU195" s="143" t="s">
        <v>141</v>
      </c>
      <c r="AY195" s="13" t="s">
        <v>134</v>
      </c>
      <c r="BE195" s="144">
        <f t="shared" si="44"/>
        <v>0</v>
      </c>
      <c r="BF195" s="144">
        <f t="shared" si="45"/>
        <v>0</v>
      </c>
      <c r="BG195" s="144">
        <f t="shared" si="46"/>
        <v>0</v>
      </c>
      <c r="BH195" s="144">
        <f t="shared" si="47"/>
        <v>0</v>
      </c>
      <c r="BI195" s="144">
        <f t="shared" si="48"/>
        <v>0</v>
      </c>
      <c r="BJ195" s="13" t="s">
        <v>141</v>
      </c>
      <c r="BK195" s="144">
        <f t="shared" si="49"/>
        <v>0</v>
      </c>
      <c r="BL195" s="13" t="s">
        <v>140</v>
      </c>
      <c r="BM195" s="143" t="s">
        <v>1464</v>
      </c>
    </row>
    <row r="196" spans="2:65" s="1" customFormat="1" ht="21.75" customHeight="1">
      <c r="B196" s="131"/>
      <c r="C196" s="149" t="s">
        <v>487</v>
      </c>
      <c r="D196" s="149" t="s">
        <v>313</v>
      </c>
      <c r="E196" s="150" t="s">
        <v>1465</v>
      </c>
      <c r="F196" s="151" t="s">
        <v>1466</v>
      </c>
      <c r="G196" s="152" t="s">
        <v>324</v>
      </c>
      <c r="H196" s="153">
        <v>1</v>
      </c>
      <c r="I196" s="154">
        <v>0</v>
      </c>
      <c r="J196" s="154">
        <f t="shared" si="40"/>
        <v>0</v>
      </c>
      <c r="K196" s="155"/>
      <c r="L196" s="156"/>
      <c r="M196" s="157" t="s">
        <v>1</v>
      </c>
      <c r="N196" s="158" t="s">
        <v>37</v>
      </c>
      <c r="O196" s="141">
        <v>0</v>
      </c>
      <c r="P196" s="141">
        <f t="shared" si="41"/>
        <v>0</v>
      </c>
      <c r="Q196" s="141">
        <v>1.43E-2</v>
      </c>
      <c r="R196" s="141">
        <f t="shared" si="42"/>
        <v>1.43E-2</v>
      </c>
      <c r="S196" s="141">
        <v>0</v>
      </c>
      <c r="T196" s="142">
        <f t="shared" si="43"/>
        <v>0</v>
      </c>
      <c r="AR196" s="143" t="s">
        <v>167</v>
      </c>
      <c r="AT196" s="143" t="s">
        <v>313</v>
      </c>
      <c r="AU196" s="143" t="s">
        <v>141</v>
      </c>
      <c r="AY196" s="13" t="s">
        <v>134</v>
      </c>
      <c r="BE196" s="144">
        <f t="shared" si="44"/>
        <v>0</v>
      </c>
      <c r="BF196" s="144">
        <f t="shared" si="45"/>
        <v>0</v>
      </c>
      <c r="BG196" s="144">
        <f t="shared" si="46"/>
        <v>0</v>
      </c>
      <c r="BH196" s="144">
        <f t="shared" si="47"/>
        <v>0</v>
      </c>
      <c r="BI196" s="144">
        <f t="shared" si="48"/>
        <v>0</v>
      </c>
      <c r="BJ196" s="13" t="s">
        <v>141</v>
      </c>
      <c r="BK196" s="144">
        <f t="shared" si="49"/>
        <v>0</v>
      </c>
      <c r="BL196" s="13" t="s">
        <v>140</v>
      </c>
      <c r="BM196" s="143" t="s">
        <v>1467</v>
      </c>
    </row>
    <row r="197" spans="2:65" s="1" customFormat="1" ht="21.75" customHeight="1">
      <c r="B197" s="131"/>
      <c r="C197" s="149" t="s">
        <v>491</v>
      </c>
      <c r="D197" s="149" t="s">
        <v>313</v>
      </c>
      <c r="E197" s="150" t="s">
        <v>842</v>
      </c>
      <c r="F197" s="151" t="s">
        <v>843</v>
      </c>
      <c r="G197" s="152" t="s">
        <v>324</v>
      </c>
      <c r="H197" s="153">
        <v>2</v>
      </c>
      <c r="I197" s="154">
        <v>0</v>
      </c>
      <c r="J197" s="154">
        <f t="shared" si="40"/>
        <v>0</v>
      </c>
      <c r="K197" s="155"/>
      <c r="L197" s="156"/>
      <c r="M197" s="157" t="s">
        <v>1</v>
      </c>
      <c r="N197" s="158" t="s">
        <v>37</v>
      </c>
      <c r="O197" s="141">
        <v>0</v>
      </c>
      <c r="P197" s="141">
        <f t="shared" si="41"/>
        <v>0</v>
      </c>
      <c r="Q197" s="141">
        <v>1.37E-2</v>
      </c>
      <c r="R197" s="141">
        <f t="shared" si="42"/>
        <v>2.7400000000000001E-2</v>
      </c>
      <c r="S197" s="141">
        <v>0</v>
      </c>
      <c r="T197" s="142">
        <f t="shared" si="43"/>
        <v>0</v>
      </c>
      <c r="AR197" s="143" t="s">
        <v>167</v>
      </c>
      <c r="AT197" s="143" t="s">
        <v>313</v>
      </c>
      <c r="AU197" s="143" t="s">
        <v>141</v>
      </c>
      <c r="AY197" s="13" t="s">
        <v>134</v>
      </c>
      <c r="BE197" s="144">
        <f t="shared" si="44"/>
        <v>0</v>
      </c>
      <c r="BF197" s="144">
        <f t="shared" si="45"/>
        <v>0</v>
      </c>
      <c r="BG197" s="144">
        <f t="shared" si="46"/>
        <v>0</v>
      </c>
      <c r="BH197" s="144">
        <f t="shared" si="47"/>
        <v>0</v>
      </c>
      <c r="BI197" s="144">
        <f t="shared" si="48"/>
        <v>0</v>
      </c>
      <c r="BJ197" s="13" t="s">
        <v>141</v>
      </c>
      <c r="BK197" s="144">
        <f t="shared" si="49"/>
        <v>0</v>
      </c>
      <c r="BL197" s="13" t="s">
        <v>140</v>
      </c>
      <c r="BM197" s="143" t="s">
        <v>1468</v>
      </c>
    </row>
    <row r="198" spans="2:65" s="1" customFormat="1" ht="24.2" customHeight="1">
      <c r="B198" s="131"/>
      <c r="C198" s="132" t="s">
        <v>495</v>
      </c>
      <c r="D198" s="132" t="s">
        <v>136</v>
      </c>
      <c r="E198" s="133" t="s">
        <v>1469</v>
      </c>
      <c r="F198" s="134" t="s">
        <v>1470</v>
      </c>
      <c r="G198" s="135" t="s">
        <v>324</v>
      </c>
      <c r="H198" s="136">
        <v>1</v>
      </c>
      <c r="I198" s="137">
        <v>0</v>
      </c>
      <c r="J198" s="137">
        <f t="shared" si="40"/>
        <v>0</v>
      </c>
      <c r="K198" s="138"/>
      <c r="L198" s="25"/>
      <c r="M198" s="139" t="s">
        <v>1</v>
      </c>
      <c r="N198" s="140" t="s">
        <v>37</v>
      </c>
      <c r="O198" s="141">
        <v>3.8545199999999999</v>
      </c>
      <c r="P198" s="141">
        <f t="shared" si="41"/>
        <v>3.8545199999999999</v>
      </c>
      <c r="Q198" s="141">
        <v>3.4770000000000002E-2</v>
      </c>
      <c r="R198" s="141">
        <f t="shared" si="42"/>
        <v>3.4770000000000002E-2</v>
      </c>
      <c r="S198" s="141">
        <v>0</v>
      </c>
      <c r="T198" s="142">
        <f t="shared" si="43"/>
        <v>0</v>
      </c>
      <c r="AR198" s="143" t="s">
        <v>140</v>
      </c>
      <c r="AT198" s="143" t="s">
        <v>136</v>
      </c>
      <c r="AU198" s="143" t="s">
        <v>141</v>
      </c>
      <c r="AY198" s="13" t="s">
        <v>134</v>
      </c>
      <c r="BE198" s="144">
        <f t="shared" si="44"/>
        <v>0</v>
      </c>
      <c r="BF198" s="144">
        <f t="shared" si="45"/>
        <v>0</v>
      </c>
      <c r="BG198" s="144">
        <f t="shared" si="46"/>
        <v>0</v>
      </c>
      <c r="BH198" s="144">
        <f t="shared" si="47"/>
        <v>0</v>
      </c>
      <c r="BI198" s="144">
        <f t="shared" si="48"/>
        <v>0</v>
      </c>
      <c r="BJ198" s="13" t="s">
        <v>141</v>
      </c>
      <c r="BK198" s="144">
        <f t="shared" si="49"/>
        <v>0</v>
      </c>
      <c r="BL198" s="13" t="s">
        <v>140</v>
      </c>
      <c r="BM198" s="143" t="s">
        <v>1471</v>
      </c>
    </row>
    <row r="199" spans="2:65" s="1" customFormat="1" ht="16.5" customHeight="1">
      <c r="B199" s="131"/>
      <c r="C199" s="149" t="s">
        <v>499</v>
      </c>
      <c r="D199" s="149" t="s">
        <v>313</v>
      </c>
      <c r="E199" s="150" t="s">
        <v>1472</v>
      </c>
      <c r="F199" s="151" t="s">
        <v>1473</v>
      </c>
      <c r="G199" s="152" t="s">
        <v>324</v>
      </c>
      <c r="H199" s="153">
        <v>1</v>
      </c>
      <c r="I199" s="154">
        <v>0</v>
      </c>
      <c r="J199" s="154">
        <f t="shared" si="40"/>
        <v>0</v>
      </c>
      <c r="K199" s="155"/>
      <c r="L199" s="156"/>
      <c r="M199" s="157" t="s">
        <v>1</v>
      </c>
      <c r="N199" s="158" t="s">
        <v>37</v>
      </c>
      <c r="O199" s="141">
        <v>0</v>
      </c>
      <c r="P199" s="141">
        <f t="shared" si="41"/>
        <v>0</v>
      </c>
      <c r="Q199" s="141">
        <v>1.6799999999999999E-2</v>
      </c>
      <c r="R199" s="141">
        <f t="shared" si="42"/>
        <v>1.6799999999999999E-2</v>
      </c>
      <c r="S199" s="141">
        <v>0</v>
      </c>
      <c r="T199" s="142">
        <f t="shared" si="43"/>
        <v>0</v>
      </c>
      <c r="AR199" s="143" t="s">
        <v>167</v>
      </c>
      <c r="AT199" s="143" t="s">
        <v>313</v>
      </c>
      <c r="AU199" s="143" t="s">
        <v>141</v>
      </c>
      <c r="AY199" s="13" t="s">
        <v>134</v>
      </c>
      <c r="BE199" s="144">
        <f t="shared" si="44"/>
        <v>0</v>
      </c>
      <c r="BF199" s="144">
        <f t="shared" si="45"/>
        <v>0</v>
      </c>
      <c r="BG199" s="144">
        <f t="shared" si="46"/>
        <v>0</v>
      </c>
      <c r="BH199" s="144">
        <f t="shared" si="47"/>
        <v>0</v>
      </c>
      <c r="BI199" s="144">
        <f t="shared" si="48"/>
        <v>0</v>
      </c>
      <c r="BJ199" s="13" t="s">
        <v>141</v>
      </c>
      <c r="BK199" s="144">
        <f t="shared" si="49"/>
        <v>0</v>
      </c>
      <c r="BL199" s="13" t="s">
        <v>140</v>
      </c>
      <c r="BM199" s="143" t="s">
        <v>1474</v>
      </c>
    </row>
    <row r="200" spans="2:65" s="11" customFormat="1" ht="22.9" customHeight="1">
      <c r="B200" s="120"/>
      <c r="D200" s="121" t="s">
        <v>70</v>
      </c>
      <c r="E200" s="129" t="s">
        <v>167</v>
      </c>
      <c r="F200" s="129" t="s">
        <v>848</v>
      </c>
      <c r="J200" s="130">
        <f>BK200</f>
        <v>0</v>
      </c>
      <c r="L200" s="120"/>
      <c r="M200" s="124"/>
      <c r="P200" s="125">
        <f>SUM(P201:P202)</f>
        <v>3.1379999999999999</v>
      </c>
      <c r="R200" s="125">
        <f>SUM(R201:R202)</f>
        <v>2.1740000000000002E-2</v>
      </c>
      <c r="T200" s="126">
        <f>SUM(T201:T202)</f>
        <v>0</v>
      </c>
      <c r="AR200" s="121" t="s">
        <v>79</v>
      </c>
      <c r="AT200" s="127" t="s">
        <v>70</v>
      </c>
      <c r="AU200" s="127" t="s">
        <v>79</v>
      </c>
      <c r="AY200" s="121" t="s">
        <v>134</v>
      </c>
      <c r="BK200" s="128">
        <f>SUM(BK201:BK202)</f>
        <v>0</v>
      </c>
    </row>
    <row r="201" spans="2:65" s="1" customFormat="1" ht="21.75" customHeight="1">
      <c r="B201" s="131"/>
      <c r="C201" s="132" t="s">
        <v>503</v>
      </c>
      <c r="D201" s="132" t="s">
        <v>136</v>
      </c>
      <c r="E201" s="133" t="s">
        <v>849</v>
      </c>
      <c r="F201" s="134" t="s">
        <v>850</v>
      </c>
      <c r="G201" s="135" t="s">
        <v>324</v>
      </c>
      <c r="H201" s="136">
        <v>2</v>
      </c>
      <c r="I201" s="137">
        <v>0</v>
      </c>
      <c r="J201" s="137">
        <f>ROUND(I201*H201,2)</f>
        <v>0</v>
      </c>
      <c r="K201" s="138"/>
      <c r="L201" s="25"/>
      <c r="M201" s="139" t="s">
        <v>1</v>
      </c>
      <c r="N201" s="140" t="s">
        <v>37</v>
      </c>
      <c r="O201" s="141">
        <v>1.569</v>
      </c>
      <c r="P201" s="141">
        <f>O201*H201</f>
        <v>3.1379999999999999</v>
      </c>
      <c r="Q201" s="141">
        <v>6.3E-3</v>
      </c>
      <c r="R201" s="141">
        <f>Q201*H201</f>
        <v>1.26E-2</v>
      </c>
      <c r="S201" s="141">
        <v>0</v>
      </c>
      <c r="T201" s="142">
        <f>S201*H201</f>
        <v>0</v>
      </c>
      <c r="AR201" s="143" t="s">
        <v>140</v>
      </c>
      <c r="AT201" s="143" t="s">
        <v>136</v>
      </c>
      <c r="AU201" s="143" t="s">
        <v>141</v>
      </c>
      <c r="AY201" s="13" t="s">
        <v>134</v>
      </c>
      <c r="BE201" s="144">
        <f>IF(N201="základná",J201,0)</f>
        <v>0</v>
      </c>
      <c r="BF201" s="144">
        <f>IF(N201="znížená",J201,0)</f>
        <v>0</v>
      </c>
      <c r="BG201" s="144">
        <f>IF(N201="zákl. prenesená",J201,0)</f>
        <v>0</v>
      </c>
      <c r="BH201" s="144">
        <f>IF(N201="zníž. prenesená",J201,0)</f>
        <v>0</v>
      </c>
      <c r="BI201" s="144">
        <f>IF(N201="nulová",J201,0)</f>
        <v>0</v>
      </c>
      <c r="BJ201" s="13" t="s">
        <v>141</v>
      </c>
      <c r="BK201" s="144">
        <f>ROUND(I201*H201,2)</f>
        <v>0</v>
      </c>
      <c r="BL201" s="13" t="s">
        <v>140</v>
      </c>
      <c r="BM201" s="143" t="s">
        <v>1475</v>
      </c>
    </row>
    <row r="202" spans="2:65" s="1" customFormat="1" ht="16.5" customHeight="1">
      <c r="B202" s="131"/>
      <c r="C202" s="149" t="s">
        <v>507</v>
      </c>
      <c r="D202" s="149" t="s">
        <v>313</v>
      </c>
      <c r="E202" s="150" t="s">
        <v>852</v>
      </c>
      <c r="F202" s="151" t="s">
        <v>853</v>
      </c>
      <c r="G202" s="152" t="s">
        <v>324</v>
      </c>
      <c r="H202" s="153">
        <v>2</v>
      </c>
      <c r="I202" s="154">
        <v>0</v>
      </c>
      <c r="J202" s="154">
        <f>ROUND(I202*H202,2)</f>
        <v>0</v>
      </c>
      <c r="K202" s="155"/>
      <c r="L202" s="156"/>
      <c r="M202" s="157" t="s">
        <v>1</v>
      </c>
      <c r="N202" s="158" t="s">
        <v>37</v>
      </c>
      <c r="O202" s="141">
        <v>0</v>
      </c>
      <c r="P202" s="141">
        <f>O202*H202</f>
        <v>0</v>
      </c>
      <c r="Q202" s="141">
        <v>4.5700000000000003E-3</v>
      </c>
      <c r="R202" s="141">
        <f>Q202*H202</f>
        <v>9.1400000000000006E-3</v>
      </c>
      <c r="S202" s="141">
        <v>0</v>
      </c>
      <c r="T202" s="142">
        <f>S202*H202</f>
        <v>0</v>
      </c>
      <c r="AR202" s="143" t="s">
        <v>167</v>
      </c>
      <c r="AT202" s="143" t="s">
        <v>313</v>
      </c>
      <c r="AU202" s="143" t="s">
        <v>141</v>
      </c>
      <c r="AY202" s="13" t="s">
        <v>134</v>
      </c>
      <c r="BE202" s="144">
        <f>IF(N202="základná",J202,0)</f>
        <v>0</v>
      </c>
      <c r="BF202" s="144">
        <f>IF(N202="znížená",J202,0)</f>
        <v>0</v>
      </c>
      <c r="BG202" s="144">
        <f>IF(N202="zákl. prenesená",J202,0)</f>
        <v>0</v>
      </c>
      <c r="BH202" s="144">
        <f>IF(N202="zníž. prenesená",J202,0)</f>
        <v>0</v>
      </c>
      <c r="BI202" s="144">
        <f>IF(N202="nulová",J202,0)</f>
        <v>0</v>
      </c>
      <c r="BJ202" s="13" t="s">
        <v>141</v>
      </c>
      <c r="BK202" s="144">
        <f>ROUND(I202*H202,2)</f>
        <v>0</v>
      </c>
      <c r="BL202" s="13" t="s">
        <v>140</v>
      </c>
      <c r="BM202" s="143" t="s">
        <v>1476</v>
      </c>
    </row>
    <row r="203" spans="2:65" s="11" customFormat="1" ht="22.9" customHeight="1">
      <c r="B203" s="120"/>
      <c r="D203" s="121" t="s">
        <v>70</v>
      </c>
      <c r="E203" s="129" t="s">
        <v>161</v>
      </c>
      <c r="F203" s="129" t="s">
        <v>162</v>
      </c>
      <c r="J203" s="130">
        <f>BK203</f>
        <v>0</v>
      </c>
      <c r="L203" s="120"/>
      <c r="M203" s="124"/>
      <c r="P203" s="125">
        <f>SUM(P204:P208)</f>
        <v>96.550999999999988</v>
      </c>
      <c r="R203" s="125">
        <f>SUM(R204:R208)</f>
        <v>12.057799999999999</v>
      </c>
      <c r="T203" s="126">
        <f>SUM(T204:T208)</f>
        <v>0.45600000000000002</v>
      </c>
      <c r="AR203" s="121" t="s">
        <v>79</v>
      </c>
      <c r="AT203" s="127" t="s">
        <v>70</v>
      </c>
      <c r="AU203" s="127" t="s">
        <v>79</v>
      </c>
      <c r="AY203" s="121" t="s">
        <v>134</v>
      </c>
      <c r="BK203" s="128">
        <f>SUM(BK204:BK208)</f>
        <v>0</v>
      </c>
    </row>
    <row r="204" spans="2:65" s="1" customFormat="1" ht="33" customHeight="1">
      <c r="B204" s="131"/>
      <c r="C204" s="132" t="s">
        <v>511</v>
      </c>
      <c r="D204" s="132" t="s">
        <v>136</v>
      </c>
      <c r="E204" s="133" t="s">
        <v>1477</v>
      </c>
      <c r="F204" s="134" t="s">
        <v>1478</v>
      </c>
      <c r="G204" s="135" t="s">
        <v>139</v>
      </c>
      <c r="H204" s="136">
        <v>225.5</v>
      </c>
      <c r="I204" s="137">
        <v>0</v>
      </c>
      <c r="J204" s="137">
        <f>ROUND(I204*H204,2)</f>
        <v>0</v>
      </c>
      <c r="K204" s="138"/>
      <c r="L204" s="25"/>
      <c r="M204" s="139" t="s">
        <v>1</v>
      </c>
      <c r="N204" s="140" t="s">
        <v>37</v>
      </c>
      <c r="O204" s="141">
        <v>0.13200000000000001</v>
      </c>
      <c r="P204" s="141">
        <f>O204*H204</f>
        <v>29.766000000000002</v>
      </c>
      <c r="Q204" s="141">
        <v>2.572E-2</v>
      </c>
      <c r="R204" s="141">
        <f>Q204*H204</f>
        <v>5.7998599999999998</v>
      </c>
      <c r="S204" s="141">
        <v>0</v>
      </c>
      <c r="T204" s="142">
        <f>S204*H204</f>
        <v>0</v>
      </c>
      <c r="AR204" s="143" t="s">
        <v>140</v>
      </c>
      <c r="AT204" s="143" t="s">
        <v>136</v>
      </c>
      <c r="AU204" s="143" t="s">
        <v>141</v>
      </c>
      <c r="AY204" s="13" t="s">
        <v>134</v>
      </c>
      <c r="BE204" s="144">
        <f>IF(N204="základná",J204,0)</f>
        <v>0</v>
      </c>
      <c r="BF204" s="144">
        <f>IF(N204="znížená",J204,0)</f>
        <v>0</v>
      </c>
      <c r="BG204" s="144">
        <f>IF(N204="zákl. prenesená",J204,0)</f>
        <v>0</v>
      </c>
      <c r="BH204" s="144">
        <f>IF(N204="zníž. prenesená",J204,0)</f>
        <v>0</v>
      </c>
      <c r="BI204" s="144">
        <f>IF(N204="nulová",J204,0)</f>
        <v>0</v>
      </c>
      <c r="BJ204" s="13" t="s">
        <v>141</v>
      </c>
      <c r="BK204" s="144">
        <f>ROUND(I204*H204,2)</f>
        <v>0</v>
      </c>
      <c r="BL204" s="13" t="s">
        <v>140</v>
      </c>
      <c r="BM204" s="143" t="s">
        <v>1479</v>
      </c>
    </row>
    <row r="205" spans="2:65" s="1" customFormat="1" ht="44.25" customHeight="1">
      <c r="B205" s="131"/>
      <c r="C205" s="132" t="s">
        <v>515</v>
      </c>
      <c r="D205" s="132" t="s">
        <v>136</v>
      </c>
      <c r="E205" s="133" t="s">
        <v>1480</v>
      </c>
      <c r="F205" s="134" t="s">
        <v>1481</v>
      </c>
      <c r="G205" s="135" t="s">
        <v>139</v>
      </c>
      <c r="H205" s="136">
        <v>225.5</v>
      </c>
      <c r="I205" s="137">
        <v>0</v>
      </c>
      <c r="J205" s="137">
        <f>ROUND(I205*H205,2)</f>
        <v>0</v>
      </c>
      <c r="K205" s="138"/>
      <c r="L205" s="25"/>
      <c r="M205" s="139" t="s">
        <v>1</v>
      </c>
      <c r="N205" s="140" t="s">
        <v>37</v>
      </c>
      <c r="O205" s="141">
        <v>6.0000000000000001E-3</v>
      </c>
      <c r="P205" s="141">
        <f>O205*H205</f>
        <v>1.353</v>
      </c>
      <c r="Q205" s="141">
        <v>0</v>
      </c>
      <c r="R205" s="141">
        <f>Q205*H205</f>
        <v>0</v>
      </c>
      <c r="S205" s="141">
        <v>0</v>
      </c>
      <c r="T205" s="142">
        <f>S205*H205</f>
        <v>0</v>
      </c>
      <c r="AR205" s="143" t="s">
        <v>140</v>
      </c>
      <c r="AT205" s="143" t="s">
        <v>136</v>
      </c>
      <c r="AU205" s="143" t="s">
        <v>141</v>
      </c>
      <c r="AY205" s="13" t="s">
        <v>134</v>
      </c>
      <c r="BE205" s="144">
        <f>IF(N205="základná",J205,0)</f>
        <v>0</v>
      </c>
      <c r="BF205" s="144">
        <f>IF(N205="znížená",J205,0)</f>
        <v>0</v>
      </c>
      <c r="BG205" s="144">
        <f>IF(N205="zákl. prenesená",J205,0)</f>
        <v>0</v>
      </c>
      <c r="BH205" s="144">
        <f>IF(N205="zníž. prenesená",J205,0)</f>
        <v>0</v>
      </c>
      <c r="BI205" s="144">
        <f>IF(N205="nulová",J205,0)</f>
        <v>0</v>
      </c>
      <c r="BJ205" s="13" t="s">
        <v>141</v>
      </c>
      <c r="BK205" s="144">
        <f>ROUND(I205*H205,2)</f>
        <v>0</v>
      </c>
      <c r="BL205" s="13" t="s">
        <v>140</v>
      </c>
      <c r="BM205" s="143" t="s">
        <v>1482</v>
      </c>
    </row>
    <row r="206" spans="2:65" s="1" customFormat="1" ht="33" customHeight="1">
      <c r="B206" s="131"/>
      <c r="C206" s="132" t="s">
        <v>519</v>
      </c>
      <c r="D206" s="132" t="s">
        <v>136</v>
      </c>
      <c r="E206" s="133" t="s">
        <v>1483</v>
      </c>
      <c r="F206" s="134" t="s">
        <v>1484</v>
      </c>
      <c r="G206" s="135" t="s">
        <v>139</v>
      </c>
      <c r="H206" s="136">
        <v>225.5</v>
      </c>
      <c r="I206" s="137">
        <v>0</v>
      </c>
      <c r="J206" s="137">
        <f>ROUND(I206*H206,2)</f>
        <v>0</v>
      </c>
      <c r="K206" s="138"/>
      <c r="L206" s="25"/>
      <c r="M206" s="139" t="s">
        <v>1</v>
      </c>
      <c r="N206" s="140" t="s">
        <v>37</v>
      </c>
      <c r="O206" s="141">
        <v>0.104</v>
      </c>
      <c r="P206" s="141">
        <f>O206*H206</f>
        <v>23.451999999999998</v>
      </c>
      <c r="Q206" s="141">
        <v>2.572E-2</v>
      </c>
      <c r="R206" s="141">
        <f>Q206*H206</f>
        <v>5.7998599999999998</v>
      </c>
      <c r="S206" s="141">
        <v>0</v>
      </c>
      <c r="T206" s="142">
        <f>S206*H206</f>
        <v>0</v>
      </c>
      <c r="AR206" s="143" t="s">
        <v>140</v>
      </c>
      <c r="AT206" s="143" t="s">
        <v>136</v>
      </c>
      <c r="AU206" s="143" t="s">
        <v>141</v>
      </c>
      <c r="AY206" s="13" t="s">
        <v>134</v>
      </c>
      <c r="BE206" s="144">
        <f>IF(N206="základná",J206,0)</f>
        <v>0</v>
      </c>
      <c r="BF206" s="144">
        <f>IF(N206="znížená",J206,0)</f>
        <v>0</v>
      </c>
      <c r="BG206" s="144">
        <f>IF(N206="zákl. prenesená",J206,0)</f>
        <v>0</v>
      </c>
      <c r="BH206" s="144">
        <f>IF(N206="zníž. prenesená",J206,0)</f>
        <v>0</v>
      </c>
      <c r="BI206" s="144">
        <f>IF(N206="nulová",J206,0)</f>
        <v>0</v>
      </c>
      <c r="BJ206" s="13" t="s">
        <v>141</v>
      </c>
      <c r="BK206" s="144">
        <f>ROUND(I206*H206,2)</f>
        <v>0</v>
      </c>
      <c r="BL206" s="13" t="s">
        <v>140</v>
      </c>
      <c r="BM206" s="143" t="s">
        <v>1485</v>
      </c>
    </row>
    <row r="207" spans="2:65" s="1" customFormat="1" ht="24.2" customHeight="1">
      <c r="B207" s="131"/>
      <c r="C207" s="132" t="s">
        <v>521</v>
      </c>
      <c r="D207" s="132" t="s">
        <v>136</v>
      </c>
      <c r="E207" s="133" t="s">
        <v>430</v>
      </c>
      <c r="F207" s="134" t="s">
        <v>431</v>
      </c>
      <c r="G207" s="135" t="s">
        <v>139</v>
      </c>
      <c r="H207" s="136">
        <v>74</v>
      </c>
      <c r="I207" s="137">
        <v>0</v>
      </c>
      <c r="J207" s="137">
        <f>ROUND(I207*H207,2)</f>
        <v>0</v>
      </c>
      <c r="K207" s="138"/>
      <c r="L207" s="25"/>
      <c r="M207" s="139" t="s">
        <v>1</v>
      </c>
      <c r="N207" s="140" t="s">
        <v>37</v>
      </c>
      <c r="O207" s="141">
        <v>0.252</v>
      </c>
      <c r="P207" s="141">
        <f>O207*H207</f>
        <v>18.648</v>
      </c>
      <c r="Q207" s="141">
        <v>6.1799999999999997E-3</v>
      </c>
      <c r="R207" s="141">
        <f>Q207*H207</f>
        <v>0.45732</v>
      </c>
      <c r="S207" s="141">
        <v>0</v>
      </c>
      <c r="T207" s="142">
        <f>S207*H207</f>
        <v>0</v>
      </c>
      <c r="AR207" s="143" t="s">
        <v>140</v>
      </c>
      <c r="AT207" s="143" t="s">
        <v>136</v>
      </c>
      <c r="AU207" s="143" t="s">
        <v>141</v>
      </c>
      <c r="AY207" s="13" t="s">
        <v>134</v>
      </c>
      <c r="BE207" s="144">
        <f>IF(N207="základná",J207,0)</f>
        <v>0</v>
      </c>
      <c r="BF207" s="144">
        <f>IF(N207="znížená",J207,0)</f>
        <v>0</v>
      </c>
      <c r="BG207" s="144">
        <f>IF(N207="zákl. prenesená",J207,0)</f>
        <v>0</v>
      </c>
      <c r="BH207" s="144">
        <f>IF(N207="zníž. prenesená",J207,0)</f>
        <v>0</v>
      </c>
      <c r="BI207" s="144">
        <f>IF(N207="nulová",J207,0)</f>
        <v>0</v>
      </c>
      <c r="BJ207" s="13" t="s">
        <v>141</v>
      </c>
      <c r="BK207" s="144">
        <f>ROUND(I207*H207,2)</f>
        <v>0</v>
      </c>
      <c r="BL207" s="13" t="s">
        <v>140</v>
      </c>
      <c r="BM207" s="143" t="s">
        <v>1486</v>
      </c>
    </row>
    <row r="208" spans="2:65" s="1" customFormat="1" ht="24.2" customHeight="1">
      <c r="B208" s="131"/>
      <c r="C208" s="132" t="s">
        <v>525</v>
      </c>
      <c r="D208" s="132" t="s">
        <v>136</v>
      </c>
      <c r="E208" s="133" t="s">
        <v>434</v>
      </c>
      <c r="F208" s="134" t="s">
        <v>435</v>
      </c>
      <c r="G208" s="135" t="s">
        <v>139</v>
      </c>
      <c r="H208" s="136">
        <v>76</v>
      </c>
      <c r="I208" s="137">
        <v>0</v>
      </c>
      <c r="J208" s="137">
        <f>ROUND(I208*H208,2)</f>
        <v>0</v>
      </c>
      <c r="K208" s="138"/>
      <c r="L208" s="25"/>
      <c r="M208" s="139" t="s">
        <v>1</v>
      </c>
      <c r="N208" s="140" t="s">
        <v>37</v>
      </c>
      <c r="O208" s="141">
        <v>0.307</v>
      </c>
      <c r="P208" s="141">
        <f>O208*H208</f>
        <v>23.332000000000001</v>
      </c>
      <c r="Q208" s="141">
        <v>1.0000000000000001E-5</v>
      </c>
      <c r="R208" s="141">
        <f>Q208*H208</f>
        <v>7.6000000000000004E-4</v>
      </c>
      <c r="S208" s="141">
        <v>6.0000000000000001E-3</v>
      </c>
      <c r="T208" s="142">
        <f>S208*H208</f>
        <v>0.45600000000000002</v>
      </c>
      <c r="AR208" s="143" t="s">
        <v>140</v>
      </c>
      <c r="AT208" s="143" t="s">
        <v>136</v>
      </c>
      <c r="AU208" s="143" t="s">
        <v>141</v>
      </c>
      <c r="AY208" s="13" t="s">
        <v>134</v>
      </c>
      <c r="BE208" s="144">
        <f>IF(N208="základná",J208,0)</f>
        <v>0</v>
      </c>
      <c r="BF208" s="144">
        <f>IF(N208="znížená",J208,0)</f>
        <v>0</v>
      </c>
      <c r="BG208" s="144">
        <f>IF(N208="zákl. prenesená",J208,0)</f>
        <v>0</v>
      </c>
      <c r="BH208" s="144">
        <f>IF(N208="zníž. prenesená",J208,0)</f>
        <v>0</v>
      </c>
      <c r="BI208" s="144">
        <f>IF(N208="nulová",J208,0)</f>
        <v>0</v>
      </c>
      <c r="BJ208" s="13" t="s">
        <v>141</v>
      </c>
      <c r="BK208" s="144">
        <f>ROUND(I208*H208,2)</f>
        <v>0</v>
      </c>
      <c r="BL208" s="13" t="s">
        <v>140</v>
      </c>
      <c r="BM208" s="143" t="s">
        <v>1487</v>
      </c>
    </row>
    <row r="209" spans="2:65" s="11" customFormat="1" ht="22.9" customHeight="1">
      <c r="B209" s="120"/>
      <c r="D209" s="121" t="s">
        <v>70</v>
      </c>
      <c r="E209" s="129" t="s">
        <v>264</v>
      </c>
      <c r="F209" s="129" t="s">
        <v>265</v>
      </c>
      <c r="J209" s="130">
        <f>BK209</f>
        <v>0</v>
      </c>
      <c r="L209" s="120"/>
      <c r="M209" s="124"/>
      <c r="P209" s="125">
        <f>P210</f>
        <v>445.83185600000002</v>
      </c>
      <c r="R209" s="125">
        <f>R210</f>
        <v>0</v>
      </c>
      <c r="T209" s="126">
        <f>T210</f>
        <v>0</v>
      </c>
      <c r="AR209" s="121" t="s">
        <v>79</v>
      </c>
      <c r="AT209" s="127" t="s">
        <v>70</v>
      </c>
      <c r="AU209" s="127" t="s">
        <v>79</v>
      </c>
      <c r="AY209" s="121" t="s">
        <v>134</v>
      </c>
      <c r="BK209" s="128">
        <f>BK210</f>
        <v>0</v>
      </c>
    </row>
    <row r="210" spans="2:65" s="1" customFormat="1" ht="24.2" customHeight="1">
      <c r="B210" s="131"/>
      <c r="C210" s="132" t="s">
        <v>529</v>
      </c>
      <c r="D210" s="132" t="s">
        <v>136</v>
      </c>
      <c r="E210" s="133" t="s">
        <v>881</v>
      </c>
      <c r="F210" s="134" t="s">
        <v>882</v>
      </c>
      <c r="G210" s="135" t="s">
        <v>234</v>
      </c>
      <c r="H210" s="136">
        <v>496.47199999999998</v>
      </c>
      <c r="I210" s="137">
        <v>0</v>
      </c>
      <c r="J210" s="137">
        <f>ROUND(I210*H210,2)</f>
        <v>0</v>
      </c>
      <c r="K210" s="138"/>
      <c r="L210" s="25"/>
      <c r="M210" s="139" t="s">
        <v>1</v>
      </c>
      <c r="N210" s="140" t="s">
        <v>37</v>
      </c>
      <c r="O210" s="141">
        <v>0.89800000000000002</v>
      </c>
      <c r="P210" s="141">
        <f>O210*H210</f>
        <v>445.83185600000002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AR210" s="143" t="s">
        <v>140</v>
      </c>
      <c r="AT210" s="143" t="s">
        <v>136</v>
      </c>
      <c r="AU210" s="143" t="s">
        <v>141</v>
      </c>
      <c r="AY210" s="13" t="s">
        <v>134</v>
      </c>
      <c r="BE210" s="144">
        <f>IF(N210="základná",J210,0)</f>
        <v>0</v>
      </c>
      <c r="BF210" s="144">
        <f>IF(N210="znížená",J210,0)</f>
        <v>0</v>
      </c>
      <c r="BG210" s="144">
        <f>IF(N210="zákl. prenesená",J210,0)</f>
        <v>0</v>
      </c>
      <c r="BH210" s="144">
        <f>IF(N210="zníž. prenesená",J210,0)</f>
        <v>0</v>
      </c>
      <c r="BI210" s="144">
        <f>IF(N210="nulová",J210,0)</f>
        <v>0</v>
      </c>
      <c r="BJ210" s="13" t="s">
        <v>141</v>
      </c>
      <c r="BK210" s="144">
        <f>ROUND(I210*H210,2)</f>
        <v>0</v>
      </c>
      <c r="BL210" s="13" t="s">
        <v>140</v>
      </c>
      <c r="BM210" s="143" t="s">
        <v>1488</v>
      </c>
    </row>
    <row r="211" spans="2:65" s="11" customFormat="1" ht="25.9" customHeight="1">
      <c r="B211" s="120"/>
      <c r="D211" s="121" t="s">
        <v>70</v>
      </c>
      <c r="E211" s="122" t="s">
        <v>270</v>
      </c>
      <c r="F211" s="122" t="s">
        <v>271</v>
      </c>
      <c r="J211" s="123">
        <f>BK211</f>
        <v>0</v>
      </c>
      <c r="L211" s="120"/>
      <c r="M211" s="124"/>
      <c r="P211" s="125">
        <f>P212+P216+P234+P242+P249+P259+P263+P267</f>
        <v>267.98277139999999</v>
      </c>
      <c r="R211" s="125">
        <f>R212+R216+R234+R242+R249+R259+R263+R267</f>
        <v>5.5396838999999991</v>
      </c>
      <c r="T211" s="126">
        <f>T212+T216+T234+T242+T249+T259+T263+T267</f>
        <v>0</v>
      </c>
      <c r="AR211" s="121" t="s">
        <v>141</v>
      </c>
      <c r="AT211" s="127" t="s">
        <v>70</v>
      </c>
      <c r="AU211" s="127" t="s">
        <v>71</v>
      </c>
      <c r="AY211" s="121" t="s">
        <v>134</v>
      </c>
      <c r="BK211" s="128">
        <f>BK212+BK216+BK234+BK242+BK249+BK259+BK263+BK267</f>
        <v>0</v>
      </c>
    </row>
    <row r="212" spans="2:65" s="11" customFormat="1" ht="22.9" customHeight="1">
      <c r="B212" s="120"/>
      <c r="D212" s="121" t="s">
        <v>70</v>
      </c>
      <c r="E212" s="129" t="s">
        <v>441</v>
      </c>
      <c r="F212" s="129" t="s">
        <v>442</v>
      </c>
      <c r="J212" s="130">
        <f>BK212</f>
        <v>0</v>
      </c>
      <c r="L212" s="120"/>
      <c r="M212" s="124"/>
      <c r="P212" s="125">
        <f>SUM(P213:P215)</f>
        <v>38.552804999999999</v>
      </c>
      <c r="R212" s="125">
        <f>SUM(R213:R215)</f>
        <v>0.57441999999999993</v>
      </c>
      <c r="T212" s="126">
        <f>SUM(T213:T215)</f>
        <v>0</v>
      </c>
      <c r="AR212" s="121" t="s">
        <v>141</v>
      </c>
      <c r="AT212" s="127" t="s">
        <v>70</v>
      </c>
      <c r="AU212" s="127" t="s">
        <v>79</v>
      </c>
      <c r="AY212" s="121" t="s">
        <v>134</v>
      </c>
      <c r="BK212" s="128">
        <f>SUM(BK213:BK215)</f>
        <v>0</v>
      </c>
    </row>
    <row r="213" spans="2:65" s="1" customFormat="1" ht="37.9" customHeight="1">
      <c r="B213" s="131"/>
      <c r="C213" s="132" t="s">
        <v>531</v>
      </c>
      <c r="D213" s="132" t="s">
        <v>136</v>
      </c>
      <c r="E213" s="133" t="s">
        <v>1489</v>
      </c>
      <c r="F213" s="199" t="s">
        <v>2141</v>
      </c>
      <c r="G213" s="135" t="s">
        <v>139</v>
      </c>
      <c r="H213" s="136">
        <v>76</v>
      </c>
      <c r="I213" s="137">
        <v>0</v>
      </c>
      <c r="J213" s="137">
        <f>ROUND(I213*H213,2)</f>
        <v>0</v>
      </c>
      <c r="K213" s="138"/>
      <c r="L213" s="25"/>
      <c r="M213" s="139" t="s">
        <v>1</v>
      </c>
      <c r="N213" s="140" t="s">
        <v>37</v>
      </c>
      <c r="O213" s="141">
        <v>0.20699999999999999</v>
      </c>
      <c r="P213" s="141">
        <f>O213*H213</f>
        <v>15.731999999999999</v>
      </c>
      <c r="Q213" s="141">
        <v>2.8E-3</v>
      </c>
      <c r="R213" s="141">
        <f>Q213*H213</f>
        <v>0.21279999999999999</v>
      </c>
      <c r="S213" s="141">
        <v>0</v>
      </c>
      <c r="T213" s="142">
        <f>S213*H213</f>
        <v>0</v>
      </c>
      <c r="AR213" s="143" t="s">
        <v>200</v>
      </c>
      <c r="AT213" s="143" t="s">
        <v>136</v>
      </c>
      <c r="AU213" s="143" t="s">
        <v>141</v>
      </c>
      <c r="AY213" s="13" t="s">
        <v>134</v>
      </c>
      <c r="BE213" s="144">
        <f>IF(N213="základná",J213,0)</f>
        <v>0</v>
      </c>
      <c r="BF213" s="144">
        <f>IF(N213="znížená",J213,0)</f>
        <v>0</v>
      </c>
      <c r="BG213" s="144">
        <f>IF(N213="zákl. prenesená",J213,0)</f>
        <v>0</v>
      </c>
      <c r="BH213" s="144">
        <f>IF(N213="zníž. prenesená",J213,0)</f>
        <v>0</v>
      </c>
      <c r="BI213" s="144">
        <f>IF(N213="nulová",J213,0)</f>
        <v>0</v>
      </c>
      <c r="BJ213" s="13" t="s">
        <v>141</v>
      </c>
      <c r="BK213" s="144">
        <f>ROUND(I213*H213,2)</f>
        <v>0</v>
      </c>
      <c r="BL213" s="13" t="s">
        <v>200</v>
      </c>
      <c r="BM213" s="143" t="s">
        <v>1490</v>
      </c>
    </row>
    <row r="214" spans="2:65" s="1" customFormat="1" ht="37.9" customHeight="1">
      <c r="B214" s="131"/>
      <c r="C214" s="132" t="s">
        <v>535</v>
      </c>
      <c r="D214" s="132" t="s">
        <v>136</v>
      </c>
      <c r="E214" s="133" t="s">
        <v>1491</v>
      </c>
      <c r="F214" s="199" t="s">
        <v>2140</v>
      </c>
      <c r="G214" s="135" t="s">
        <v>139</v>
      </c>
      <c r="H214" s="136">
        <v>86.1</v>
      </c>
      <c r="I214" s="137">
        <v>0</v>
      </c>
      <c r="J214" s="137">
        <f>ROUND(I214*H214,2)</f>
        <v>0</v>
      </c>
      <c r="K214" s="138"/>
      <c r="L214" s="25"/>
      <c r="M214" s="139" t="s">
        <v>1</v>
      </c>
      <c r="N214" s="140" t="s">
        <v>37</v>
      </c>
      <c r="O214" s="141">
        <v>0.26505000000000001</v>
      </c>
      <c r="P214" s="141">
        <f>O214*H214</f>
        <v>22.820805</v>
      </c>
      <c r="Q214" s="141">
        <v>4.1999999999999997E-3</v>
      </c>
      <c r="R214" s="141">
        <f>Q214*H214</f>
        <v>0.36161999999999994</v>
      </c>
      <c r="S214" s="141">
        <v>0</v>
      </c>
      <c r="T214" s="142">
        <f>S214*H214</f>
        <v>0</v>
      </c>
      <c r="AR214" s="143" t="s">
        <v>200</v>
      </c>
      <c r="AT214" s="143" t="s">
        <v>136</v>
      </c>
      <c r="AU214" s="143" t="s">
        <v>141</v>
      </c>
      <c r="AY214" s="13" t="s">
        <v>134</v>
      </c>
      <c r="BE214" s="144">
        <f>IF(N214="základná",J214,0)</f>
        <v>0</v>
      </c>
      <c r="BF214" s="144">
        <f>IF(N214="znížená",J214,0)</f>
        <v>0</v>
      </c>
      <c r="BG214" s="144">
        <f>IF(N214="zákl. prenesená",J214,0)</f>
        <v>0</v>
      </c>
      <c r="BH214" s="144">
        <f>IF(N214="zníž. prenesená",J214,0)</f>
        <v>0</v>
      </c>
      <c r="BI214" s="144">
        <f>IF(N214="nulová",J214,0)</f>
        <v>0</v>
      </c>
      <c r="BJ214" s="13" t="s">
        <v>141</v>
      </c>
      <c r="BK214" s="144">
        <f>ROUND(I214*H214,2)</f>
        <v>0</v>
      </c>
      <c r="BL214" s="13" t="s">
        <v>200</v>
      </c>
      <c r="BM214" s="143" t="s">
        <v>1492</v>
      </c>
    </row>
    <row r="215" spans="2:65" s="1" customFormat="1" ht="24.2" customHeight="1">
      <c r="B215" s="131"/>
      <c r="C215" s="132" t="s">
        <v>539</v>
      </c>
      <c r="D215" s="132" t="s">
        <v>136</v>
      </c>
      <c r="E215" s="133" t="s">
        <v>451</v>
      </c>
      <c r="F215" s="134" t="s">
        <v>452</v>
      </c>
      <c r="G215" s="135" t="s">
        <v>453</v>
      </c>
      <c r="H215" s="136">
        <v>31.01</v>
      </c>
      <c r="I215" s="137">
        <v>0</v>
      </c>
      <c r="J215" s="137">
        <f>ROUND(I215*H215,2)</f>
        <v>0</v>
      </c>
      <c r="K215" s="138"/>
      <c r="L215" s="25"/>
      <c r="M215" s="139" t="s">
        <v>1</v>
      </c>
      <c r="N215" s="140" t="s">
        <v>37</v>
      </c>
      <c r="O215" s="141">
        <v>0</v>
      </c>
      <c r="P215" s="141">
        <f>O215*H215</f>
        <v>0</v>
      </c>
      <c r="Q215" s="141">
        <v>0</v>
      </c>
      <c r="R215" s="141">
        <f>Q215*H215</f>
        <v>0</v>
      </c>
      <c r="S215" s="141">
        <v>0</v>
      </c>
      <c r="T215" s="142">
        <f>S215*H215</f>
        <v>0</v>
      </c>
      <c r="AR215" s="143" t="s">
        <v>200</v>
      </c>
      <c r="AT215" s="143" t="s">
        <v>136</v>
      </c>
      <c r="AU215" s="143" t="s">
        <v>141</v>
      </c>
      <c r="AY215" s="13" t="s">
        <v>134</v>
      </c>
      <c r="BE215" s="144">
        <f>IF(N215="základná",J215,0)</f>
        <v>0</v>
      </c>
      <c r="BF215" s="144">
        <f>IF(N215="znížená",J215,0)</f>
        <v>0</v>
      </c>
      <c r="BG215" s="144">
        <f>IF(N215="zákl. prenesená",J215,0)</f>
        <v>0</v>
      </c>
      <c r="BH215" s="144">
        <f>IF(N215="zníž. prenesená",J215,0)</f>
        <v>0</v>
      </c>
      <c r="BI215" s="144">
        <f>IF(N215="nulová",J215,0)</f>
        <v>0</v>
      </c>
      <c r="BJ215" s="13" t="s">
        <v>141</v>
      </c>
      <c r="BK215" s="144">
        <f>ROUND(I215*H215,2)</f>
        <v>0</v>
      </c>
      <c r="BL215" s="13" t="s">
        <v>200</v>
      </c>
      <c r="BM215" s="143" t="s">
        <v>1493</v>
      </c>
    </row>
    <row r="216" spans="2:65" s="11" customFormat="1" ht="22.9" customHeight="1">
      <c r="B216" s="120"/>
      <c r="D216" s="121" t="s">
        <v>70</v>
      </c>
      <c r="E216" s="129" t="s">
        <v>892</v>
      </c>
      <c r="F216" s="129" t="s">
        <v>893</v>
      </c>
      <c r="J216" s="130">
        <f>BK216</f>
        <v>0</v>
      </c>
      <c r="L216" s="120"/>
      <c r="M216" s="124"/>
      <c r="P216" s="125">
        <f>SUM(P217:P233)</f>
        <v>52.016964399999985</v>
      </c>
      <c r="R216" s="125">
        <f>SUM(R217:R233)</f>
        <v>1.0290238999999999</v>
      </c>
      <c r="T216" s="126">
        <f>SUM(T217:T233)</f>
        <v>0</v>
      </c>
      <c r="AR216" s="121" t="s">
        <v>141</v>
      </c>
      <c r="AT216" s="127" t="s">
        <v>70</v>
      </c>
      <c r="AU216" s="127" t="s">
        <v>79</v>
      </c>
      <c r="AY216" s="121" t="s">
        <v>134</v>
      </c>
      <c r="BK216" s="128">
        <f>SUM(BK217:BK233)</f>
        <v>0</v>
      </c>
    </row>
    <row r="217" spans="2:65" s="1" customFormat="1" ht="21.75" customHeight="1">
      <c r="B217" s="131"/>
      <c r="C217" s="132" t="s">
        <v>543</v>
      </c>
      <c r="D217" s="132" t="s">
        <v>136</v>
      </c>
      <c r="E217" s="133" t="s">
        <v>1494</v>
      </c>
      <c r="F217" s="134" t="s">
        <v>1495</v>
      </c>
      <c r="G217" s="135" t="s">
        <v>139</v>
      </c>
      <c r="H217" s="136">
        <v>111.5</v>
      </c>
      <c r="I217" s="137">
        <v>0</v>
      </c>
      <c r="J217" s="137">
        <f t="shared" ref="J217:J233" si="50">ROUND(I217*H217,2)</f>
        <v>0</v>
      </c>
      <c r="K217" s="138"/>
      <c r="L217" s="25"/>
      <c r="M217" s="139" t="s">
        <v>1</v>
      </c>
      <c r="N217" s="140" t="s">
        <v>37</v>
      </c>
      <c r="O217" s="141">
        <v>4.002E-2</v>
      </c>
      <c r="P217" s="141">
        <f t="shared" ref="P217:P233" si="51">O217*H217</f>
        <v>4.4622299999999999</v>
      </c>
      <c r="Q217" s="141">
        <v>0</v>
      </c>
      <c r="R217" s="141">
        <f t="shared" ref="R217:R233" si="52">Q217*H217</f>
        <v>0</v>
      </c>
      <c r="S217" s="141">
        <v>0</v>
      </c>
      <c r="T217" s="142">
        <f t="shared" ref="T217:T233" si="53">S217*H217</f>
        <v>0</v>
      </c>
      <c r="AR217" s="143" t="s">
        <v>200</v>
      </c>
      <c r="AT217" s="143" t="s">
        <v>136</v>
      </c>
      <c r="AU217" s="143" t="s">
        <v>141</v>
      </c>
      <c r="AY217" s="13" t="s">
        <v>134</v>
      </c>
      <c r="BE217" s="144">
        <f t="shared" ref="BE217:BE233" si="54">IF(N217="základná",J217,0)</f>
        <v>0</v>
      </c>
      <c r="BF217" s="144">
        <f t="shared" ref="BF217:BF233" si="55">IF(N217="znížená",J217,0)</f>
        <v>0</v>
      </c>
      <c r="BG217" s="144">
        <f t="shared" ref="BG217:BG233" si="56">IF(N217="zákl. prenesená",J217,0)</f>
        <v>0</v>
      </c>
      <c r="BH217" s="144">
        <f t="shared" ref="BH217:BH233" si="57">IF(N217="zníž. prenesená",J217,0)</f>
        <v>0</v>
      </c>
      <c r="BI217" s="144">
        <f t="shared" ref="BI217:BI233" si="58">IF(N217="nulová",J217,0)</f>
        <v>0</v>
      </c>
      <c r="BJ217" s="13" t="s">
        <v>141</v>
      </c>
      <c r="BK217" s="144">
        <f t="shared" ref="BK217:BK233" si="59">ROUND(I217*H217,2)</f>
        <v>0</v>
      </c>
      <c r="BL217" s="13" t="s">
        <v>200</v>
      </c>
      <c r="BM217" s="143" t="s">
        <v>1496</v>
      </c>
    </row>
    <row r="218" spans="2:65" s="1" customFormat="1" ht="24.2" customHeight="1">
      <c r="B218" s="131"/>
      <c r="C218" s="149" t="s">
        <v>549</v>
      </c>
      <c r="D218" s="149" t="s">
        <v>313</v>
      </c>
      <c r="E218" s="150" t="s">
        <v>1497</v>
      </c>
      <c r="F218" s="151" t="s">
        <v>1498</v>
      </c>
      <c r="G218" s="152" t="s">
        <v>139</v>
      </c>
      <c r="H218" s="153">
        <v>128.22499999999999</v>
      </c>
      <c r="I218" s="154">
        <v>0</v>
      </c>
      <c r="J218" s="154">
        <f t="shared" si="50"/>
        <v>0</v>
      </c>
      <c r="K218" s="155"/>
      <c r="L218" s="156"/>
      <c r="M218" s="157" t="s">
        <v>1</v>
      </c>
      <c r="N218" s="158" t="s">
        <v>37</v>
      </c>
      <c r="O218" s="141">
        <v>0</v>
      </c>
      <c r="P218" s="141">
        <f t="shared" si="51"/>
        <v>0</v>
      </c>
      <c r="Q218" s="141">
        <v>4.4999999999999997E-3</v>
      </c>
      <c r="R218" s="141">
        <f t="shared" si="52"/>
        <v>0.57701249999999993</v>
      </c>
      <c r="S218" s="141">
        <v>0</v>
      </c>
      <c r="T218" s="142">
        <f t="shared" si="53"/>
        <v>0</v>
      </c>
      <c r="AR218" s="143" t="s">
        <v>266</v>
      </c>
      <c r="AT218" s="143" t="s">
        <v>313</v>
      </c>
      <c r="AU218" s="143" t="s">
        <v>141</v>
      </c>
      <c r="AY218" s="13" t="s">
        <v>134</v>
      </c>
      <c r="BE218" s="144">
        <f t="shared" si="54"/>
        <v>0</v>
      </c>
      <c r="BF218" s="144">
        <f t="shared" si="55"/>
        <v>0</v>
      </c>
      <c r="BG218" s="144">
        <f t="shared" si="56"/>
        <v>0</v>
      </c>
      <c r="BH218" s="144">
        <f t="shared" si="57"/>
        <v>0</v>
      </c>
      <c r="BI218" s="144">
        <f t="shared" si="58"/>
        <v>0</v>
      </c>
      <c r="BJ218" s="13" t="s">
        <v>141</v>
      </c>
      <c r="BK218" s="144">
        <f t="shared" si="59"/>
        <v>0</v>
      </c>
      <c r="BL218" s="13" t="s">
        <v>200</v>
      </c>
      <c r="BM218" s="143" t="s">
        <v>1499</v>
      </c>
    </row>
    <row r="219" spans="2:65" s="1" customFormat="1" ht="24.2" customHeight="1">
      <c r="B219" s="131"/>
      <c r="C219" s="132" t="s">
        <v>553</v>
      </c>
      <c r="D219" s="132" t="s">
        <v>136</v>
      </c>
      <c r="E219" s="133" t="s">
        <v>1500</v>
      </c>
      <c r="F219" s="134" t="s">
        <v>1501</v>
      </c>
      <c r="G219" s="135" t="s">
        <v>139</v>
      </c>
      <c r="H219" s="136">
        <v>39.96</v>
      </c>
      <c r="I219" s="137">
        <v>0</v>
      </c>
      <c r="J219" s="137">
        <f t="shared" si="50"/>
        <v>0</v>
      </c>
      <c r="K219" s="138"/>
      <c r="L219" s="25"/>
      <c r="M219" s="139" t="s">
        <v>1</v>
      </c>
      <c r="N219" s="140" t="s">
        <v>37</v>
      </c>
      <c r="O219" s="141">
        <v>0.29033999999999999</v>
      </c>
      <c r="P219" s="141">
        <f t="shared" si="51"/>
        <v>11.601986399999999</v>
      </c>
      <c r="Q219" s="141">
        <v>8.0000000000000007E-5</v>
      </c>
      <c r="R219" s="141">
        <f t="shared" si="52"/>
        <v>3.1968000000000005E-3</v>
      </c>
      <c r="S219" s="141">
        <v>0</v>
      </c>
      <c r="T219" s="142">
        <f t="shared" si="53"/>
        <v>0</v>
      </c>
      <c r="AR219" s="143" t="s">
        <v>200</v>
      </c>
      <c r="AT219" s="143" t="s">
        <v>136</v>
      </c>
      <c r="AU219" s="143" t="s">
        <v>141</v>
      </c>
      <c r="AY219" s="13" t="s">
        <v>134</v>
      </c>
      <c r="BE219" s="144">
        <f t="shared" si="54"/>
        <v>0</v>
      </c>
      <c r="BF219" s="144">
        <f t="shared" si="55"/>
        <v>0</v>
      </c>
      <c r="BG219" s="144">
        <f t="shared" si="56"/>
        <v>0</v>
      </c>
      <c r="BH219" s="144">
        <f t="shared" si="57"/>
        <v>0</v>
      </c>
      <c r="BI219" s="144">
        <f t="shared" si="58"/>
        <v>0</v>
      </c>
      <c r="BJ219" s="13" t="s">
        <v>141</v>
      </c>
      <c r="BK219" s="144">
        <f t="shared" si="59"/>
        <v>0</v>
      </c>
      <c r="BL219" s="13" t="s">
        <v>200</v>
      </c>
      <c r="BM219" s="143" t="s">
        <v>1502</v>
      </c>
    </row>
    <row r="220" spans="2:65" s="1" customFormat="1" ht="24.2" customHeight="1">
      <c r="B220" s="131"/>
      <c r="C220" s="149" t="s">
        <v>557</v>
      </c>
      <c r="D220" s="149" t="s">
        <v>313</v>
      </c>
      <c r="E220" s="150" t="s">
        <v>899</v>
      </c>
      <c r="F220" s="151" t="s">
        <v>900</v>
      </c>
      <c r="G220" s="152" t="s">
        <v>139</v>
      </c>
      <c r="H220" s="153">
        <v>45.954000000000001</v>
      </c>
      <c r="I220" s="154">
        <v>0</v>
      </c>
      <c r="J220" s="154">
        <f t="shared" si="50"/>
        <v>0</v>
      </c>
      <c r="K220" s="155"/>
      <c r="L220" s="156"/>
      <c r="M220" s="157" t="s">
        <v>1</v>
      </c>
      <c r="N220" s="158" t="s">
        <v>37</v>
      </c>
      <c r="O220" s="141">
        <v>0</v>
      </c>
      <c r="P220" s="141">
        <f t="shared" si="51"/>
        <v>0</v>
      </c>
      <c r="Q220" s="141">
        <v>1.9E-3</v>
      </c>
      <c r="R220" s="141">
        <f t="shared" si="52"/>
        <v>8.7312600000000004E-2</v>
      </c>
      <c r="S220" s="141">
        <v>0</v>
      </c>
      <c r="T220" s="142">
        <f t="shared" si="53"/>
        <v>0</v>
      </c>
      <c r="AR220" s="143" t="s">
        <v>266</v>
      </c>
      <c r="AT220" s="143" t="s">
        <v>313</v>
      </c>
      <c r="AU220" s="143" t="s">
        <v>141</v>
      </c>
      <c r="AY220" s="13" t="s">
        <v>134</v>
      </c>
      <c r="BE220" s="144">
        <f t="shared" si="54"/>
        <v>0</v>
      </c>
      <c r="BF220" s="144">
        <f t="shared" si="55"/>
        <v>0</v>
      </c>
      <c r="BG220" s="144">
        <f t="shared" si="56"/>
        <v>0</v>
      </c>
      <c r="BH220" s="144">
        <f t="shared" si="57"/>
        <v>0</v>
      </c>
      <c r="BI220" s="144">
        <f t="shared" si="58"/>
        <v>0</v>
      </c>
      <c r="BJ220" s="13" t="s">
        <v>141</v>
      </c>
      <c r="BK220" s="144">
        <f t="shared" si="59"/>
        <v>0</v>
      </c>
      <c r="BL220" s="13" t="s">
        <v>200</v>
      </c>
      <c r="BM220" s="143" t="s">
        <v>1503</v>
      </c>
    </row>
    <row r="221" spans="2:65" s="1" customFormat="1" ht="21.75" customHeight="1">
      <c r="B221" s="131"/>
      <c r="C221" s="149" t="s">
        <v>563</v>
      </c>
      <c r="D221" s="149" t="s">
        <v>313</v>
      </c>
      <c r="E221" s="150" t="s">
        <v>1504</v>
      </c>
      <c r="F221" s="151" t="s">
        <v>1505</v>
      </c>
      <c r="G221" s="152" t="s">
        <v>324</v>
      </c>
      <c r="H221" s="153">
        <v>125.474</v>
      </c>
      <c r="I221" s="154">
        <v>0</v>
      </c>
      <c r="J221" s="154">
        <f t="shared" si="50"/>
        <v>0</v>
      </c>
      <c r="K221" s="155"/>
      <c r="L221" s="156"/>
      <c r="M221" s="157" t="s">
        <v>1</v>
      </c>
      <c r="N221" s="158" t="s">
        <v>37</v>
      </c>
      <c r="O221" s="141">
        <v>0</v>
      </c>
      <c r="P221" s="141">
        <f t="shared" si="51"/>
        <v>0</v>
      </c>
      <c r="Q221" s="141">
        <v>1.4999999999999999E-4</v>
      </c>
      <c r="R221" s="141">
        <f t="shared" si="52"/>
        <v>1.88211E-2</v>
      </c>
      <c r="S221" s="141">
        <v>0</v>
      </c>
      <c r="T221" s="142">
        <f t="shared" si="53"/>
        <v>0</v>
      </c>
      <c r="AR221" s="143" t="s">
        <v>266</v>
      </c>
      <c r="AT221" s="143" t="s">
        <v>313</v>
      </c>
      <c r="AU221" s="143" t="s">
        <v>141</v>
      </c>
      <c r="AY221" s="13" t="s">
        <v>134</v>
      </c>
      <c r="BE221" s="144">
        <f t="shared" si="54"/>
        <v>0</v>
      </c>
      <c r="BF221" s="144">
        <f t="shared" si="55"/>
        <v>0</v>
      </c>
      <c r="BG221" s="144">
        <f t="shared" si="56"/>
        <v>0</v>
      </c>
      <c r="BH221" s="144">
        <f t="shared" si="57"/>
        <v>0</v>
      </c>
      <c r="BI221" s="144">
        <f t="shared" si="58"/>
        <v>0</v>
      </c>
      <c r="BJ221" s="13" t="s">
        <v>141</v>
      </c>
      <c r="BK221" s="144">
        <f t="shared" si="59"/>
        <v>0</v>
      </c>
      <c r="BL221" s="13" t="s">
        <v>200</v>
      </c>
      <c r="BM221" s="143" t="s">
        <v>1506</v>
      </c>
    </row>
    <row r="222" spans="2:65" s="1" customFormat="1" ht="37.9" customHeight="1">
      <c r="B222" s="131"/>
      <c r="C222" s="132" t="s">
        <v>567</v>
      </c>
      <c r="D222" s="132" t="s">
        <v>136</v>
      </c>
      <c r="E222" s="133" t="s">
        <v>1507</v>
      </c>
      <c r="F222" s="134" t="s">
        <v>1508</v>
      </c>
      <c r="G222" s="135" t="s">
        <v>177</v>
      </c>
      <c r="H222" s="136">
        <v>10.8</v>
      </c>
      <c r="I222" s="137">
        <v>0</v>
      </c>
      <c r="J222" s="137">
        <f t="shared" si="50"/>
        <v>0</v>
      </c>
      <c r="K222" s="138"/>
      <c r="L222" s="25"/>
      <c r="M222" s="139" t="s">
        <v>1</v>
      </c>
      <c r="N222" s="140" t="s">
        <v>37</v>
      </c>
      <c r="O222" s="141">
        <v>0.61048999999999998</v>
      </c>
      <c r="P222" s="141">
        <f t="shared" si="51"/>
        <v>6.5932919999999999</v>
      </c>
      <c r="Q222" s="141">
        <v>2.3000000000000001E-4</v>
      </c>
      <c r="R222" s="141">
        <f t="shared" si="52"/>
        <v>2.4840000000000001E-3</v>
      </c>
      <c r="S222" s="141">
        <v>0</v>
      </c>
      <c r="T222" s="142">
        <f t="shared" si="53"/>
        <v>0</v>
      </c>
      <c r="AR222" s="143" t="s">
        <v>200</v>
      </c>
      <c r="AT222" s="143" t="s">
        <v>136</v>
      </c>
      <c r="AU222" s="143" t="s">
        <v>141</v>
      </c>
      <c r="AY222" s="13" t="s">
        <v>134</v>
      </c>
      <c r="BE222" s="144">
        <f t="shared" si="54"/>
        <v>0</v>
      </c>
      <c r="BF222" s="144">
        <f t="shared" si="55"/>
        <v>0</v>
      </c>
      <c r="BG222" s="144">
        <f t="shared" si="56"/>
        <v>0</v>
      </c>
      <c r="BH222" s="144">
        <f t="shared" si="57"/>
        <v>0</v>
      </c>
      <c r="BI222" s="144">
        <f t="shared" si="58"/>
        <v>0</v>
      </c>
      <c r="BJ222" s="13" t="s">
        <v>141</v>
      </c>
      <c r="BK222" s="144">
        <f t="shared" si="59"/>
        <v>0</v>
      </c>
      <c r="BL222" s="13" t="s">
        <v>200</v>
      </c>
      <c r="BM222" s="143" t="s">
        <v>1509</v>
      </c>
    </row>
    <row r="223" spans="2:65" s="1" customFormat="1" ht="16.5" customHeight="1">
      <c r="B223" s="131"/>
      <c r="C223" s="149" t="s">
        <v>571</v>
      </c>
      <c r="D223" s="149" t="s">
        <v>313</v>
      </c>
      <c r="E223" s="150" t="s">
        <v>1510</v>
      </c>
      <c r="F223" s="151" t="s">
        <v>1511</v>
      </c>
      <c r="G223" s="152" t="s">
        <v>324</v>
      </c>
      <c r="H223" s="153">
        <v>86.4</v>
      </c>
      <c r="I223" s="154">
        <v>0</v>
      </c>
      <c r="J223" s="154">
        <f t="shared" si="50"/>
        <v>0</v>
      </c>
      <c r="K223" s="155"/>
      <c r="L223" s="156"/>
      <c r="M223" s="157" t="s">
        <v>1</v>
      </c>
      <c r="N223" s="158" t="s">
        <v>37</v>
      </c>
      <c r="O223" s="141">
        <v>0</v>
      </c>
      <c r="P223" s="141">
        <f t="shared" si="51"/>
        <v>0</v>
      </c>
      <c r="Q223" s="141">
        <v>3.5E-4</v>
      </c>
      <c r="R223" s="141">
        <f t="shared" si="52"/>
        <v>3.0240000000000003E-2</v>
      </c>
      <c r="S223" s="141">
        <v>0</v>
      </c>
      <c r="T223" s="142">
        <f t="shared" si="53"/>
        <v>0</v>
      </c>
      <c r="AR223" s="143" t="s">
        <v>266</v>
      </c>
      <c r="AT223" s="143" t="s">
        <v>313</v>
      </c>
      <c r="AU223" s="143" t="s">
        <v>141</v>
      </c>
      <c r="AY223" s="13" t="s">
        <v>134</v>
      </c>
      <c r="BE223" s="144">
        <f t="shared" si="54"/>
        <v>0</v>
      </c>
      <c r="BF223" s="144">
        <f t="shared" si="55"/>
        <v>0</v>
      </c>
      <c r="BG223" s="144">
        <f t="shared" si="56"/>
        <v>0</v>
      </c>
      <c r="BH223" s="144">
        <f t="shared" si="57"/>
        <v>0</v>
      </c>
      <c r="BI223" s="144">
        <f t="shared" si="58"/>
        <v>0</v>
      </c>
      <c r="BJ223" s="13" t="s">
        <v>141</v>
      </c>
      <c r="BK223" s="144">
        <f t="shared" si="59"/>
        <v>0</v>
      </c>
      <c r="BL223" s="13" t="s">
        <v>200</v>
      </c>
      <c r="BM223" s="143" t="s">
        <v>1512</v>
      </c>
    </row>
    <row r="224" spans="2:65" s="1" customFormat="1" ht="37.9" customHeight="1">
      <c r="B224" s="131"/>
      <c r="C224" s="132" t="s">
        <v>575</v>
      </c>
      <c r="D224" s="132" t="s">
        <v>136</v>
      </c>
      <c r="E224" s="133" t="s">
        <v>1513</v>
      </c>
      <c r="F224" s="134" t="s">
        <v>1514</v>
      </c>
      <c r="G224" s="135" t="s">
        <v>177</v>
      </c>
      <c r="H224" s="136">
        <v>14.5</v>
      </c>
      <c r="I224" s="137">
        <v>0</v>
      </c>
      <c r="J224" s="137">
        <f t="shared" si="50"/>
        <v>0</v>
      </c>
      <c r="K224" s="138"/>
      <c r="L224" s="25"/>
      <c r="M224" s="139" t="s">
        <v>1</v>
      </c>
      <c r="N224" s="140" t="s">
        <v>37</v>
      </c>
      <c r="O224" s="141">
        <v>0.61048000000000002</v>
      </c>
      <c r="P224" s="141">
        <f t="shared" si="51"/>
        <v>8.8519600000000001</v>
      </c>
      <c r="Q224" s="141">
        <v>2.2000000000000001E-4</v>
      </c>
      <c r="R224" s="141">
        <f t="shared" si="52"/>
        <v>3.1900000000000001E-3</v>
      </c>
      <c r="S224" s="141">
        <v>0</v>
      </c>
      <c r="T224" s="142">
        <f t="shared" si="53"/>
        <v>0</v>
      </c>
      <c r="AR224" s="143" t="s">
        <v>200</v>
      </c>
      <c r="AT224" s="143" t="s">
        <v>136</v>
      </c>
      <c r="AU224" s="143" t="s">
        <v>141</v>
      </c>
      <c r="AY224" s="13" t="s">
        <v>134</v>
      </c>
      <c r="BE224" s="144">
        <f t="shared" si="54"/>
        <v>0</v>
      </c>
      <c r="BF224" s="144">
        <f t="shared" si="55"/>
        <v>0</v>
      </c>
      <c r="BG224" s="144">
        <f t="shared" si="56"/>
        <v>0</v>
      </c>
      <c r="BH224" s="144">
        <f t="shared" si="57"/>
        <v>0</v>
      </c>
      <c r="BI224" s="144">
        <f t="shared" si="58"/>
        <v>0</v>
      </c>
      <c r="BJ224" s="13" t="s">
        <v>141</v>
      </c>
      <c r="BK224" s="144">
        <f t="shared" si="59"/>
        <v>0</v>
      </c>
      <c r="BL224" s="13" t="s">
        <v>200</v>
      </c>
      <c r="BM224" s="143" t="s">
        <v>1515</v>
      </c>
    </row>
    <row r="225" spans="2:65" s="1" customFormat="1" ht="16.5" customHeight="1">
      <c r="B225" s="131"/>
      <c r="C225" s="149" t="s">
        <v>579</v>
      </c>
      <c r="D225" s="149" t="s">
        <v>313</v>
      </c>
      <c r="E225" s="150" t="s">
        <v>1510</v>
      </c>
      <c r="F225" s="151" t="s">
        <v>1511</v>
      </c>
      <c r="G225" s="152" t="s">
        <v>324</v>
      </c>
      <c r="H225" s="153">
        <v>116</v>
      </c>
      <c r="I225" s="154">
        <v>0</v>
      </c>
      <c r="J225" s="154">
        <f t="shared" si="50"/>
        <v>0</v>
      </c>
      <c r="K225" s="155"/>
      <c r="L225" s="156"/>
      <c r="M225" s="157" t="s">
        <v>1</v>
      </c>
      <c r="N225" s="158" t="s">
        <v>37</v>
      </c>
      <c r="O225" s="141">
        <v>0</v>
      </c>
      <c r="P225" s="141">
        <f t="shared" si="51"/>
        <v>0</v>
      </c>
      <c r="Q225" s="141">
        <v>3.5E-4</v>
      </c>
      <c r="R225" s="141">
        <f t="shared" si="52"/>
        <v>4.0599999999999997E-2</v>
      </c>
      <c r="S225" s="141">
        <v>0</v>
      </c>
      <c r="T225" s="142">
        <f t="shared" si="53"/>
        <v>0</v>
      </c>
      <c r="AR225" s="143" t="s">
        <v>266</v>
      </c>
      <c r="AT225" s="143" t="s">
        <v>313</v>
      </c>
      <c r="AU225" s="143" t="s">
        <v>141</v>
      </c>
      <c r="AY225" s="13" t="s">
        <v>134</v>
      </c>
      <c r="BE225" s="144">
        <f t="shared" si="54"/>
        <v>0</v>
      </c>
      <c r="BF225" s="144">
        <f t="shared" si="55"/>
        <v>0</v>
      </c>
      <c r="BG225" s="144">
        <f t="shared" si="56"/>
        <v>0</v>
      </c>
      <c r="BH225" s="144">
        <f t="shared" si="57"/>
        <v>0</v>
      </c>
      <c r="BI225" s="144">
        <f t="shared" si="58"/>
        <v>0</v>
      </c>
      <c r="BJ225" s="13" t="s">
        <v>141</v>
      </c>
      <c r="BK225" s="144">
        <f t="shared" si="59"/>
        <v>0</v>
      </c>
      <c r="BL225" s="13" t="s">
        <v>200</v>
      </c>
      <c r="BM225" s="143" t="s">
        <v>1516</v>
      </c>
    </row>
    <row r="226" spans="2:65" s="1" customFormat="1" ht="24.2" customHeight="1">
      <c r="B226" s="131"/>
      <c r="C226" s="132" t="s">
        <v>585</v>
      </c>
      <c r="D226" s="132" t="s">
        <v>136</v>
      </c>
      <c r="E226" s="133" t="s">
        <v>1517</v>
      </c>
      <c r="F226" s="134" t="s">
        <v>1518</v>
      </c>
      <c r="G226" s="135" t="s">
        <v>139</v>
      </c>
      <c r="H226" s="136">
        <v>111.5</v>
      </c>
      <c r="I226" s="137">
        <v>0</v>
      </c>
      <c r="J226" s="137">
        <f t="shared" si="50"/>
        <v>0</v>
      </c>
      <c r="K226" s="138"/>
      <c r="L226" s="25"/>
      <c r="M226" s="139" t="s">
        <v>1</v>
      </c>
      <c r="N226" s="140" t="s">
        <v>37</v>
      </c>
      <c r="O226" s="141">
        <v>2.802E-2</v>
      </c>
      <c r="P226" s="141">
        <f t="shared" si="51"/>
        <v>3.1242299999999998</v>
      </c>
      <c r="Q226" s="141">
        <v>0</v>
      </c>
      <c r="R226" s="141">
        <f t="shared" si="52"/>
        <v>0</v>
      </c>
      <c r="S226" s="141">
        <v>0</v>
      </c>
      <c r="T226" s="142">
        <f t="shared" si="53"/>
        <v>0</v>
      </c>
      <c r="AR226" s="143" t="s">
        <v>200</v>
      </c>
      <c r="AT226" s="143" t="s">
        <v>136</v>
      </c>
      <c r="AU226" s="143" t="s">
        <v>141</v>
      </c>
      <c r="AY226" s="13" t="s">
        <v>134</v>
      </c>
      <c r="BE226" s="144">
        <f t="shared" si="54"/>
        <v>0</v>
      </c>
      <c r="BF226" s="144">
        <f t="shared" si="55"/>
        <v>0</v>
      </c>
      <c r="BG226" s="144">
        <f t="shared" si="56"/>
        <v>0</v>
      </c>
      <c r="BH226" s="144">
        <f t="shared" si="57"/>
        <v>0</v>
      </c>
      <c r="BI226" s="144">
        <f t="shared" si="58"/>
        <v>0</v>
      </c>
      <c r="BJ226" s="13" t="s">
        <v>141</v>
      </c>
      <c r="BK226" s="144">
        <f t="shared" si="59"/>
        <v>0</v>
      </c>
      <c r="BL226" s="13" t="s">
        <v>200</v>
      </c>
      <c r="BM226" s="143" t="s">
        <v>1519</v>
      </c>
    </row>
    <row r="227" spans="2:65" s="1" customFormat="1" ht="16.5" customHeight="1">
      <c r="B227" s="131"/>
      <c r="C227" s="149" t="s">
        <v>589</v>
      </c>
      <c r="D227" s="149" t="s">
        <v>313</v>
      </c>
      <c r="E227" s="150" t="s">
        <v>314</v>
      </c>
      <c r="F227" s="151" t="s">
        <v>315</v>
      </c>
      <c r="G227" s="152" t="s">
        <v>139</v>
      </c>
      <c r="H227" s="153">
        <v>128.22499999999999</v>
      </c>
      <c r="I227" s="154">
        <v>0</v>
      </c>
      <c r="J227" s="154">
        <f t="shared" si="50"/>
        <v>0</v>
      </c>
      <c r="K227" s="155"/>
      <c r="L227" s="156"/>
      <c r="M227" s="157" t="s">
        <v>1</v>
      </c>
      <c r="N227" s="158" t="s">
        <v>37</v>
      </c>
      <c r="O227" s="141">
        <v>0</v>
      </c>
      <c r="P227" s="141">
        <f t="shared" si="51"/>
        <v>0</v>
      </c>
      <c r="Q227" s="141">
        <v>5.0000000000000001E-4</v>
      </c>
      <c r="R227" s="141">
        <f t="shared" si="52"/>
        <v>6.4112500000000003E-2</v>
      </c>
      <c r="S227" s="141">
        <v>0</v>
      </c>
      <c r="T227" s="142">
        <f t="shared" si="53"/>
        <v>0</v>
      </c>
      <c r="AR227" s="143" t="s">
        <v>266</v>
      </c>
      <c r="AT227" s="143" t="s">
        <v>313</v>
      </c>
      <c r="AU227" s="143" t="s">
        <v>141</v>
      </c>
      <c r="AY227" s="13" t="s">
        <v>134</v>
      </c>
      <c r="BE227" s="144">
        <f t="shared" si="54"/>
        <v>0</v>
      </c>
      <c r="BF227" s="144">
        <f t="shared" si="55"/>
        <v>0</v>
      </c>
      <c r="BG227" s="144">
        <f t="shared" si="56"/>
        <v>0</v>
      </c>
      <c r="BH227" s="144">
        <f t="shared" si="57"/>
        <v>0</v>
      </c>
      <c r="BI227" s="144">
        <f t="shared" si="58"/>
        <v>0</v>
      </c>
      <c r="BJ227" s="13" t="s">
        <v>141</v>
      </c>
      <c r="BK227" s="144">
        <f t="shared" si="59"/>
        <v>0</v>
      </c>
      <c r="BL227" s="13" t="s">
        <v>200</v>
      </c>
      <c r="BM227" s="143" t="s">
        <v>1520</v>
      </c>
    </row>
    <row r="228" spans="2:65" s="1" customFormat="1" ht="24.2" customHeight="1">
      <c r="B228" s="131"/>
      <c r="C228" s="132" t="s">
        <v>593</v>
      </c>
      <c r="D228" s="132" t="s">
        <v>136</v>
      </c>
      <c r="E228" s="133" t="s">
        <v>1517</v>
      </c>
      <c r="F228" s="134" t="s">
        <v>1518</v>
      </c>
      <c r="G228" s="135" t="s">
        <v>139</v>
      </c>
      <c r="H228" s="136">
        <v>101.25</v>
      </c>
      <c r="I228" s="137">
        <v>0</v>
      </c>
      <c r="J228" s="137">
        <f t="shared" si="50"/>
        <v>0</v>
      </c>
      <c r="K228" s="138"/>
      <c r="L228" s="25"/>
      <c r="M228" s="139" t="s">
        <v>1</v>
      </c>
      <c r="N228" s="140" t="s">
        <v>37</v>
      </c>
      <c r="O228" s="141">
        <v>2.802E-2</v>
      </c>
      <c r="P228" s="141">
        <f t="shared" si="51"/>
        <v>2.8370250000000001</v>
      </c>
      <c r="Q228" s="141">
        <v>0</v>
      </c>
      <c r="R228" s="141">
        <f t="shared" si="52"/>
        <v>0</v>
      </c>
      <c r="S228" s="141">
        <v>0</v>
      </c>
      <c r="T228" s="142">
        <f t="shared" si="53"/>
        <v>0</v>
      </c>
      <c r="AR228" s="143" t="s">
        <v>200</v>
      </c>
      <c r="AT228" s="143" t="s">
        <v>136</v>
      </c>
      <c r="AU228" s="143" t="s">
        <v>141</v>
      </c>
      <c r="AY228" s="13" t="s">
        <v>134</v>
      </c>
      <c r="BE228" s="144">
        <f t="shared" si="54"/>
        <v>0</v>
      </c>
      <c r="BF228" s="144">
        <f t="shared" si="55"/>
        <v>0</v>
      </c>
      <c r="BG228" s="144">
        <f t="shared" si="56"/>
        <v>0</v>
      </c>
      <c r="BH228" s="144">
        <f t="shared" si="57"/>
        <v>0</v>
      </c>
      <c r="BI228" s="144">
        <f t="shared" si="58"/>
        <v>0</v>
      </c>
      <c r="BJ228" s="13" t="s">
        <v>141</v>
      </c>
      <c r="BK228" s="144">
        <f t="shared" si="59"/>
        <v>0</v>
      </c>
      <c r="BL228" s="13" t="s">
        <v>200</v>
      </c>
      <c r="BM228" s="143" t="s">
        <v>1521</v>
      </c>
    </row>
    <row r="229" spans="2:65" s="1" customFormat="1" ht="16.5" customHeight="1">
      <c r="B229" s="131"/>
      <c r="C229" s="149" t="s">
        <v>600</v>
      </c>
      <c r="D229" s="149" t="s">
        <v>313</v>
      </c>
      <c r="E229" s="150" t="s">
        <v>934</v>
      </c>
      <c r="F229" s="151" t="s">
        <v>935</v>
      </c>
      <c r="G229" s="152" t="s">
        <v>139</v>
      </c>
      <c r="H229" s="153">
        <v>116.438</v>
      </c>
      <c r="I229" s="154">
        <v>0</v>
      </c>
      <c r="J229" s="154">
        <f t="shared" si="50"/>
        <v>0</v>
      </c>
      <c r="K229" s="155"/>
      <c r="L229" s="156"/>
      <c r="M229" s="157" t="s">
        <v>1</v>
      </c>
      <c r="N229" s="158" t="s">
        <v>37</v>
      </c>
      <c r="O229" s="141">
        <v>0</v>
      </c>
      <c r="P229" s="141">
        <f t="shared" si="51"/>
        <v>0</v>
      </c>
      <c r="Q229" s="141">
        <v>2.9999999999999997E-4</v>
      </c>
      <c r="R229" s="141">
        <f t="shared" si="52"/>
        <v>3.4931399999999994E-2</v>
      </c>
      <c r="S229" s="141">
        <v>0</v>
      </c>
      <c r="T229" s="142">
        <f t="shared" si="53"/>
        <v>0</v>
      </c>
      <c r="AR229" s="143" t="s">
        <v>266</v>
      </c>
      <c r="AT229" s="143" t="s">
        <v>313</v>
      </c>
      <c r="AU229" s="143" t="s">
        <v>141</v>
      </c>
      <c r="AY229" s="13" t="s">
        <v>134</v>
      </c>
      <c r="BE229" s="144">
        <f t="shared" si="54"/>
        <v>0</v>
      </c>
      <c r="BF229" s="144">
        <f t="shared" si="55"/>
        <v>0</v>
      </c>
      <c r="BG229" s="144">
        <f t="shared" si="56"/>
        <v>0</v>
      </c>
      <c r="BH229" s="144">
        <f t="shared" si="57"/>
        <v>0</v>
      </c>
      <c r="BI229" s="144">
        <f t="shared" si="58"/>
        <v>0</v>
      </c>
      <c r="BJ229" s="13" t="s">
        <v>141</v>
      </c>
      <c r="BK229" s="144">
        <f t="shared" si="59"/>
        <v>0</v>
      </c>
      <c r="BL229" s="13" t="s">
        <v>200</v>
      </c>
      <c r="BM229" s="143" t="s">
        <v>1522</v>
      </c>
    </row>
    <row r="230" spans="2:65" s="1" customFormat="1" ht="33" customHeight="1">
      <c r="B230" s="131"/>
      <c r="C230" s="132" t="s">
        <v>604</v>
      </c>
      <c r="D230" s="132" t="s">
        <v>136</v>
      </c>
      <c r="E230" s="133" t="s">
        <v>1523</v>
      </c>
      <c r="F230" s="134" t="s">
        <v>1524</v>
      </c>
      <c r="G230" s="135" t="s">
        <v>177</v>
      </c>
      <c r="H230" s="136">
        <v>27.5</v>
      </c>
      <c r="I230" s="137">
        <v>0</v>
      </c>
      <c r="J230" s="137">
        <f t="shared" si="50"/>
        <v>0</v>
      </c>
      <c r="K230" s="138"/>
      <c r="L230" s="25"/>
      <c r="M230" s="139" t="s">
        <v>1</v>
      </c>
      <c r="N230" s="140" t="s">
        <v>37</v>
      </c>
      <c r="O230" s="141">
        <v>0.46800000000000003</v>
      </c>
      <c r="P230" s="141">
        <f t="shared" si="51"/>
        <v>12.870000000000001</v>
      </c>
      <c r="Q230" s="141">
        <v>3.0000000000000001E-5</v>
      </c>
      <c r="R230" s="141">
        <f t="shared" si="52"/>
        <v>8.25E-4</v>
      </c>
      <c r="S230" s="141">
        <v>0</v>
      </c>
      <c r="T230" s="142">
        <f t="shared" si="53"/>
        <v>0</v>
      </c>
      <c r="AR230" s="143" t="s">
        <v>200</v>
      </c>
      <c r="AT230" s="143" t="s">
        <v>136</v>
      </c>
      <c r="AU230" s="143" t="s">
        <v>141</v>
      </c>
      <c r="AY230" s="13" t="s">
        <v>134</v>
      </c>
      <c r="BE230" s="144">
        <f t="shared" si="54"/>
        <v>0</v>
      </c>
      <c r="BF230" s="144">
        <f t="shared" si="55"/>
        <v>0</v>
      </c>
      <c r="BG230" s="144">
        <f t="shared" si="56"/>
        <v>0</v>
      </c>
      <c r="BH230" s="144">
        <f t="shared" si="57"/>
        <v>0</v>
      </c>
      <c r="BI230" s="144">
        <f t="shared" si="58"/>
        <v>0</v>
      </c>
      <c r="BJ230" s="13" t="s">
        <v>141</v>
      </c>
      <c r="BK230" s="144">
        <f t="shared" si="59"/>
        <v>0</v>
      </c>
      <c r="BL230" s="13" t="s">
        <v>200</v>
      </c>
      <c r="BM230" s="143" t="s">
        <v>1525</v>
      </c>
    </row>
    <row r="231" spans="2:65" s="1" customFormat="1" ht="16.5" customHeight="1">
      <c r="B231" s="131"/>
      <c r="C231" s="149" t="s">
        <v>609</v>
      </c>
      <c r="D231" s="149" t="s">
        <v>313</v>
      </c>
      <c r="E231" s="150" t="s">
        <v>1510</v>
      </c>
      <c r="F231" s="151" t="s">
        <v>1511</v>
      </c>
      <c r="G231" s="152" t="s">
        <v>324</v>
      </c>
      <c r="H231" s="153">
        <v>220</v>
      </c>
      <c r="I231" s="154">
        <v>0</v>
      </c>
      <c r="J231" s="154">
        <f t="shared" si="50"/>
        <v>0</v>
      </c>
      <c r="K231" s="155"/>
      <c r="L231" s="156"/>
      <c r="M231" s="157" t="s">
        <v>1</v>
      </c>
      <c r="N231" s="158" t="s">
        <v>37</v>
      </c>
      <c r="O231" s="141">
        <v>0</v>
      </c>
      <c r="P231" s="141">
        <f t="shared" si="51"/>
        <v>0</v>
      </c>
      <c r="Q231" s="141">
        <v>3.5E-4</v>
      </c>
      <c r="R231" s="141">
        <f t="shared" si="52"/>
        <v>7.6999999999999999E-2</v>
      </c>
      <c r="S231" s="141">
        <v>0</v>
      </c>
      <c r="T231" s="142">
        <f t="shared" si="53"/>
        <v>0</v>
      </c>
      <c r="AR231" s="143" t="s">
        <v>266</v>
      </c>
      <c r="AT231" s="143" t="s">
        <v>313</v>
      </c>
      <c r="AU231" s="143" t="s">
        <v>141</v>
      </c>
      <c r="AY231" s="13" t="s">
        <v>134</v>
      </c>
      <c r="BE231" s="144">
        <f t="shared" si="54"/>
        <v>0</v>
      </c>
      <c r="BF231" s="144">
        <f t="shared" si="55"/>
        <v>0</v>
      </c>
      <c r="BG231" s="144">
        <f t="shared" si="56"/>
        <v>0</v>
      </c>
      <c r="BH231" s="144">
        <f t="shared" si="57"/>
        <v>0</v>
      </c>
      <c r="BI231" s="144">
        <f t="shared" si="58"/>
        <v>0</v>
      </c>
      <c r="BJ231" s="13" t="s">
        <v>141</v>
      </c>
      <c r="BK231" s="144">
        <f t="shared" si="59"/>
        <v>0</v>
      </c>
      <c r="BL231" s="13" t="s">
        <v>200</v>
      </c>
      <c r="BM231" s="143" t="s">
        <v>1526</v>
      </c>
    </row>
    <row r="232" spans="2:65" s="1" customFormat="1" ht="16.5" customHeight="1">
      <c r="B232" s="131"/>
      <c r="C232" s="149" t="s">
        <v>613</v>
      </c>
      <c r="D232" s="149" t="s">
        <v>313</v>
      </c>
      <c r="E232" s="150" t="s">
        <v>1527</v>
      </c>
      <c r="F232" s="151" t="s">
        <v>1528</v>
      </c>
      <c r="G232" s="152" t="s">
        <v>139</v>
      </c>
      <c r="H232" s="153">
        <v>11.275</v>
      </c>
      <c r="I232" s="154">
        <v>0</v>
      </c>
      <c r="J232" s="154">
        <f t="shared" si="50"/>
        <v>0</v>
      </c>
      <c r="K232" s="155"/>
      <c r="L232" s="156"/>
      <c r="M232" s="157" t="s">
        <v>1</v>
      </c>
      <c r="N232" s="158" t="s">
        <v>37</v>
      </c>
      <c r="O232" s="141">
        <v>0</v>
      </c>
      <c r="P232" s="141">
        <f t="shared" si="51"/>
        <v>0</v>
      </c>
      <c r="Q232" s="141">
        <v>7.92E-3</v>
      </c>
      <c r="R232" s="141">
        <f t="shared" si="52"/>
        <v>8.9298000000000002E-2</v>
      </c>
      <c r="S232" s="141">
        <v>0</v>
      </c>
      <c r="T232" s="142">
        <f t="shared" si="53"/>
        <v>0</v>
      </c>
      <c r="AR232" s="143" t="s">
        <v>266</v>
      </c>
      <c r="AT232" s="143" t="s">
        <v>313</v>
      </c>
      <c r="AU232" s="143" t="s">
        <v>141</v>
      </c>
      <c r="AY232" s="13" t="s">
        <v>134</v>
      </c>
      <c r="BE232" s="144">
        <f t="shared" si="54"/>
        <v>0</v>
      </c>
      <c r="BF232" s="144">
        <f t="shared" si="55"/>
        <v>0</v>
      </c>
      <c r="BG232" s="144">
        <f t="shared" si="56"/>
        <v>0</v>
      </c>
      <c r="BH232" s="144">
        <f t="shared" si="57"/>
        <v>0</v>
      </c>
      <c r="BI232" s="144">
        <f t="shared" si="58"/>
        <v>0</v>
      </c>
      <c r="BJ232" s="13" t="s">
        <v>141</v>
      </c>
      <c r="BK232" s="144">
        <f t="shared" si="59"/>
        <v>0</v>
      </c>
      <c r="BL232" s="13" t="s">
        <v>200</v>
      </c>
      <c r="BM232" s="143" t="s">
        <v>1529</v>
      </c>
    </row>
    <row r="233" spans="2:65" s="1" customFormat="1" ht="24.2" customHeight="1">
      <c r="B233" s="131"/>
      <c r="C233" s="132" t="s">
        <v>617</v>
      </c>
      <c r="D233" s="132" t="s">
        <v>136</v>
      </c>
      <c r="E233" s="133" t="s">
        <v>1530</v>
      </c>
      <c r="F233" s="134" t="s">
        <v>1531</v>
      </c>
      <c r="G233" s="135" t="s">
        <v>234</v>
      </c>
      <c r="H233" s="136">
        <v>1.0289999999999999</v>
      </c>
      <c r="I233" s="137">
        <v>0</v>
      </c>
      <c r="J233" s="137">
        <f t="shared" si="50"/>
        <v>0</v>
      </c>
      <c r="K233" s="138"/>
      <c r="L233" s="25"/>
      <c r="M233" s="139" t="s">
        <v>1</v>
      </c>
      <c r="N233" s="140" t="s">
        <v>37</v>
      </c>
      <c r="O233" s="141">
        <v>1.629</v>
      </c>
      <c r="P233" s="141">
        <f t="shared" si="51"/>
        <v>1.6762409999999999</v>
      </c>
      <c r="Q233" s="141">
        <v>0</v>
      </c>
      <c r="R233" s="141">
        <f t="shared" si="52"/>
        <v>0</v>
      </c>
      <c r="S233" s="141">
        <v>0</v>
      </c>
      <c r="T233" s="142">
        <f t="shared" si="53"/>
        <v>0</v>
      </c>
      <c r="AR233" s="143" t="s">
        <v>200</v>
      </c>
      <c r="AT233" s="143" t="s">
        <v>136</v>
      </c>
      <c r="AU233" s="143" t="s">
        <v>141</v>
      </c>
      <c r="AY233" s="13" t="s">
        <v>134</v>
      </c>
      <c r="BE233" s="144">
        <f t="shared" si="54"/>
        <v>0</v>
      </c>
      <c r="BF233" s="144">
        <f t="shared" si="55"/>
        <v>0</v>
      </c>
      <c r="BG233" s="144">
        <f t="shared" si="56"/>
        <v>0</v>
      </c>
      <c r="BH233" s="144">
        <f t="shared" si="57"/>
        <v>0</v>
      </c>
      <c r="BI233" s="144">
        <f t="shared" si="58"/>
        <v>0</v>
      </c>
      <c r="BJ233" s="13" t="s">
        <v>141</v>
      </c>
      <c r="BK233" s="144">
        <f t="shared" si="59"/>
        <v>0</v>
      </c>
      <c r="BL233" s="13" t="s">
        <v>200</v>
      </c>
      <c r="BM233" s="143" t="s">
        <v>1532</v>
      </c>
    </row>
    <row r="234" spans="2:65" s="11" customFormat="1" ht="22.9" customHeight="1">
      <c r="B234" s="120"/>
      <c r="D234" s="121" t="s">
        <v>70</v>
      </c>
      <c r="E234" s="129" t="s">
        <v>927</v>
      </c>
      <c r="F234" s="129" t="s">
        <v>928</v>
      </c>
      <c r="J234" s="130">
        <f>BK234</f>
        <v>0</v>
      </c>
      <c r="L234" s="120"/>
      <c r="M234" s="124"/>
      <c r="P234" s="125">
        <f>SUM(P235:P241)</f>
        <v>32.156330000000004</v>
      </c>
      <c r="R234" s="125">
        <f>SUM(R235:R241)</f>
        <v>2.8568994999999999</v>
      </c>
      <c r="T234" s="126">
        <f>SUM(T235:T241)</f>
        <v>0</v>
      </c>
      <c r="AR234" s="121" t="s">
        <v>141</v>
      </c>
      <c r="AT234" s="127" t="s">
        <v>70</v>
      </c>
      <c r="AU234" s="127" t="s">
        <v>79</v>
      </c>
      <c r="AY234" s="121" t="s">
        <v>134</v>
      </c>
      <c r="BK234" s="128">
        <f>SUM(BK235:BK241)</f>
        <v>0</v>
      </c>
    </row>
    <row r="235" spans="2:65" s="1" customFormat="1" ht="24.2" customHeight="1">
      <c r="B235" s="131"/>
      <c r="C235" s="132" t="s">
        <v>621</v>
      </c>
      <c r="D235" s="132" t="s">
        <v>136</v>
      </c>
      <c r="E235" s="133" t="s">
        <v>1533</v>
      </c>
      <c r="F235" s="134" t="s">
        <v>1534</v>
      </c>
      <c r="G235" s="135" t="s">
        <v>139</v>
      </c>
      <c r="H235" s="136">
        <v>91</v>
      </c>
      <c r="I235" s="137">
        <v>0</v>
      </c>
      <c r="J235" s="137">
        <f t="shared" ref="J235:J241" si="60">ROUND(I235*H235,2)</f>
        <v>0</v>
      </c>
      <c r="K235" s="138"/>
      <c r="L235" s="25"/>
      <c r="M235" s="139" t="s">
        <v>1</v>
      </c>
      <c r="N235" s="140" t="s">
        <v>37</v>
      </c>
      <c r="O235" s="141">
        <v>9.3479999999999994E-2</v>
      </c>
      <c r="P235" s="141">
        <f t="shared" ref="P235:P241" si="61">O235*H235</f>
        <v>8.5066799999999994</v>
      </c>
      <c r="Q235" s="141">
        <v>0</v>
      </c>
      <c r="R235" s="141">
        <f t="shared" ref="R235:R241" si="62">Q235*H235</f>
        <v>0</v>
      </c>
      <c r="S235" s="141">
        <v>0</v>
      </c>
      <c r="T235" s="142">
        <f t="shared" ref="T235:T241" si="63">S235*H235</f>
        <v>0</v>
      </c>
      <c r="AR235" s="143" t="s">
        <v>200</v>
      </c>
      <c r="AT235" s="143" t="s">
        <v>136</v>
      </c>
      <c r="AU235" s="143" t="s">
        <v>141</v>
      </c>
      <c r="AY235" s="13" t="s">
        <v>134</v>
      </c>
      <c r="BE235" s="144">
        <f t="shared" ref="BE235:BE241" si="64">IF(N235="základná",J235,0)</f>
        <v>0</v>
      </c>
      <c r="BF235" s="144">
        <f t="shared" ref="BF235:BF241" si="65">IF(N235="znížená",J235,0)</f>
        <v>0</v>
      </c>
      <c r="BG235" s="144">
        <f t="shared" ref="BG235:BG241" si="66">IF(N235="zákl. prenesená",J235,0)</f>
        <v>0</v>
      </c>
      <c r="BH235" s="144">
        <f t="shared" ref="BH235:BH241" si="67">IF(N235="zníž. prenesená",J235,0)</f>
        <v>0</v>
      </c>
      <c r="BI235" s="144">
        <f t="shared" ref="BI235:BI241" si="68">IF(N235="nulová",J235,0)</f>
        <v>0</v>
      </c>
      <c r="BJ235" s="13" t="s">
        <v>141</v>
      </c>
      <c r="BK235" s="144">
        <f t="shared" ref="BK235:BK241" si="69">ROUND(I235*H235,2)</f>
        <v>0</v>
      </c>
      <c r="BL235" s="13" t="s">
        <v>200</v>
      </c>
      <c r="BM235" s="143" t="s">
        <v>1535</v>
      </c>
    </row>
    <row r="236" spans="2:65" s="1" customFormat="1" ht="24.2" customHeight="1">
      <c r="B236" s="131"/>
      <c r="C236" s="149" t="s">
        <v>627</v>
      </c>
      <c r="D236" s="149" t="s">
        <v>313</v>
      </c>
      <c r="E236" s="150" t="s">
        <v>1536</v>
      </c>
      <c r="F236" s="151" t="s">
        <v>1537</v>
      </c>
      <c r="G236" s="152" t="s">
        <v>139</v>
      </c>
      <c r="H236" s="153">
        <v>92.82</v>
      </c>
      <c r="I236" s="154">
        <v>0</v>
      </c>
      <c r="J236" s="154">
        <f t="shared" si="60"/>
        <v>0</v>
      </c>
      <c r="K236" s="155"/>
      <c r="L236" s="156"/>
      <c r="M236" s="157" t="s">
        <v>1</v>
      </c>
      <c r="N236" s="158" t="s">
        <v>37</v>
      </c>
      <c r="O236" s="141">
        <v>0</v>
      </c>
      <c r="P236" s="141">
        <f t="shared" si="61"/>
        <v>0</v>
      </c>
      <c r="Q236" s="141">
        <v>6.6E-3</v>
      </c>
      <c r="R236" s="141">
        <f t="shared" si="62"/>
        <v>0.61261199999999993</v>
      </c>
      <c r="S236" s="141">
        <v>0</v>
      </c>
      <c r="T236" s="142">
        <f t="shared" si="63"/>
        <v>0</v>
      </c>
      <c r="AR236" s="143" t="s">
        <v>266</v>
      </c>
      <c r="AT236" s="143" t="s">
        <v>313</v>
      </c>
      <c r="AU236" s="143" t="s">
        <v>141</v>
      </c>
      <c r="AY236" s="13" t="s">
        <v>134</v>
      </c>
      <c r="BE236" s="144">
        <f t="shared" si="64"/>
        <v>0</v>
      </c>
      <c r="BF236" s="144">
        <f t="shared" si="65"/>
        <v>0</v>
      </c>
      <c r="BG236" s="144">
        <f t="shared" si="66"/>
        <v>0</v>
      </c>
      <c r="BH236" s="144">
        <f t="shared" si="67"/>
        <v>0</v>
      </c>
      <c r="BI236" s="144">
        <f t="shared" si="68"/>
        <v>0</v>
      </c>
      <c r="BJ236" s="13" t="s">
        <v>141</v>
      </c>
      <c r="BK236" s="144">
        <f t="shared" si="69"/>
        <v>0</v>
      </c>
      <c r="BL236" s="13" t="s">
        <v>200</v>
      </c>
      <c r="BM236" s="143" t="s">
        <v>1538</v>
      </c>
    </row>
    <row r="237" spans="2:65" s="1" customFormat="1" ht="24.2" customHeight="1">
      <c r="B237" s="131"/>
      <c r="C237" s="132" t="s">
        <v>633</v>
      </c>
      <c r="D237" s="132" t="s">
        <v>136</v>
      </c>
      <c r="E237" s="133" t="s">
        <v>1539</v>
      </c>
      <c r="F237" s="134" t="s">
        <v>1540</v>
      </c>
      <c r="G237" s="135" t="s">
        <v>139</v>
      </c>
      <c r="H237" s="136">
        <v>102.5</v>
      </c>
      <c r="I237" s="137">
        <v>0</v>
      </c>
      <c r="J237" s="137">
        <f t="shared" si="60"/>
        <v>0</v>
      </c>
      <c r="K237" s="138"/>
      <c r="L237" s="25"/>
      <c r="M237" s="139" t="s">
        <v>1</v>
      </c>
      <c r="N237" s="140" t="s">
        <v>37</v>
      </c>
      <c r="O237" s="141">
        <v>0.15926000000000001</v>
      </c>
      <c r="P237" s="141">
        <f t="shared" si="61"/>
        <v>16.324150000000003</v>
      </c>
      <c r="Q237" s="141">
        <v>3.62E-3</v>
      </c>
      <c r="R237" s="141">
        <f t="shared" si="62"/>
        <v>0.37104999999999999</v>
      </c>
      <c r="S237" s="141">
        <v>0</v>
      </c>
      <c r="T237" s="142">
        <f t="shared" si="63"/>
        <v>0</v>
      </c>
      <c r="AR237" s="143" t="s">
        <v>200</v>
      </c>
      <c r="AT237" s="143" t="s">
        <v>136</v>
      </c>
      <c r="AU237" s="143" t="s">
        <v>141</v>
      </c>
      <c r="AY237" s="13" t="s">
        <v>134</v>
      </c>
      <c r="BE237" s="144">
        <f t="shared" si="64"/>
        <v>0</v>
      </c>
      <c r="BF237" s="144">
        <f t="shared" si="65"/>
        <v>0</v>
      </c>
      <c r="BG237" s="144">
        <f t="shared" si="66"/>
        <v>0</v>
      </c>
      <c r="BH237" s="144">
        <f t="shared" si="67"/>
        <v>0</v>
      </c>
      <c r="BI237" s="144">
        <f t="shared" si="68"/>
        <v>0</v>
      </c>
      <c r="BJ237" s="13" t="s">
        <v>141</v>
      </c>
      <c r="BK237" s="144">
        <f t="shared" si="69"/>
        <v>0</v>
      </c>
      <c r="BL237" s="13" t="s">
        <v>200</v>
      </c>
      <c r="BM237" s="143" t="s">
        <v>1541</v>
      </c>
    </row>
    <row r="238" spans="2:65" s="1" customFormat="1" ht="24.2" customHeight="1">
      <c r="B238" s="131"/>
      <c r="C238" s="149" t="s">
        <v>637</v>
      </c>
      <c r="D238" s="149" t="s">
        <v>313</v>
      </c>
      <c r="E238" s="150" t="s">
        <v>1542</v>
      </c>
      <c r="F238" s="151" t="s">
        <v>1543</v>
      </c>
      <c r="G238" s="152" t="s">
        <v>139</v>
      </c>
      <c r="H238" s="153">
        <v>104.55</v>
      </c>
      <c r="I238" s="154">
        <v>0</v>
      </c>
      <c r="J238" s="154">
        <f t="shared" si="60"/>
        <v>0</v>
      </c>
      <c r="K238" s="155"/>
      <c r="L238" s="156"/>
      <c r="M238" s="157" t="s">
        <v>1</v>
      </c>
      <c r="N238" s="158" t="s">
        <v>37</v>
      </c>
      <c r="O238" s="141">
        <v>0</v>
      </c>
      <c r="P238" s="141">
        <f t="shared" si="61"/>
        <v>0</v>
      </c>
      <c r="Q238" s="141">
        <v>2.2499999999999998E-3</v>
      </c>
      <c r="R238" s="141">
        <f t="shared" si="62"/>
        <v>0.23523749999999999</v>
      </c>
      <c r="S238" s="141">
        <v>0</v>
      </c>
      <c r="T238" s="142">
        <f t="shared" si="63"/>
        <v>0</v>
      </c>
      <c r="AR238" s="143" t="s">
        <v>266</v>
      </c>
      <c r="AT238" s="143" t="s">
        <v>313</v>
      </c>
      <c r="AU238" s="143" t="s">
        <v>141</v>
      </c>
      <c r="AY238" s="13" t="s">
        <v>134</v>
      </c>
      <c r="BE238" s="144">
        <f t="shared" si="64"/>
        <v>0</v>
      </c>
      <c r="BF238" s="144">
        <f t="shared" si="65"/>
        <v>0</v>
      </c>
      <c r="BG238" s="144">
        <f t="shared" si="66"/>
        <v>0</v>
      </c>
      <c r="BH238" s="144">
        <f t="shared" si="67"/>
        <v>0</v>
      </c>
      <c r="BI238" s="144">
        <f t="shared" si="68"/>
        <v>0</v>
      </c>
      <c r="BJ238" s="13" t="s">
        <v>141</v>
      </c>
      <c r="BK238" s="144">
        <f t="shared" si="69"/>
        <v>0</v>
      </c>
      <c r="BL238" s="13" t="s">
        <v>200</v>
      </c>
      <c r="BM238" s="143" t="s">
        <v>1544</v>
      </c>
    </row>
    <row r="239" spans="2:65" s="1" customFormat="1" ht="33" customHeight="1">
      <c r="B239" s="131"/>
      <c r="C239" s="132" t="s">
        <v>641</v>
      </c>
      <c r="D239" s="132" t="s">
        <v>136</v>
      </c>
      <c r="E239" s="133" t="s">
        <v>1545</v>
      </c>
      <c r="F239" s="134" t="s">
        <v>1546</v>
      </c>
      <c r="G239" s="135" t="s">
        <v>139</v>
      </c>
      <c r="H239" s="136">
        <v>91</v>
      </c>
      <c r="I239" s="137">
        <v>0</v>
      </c>
      <c r="J239" s="137">
        <f t="shared" si="60"/>
        <v>0</v>
      </c>
      <c r="K239" s="138"/>
      <c r="L239" s="25"/>
      <c r="M239" s="139" t="s">
        <v>1</v>
      </c>
      <c r="N239" s="140" t="s">
        <v>37</v>
      </c>
      <c r="O239" s="141">
        <v>8.0500000000000002E-2</v>
      </c>
      <c r="P239" s="141">
        <f t="shared" si="61"/>
        <v>7.3254999999999999</v>
      </c>
      <c r="Q239" s="141">
        <v>0</v>
      </c>
      <c r="R239" s="141">
        <f t="shared" si="62"/>
        <v>0</v>
      </c>
      <c r="S239" s="141">
        <v>0</v>
      </c>
      <c r="T239" s="142">
        <f t="shared" si="63"/>
        <v>0</v>
      </c>
      <c r="AR239" s="143" t="s">
        <v>200</v>
      </c>
      <c r="AT239" s="143" t="s">
        <v>136</v>
      </c>
      <c r="AU239" s="143" t="s">
        <v>141</v>
      </c>
      <c r="AY239" s="13" t="s">
        <v>134</v>
      </c>
      <c r="BE239" s="144">
        <f t="shared" si="64"/>
        <v>0</v>
      </c>
      <c r="BF239" s="144">
        <f t="shared" si="65"/>
        <v>0</v>
      </c>
      <c r="BG239" s="144">
        <f t="shared" si="66"/>
        <v>0</v>
      </c>
      <c r="BH239" s="144">
        <f t="shared" si="67"/>
        <v>0</v>
      </c>
      <c r="BI239" s="144">
        <f t="shared" si="68"/>
        <v>0</v>
      </c>
      <c r="BJ239" s="13" t="s">
        <v>141</v>
      </c>
      <c r="BK239" s="144">
        <f t="shared" si="69"/>
        <v>0</v>
      </c>
      <c r="BL239" s="13" t="s">
        <v>200</v>
      </c>
      <c r="BM239" s="143" t="s">
        <v>1547</v>
      </c>
    </row>
    <row r="240" spans="2:65" s="1" customFormat="1" ht="24.2" customHeight="1">
      <c r="B240" s="131"/>
      <c r="C240" s="149" t="s">
        <v>872</v>
      </c>
      <c r="D240" s="149" t="s">
        <v>313</v>
      </c>
      <c r="E240" s="150" t="s">
        <v>1548</v>
      </c>
      <c r="F240" s="151" t="s">
        <v>1549</v>
      </c>
      <c r="G240" s="152" t="s">
        <v>139</v>
      </c>
      <c r="H240" s="153">
        <v>91</v>
      </c>
      <c r="I240" s="154">
        <v>0</v>
      </c>
      <c r="J240" s="154">
        <f t="shared" si="60"/>
        <v>0</v>
      </c>
      <c r="K240" s="155"/>
      <c r="L240" s="156"/>
      <c r="M240" s="157" t="s">
        <v>1</v>
      </c>
      <c r="N240" s="158" t="s">
        <v>37</v>
      </c>
      <c r="O240" s="141">
        <v>0</v>
      </c>
      <c r="P240" s="141">
        <f t="shared" si="61"/>
        <v>0</v>
      </c>
      <c r="Q240" s="141">
        <v>1.7999999999999999E-2</v>
      </c>
      <c r="R240" s="141">
        <f t="shared" si="62"/>
        <v>1.6379999999999999</v>
      </c>
      <c r="S240" s="141">
        <v>0</v>
      </c>
      <c r="T240" s="142">
        <f t="shared" si="63"/>
        <v>0</v>
      </c>
      <c r="AR240" s="143" t="s">
        <v>266</v>
      </c>
      <c r="AT240" s="143" t="s">
        <v>313</v>
      </c>
      <c r="AU240" s="143" t="s">
        <v>141</v>
      </c>
      <c r="AY240" s="13" t="s">
        <v>134</v>
      </c>
      <c r="BE240" s="144">
        <f t="shared" si="64"/>
        <v>0</v>
      </c>
      <c r="BF240" s="144">
        <f t="shared" si="65"/>
        <v>0</v>
      </c>
      <c r="BG240" s="144">
        <f t="shared" si="66"/>
        <v>0</v>
      </c>
      <c r="BH240" s="144">
        <f t="shared" si="67"/>
        <v>0</v>
      </c>
      <c r="BI240" s="144">
        <f t="shared" si="68"/>
        <v>0</v>
      </c>
      <c r="BJ240" s="13" t="s">
        <v>141</v>
      </c>
      <c r="BK240" s="144">
        <f t="shared" si="69"/>
        <v>0</v>
      </c>
      <c r="BL240" s="13" t="s">
        <v>200</v>
      </c>
      <c r="BM240" s="143" t="s">
        <v>1550</v>
      </c>
    </row>
    <row r="241" spans="2:65" s="1" customFormat="1" ht="24.2" customHeight="1">
      <c r="B241" s="131"/>
      <c r="C241" s="132" t="s">
        <v>876</v>
      </c>
      <c r="D241" s="132" t="s">
        <v>136</v>
      </c>
      <c r="E241" s="133" t="s">
        <v>1551</v>
      </c>
      <c r="F241" s="134" t="s">
        <v>1552</v>
      </c>
      <c r="G241" s="135" t="s">
        <v>453</v>
      </c>
      <c r="H241" s="136">
        <v>97.706999999999994</v>
      </c>
      <c r="I241" s="137">
        <v>0</v>
      </c>
      <c r="J241" s="137">
        <f t="shared" si="60"/>
        <v>0</v>
      </c>
      <c r="K241" s="138"/>
      <c r="L241" s="25"/>
      <c r="M241" s="139" t="s">
        <v>1</v>
      </c>
      <c r="N241" s="140" t="s">
        <v>37</v>
      </c>
      <c r="O241" s="141">
        <v>0</v>
      </c>
      <c r="P241" s="141">
        <f t="shared" si="61"/>
        <v>0</v>
      </c>
      <c r="Q241" s="141">
        <v>0</v>
      </c>
      <c r="R241" s="141">
        <f t="shared" si="62"/>
        <v>0</v>
      </c>
      <c r="S241" s="141">
        <v>0</v>
      </c>
      <c r="T241" s="142">
        <f t="shared" si="63"/>
        <v>0</v>
      </c>
      <c r="AR241" s="143" t="s">
        <v>200</v>
      </c>
      <c r="AT241" s="143" t="s">
        <v>136</v>
      </c>
      <c r="AU241" s="143" t="s">
        <v>141</v>
      </c>
      <c r="AY241" s="13" t="s">
        <v>134</v>
      </c>
      <c r="BE241" s="144">
        <f t="shared" si="64"/>
        <v>0</v>
      </c>
      <c r="BF241" s="144">
        <f t="shared" si="65"/>
        <v>0</v>
      </c>
      <c r="BG241" s="144">
        <f t="shared" si="66"/>
        <v>0</v>
      </c>
      <c r="BH241" s="144">
        <f t="shared" si="67"/>
        <v>0</v>
      </c>
      <c r="BI241" s="144">
        <f t="shared" si="68"/>
        <v>0</v>
      </c>
      <c r="BJ241" s="13" t="s">
        <v>141</v>
      </c>
      <c r="BK241" s="144">
        <f t="shared" si="69"/>
        <v>0</v>
      </c>
      <c r="BL241" s="13" t="s">
        <v>200</v>
      </c>
      <c r="BM241" s="143" t="s">
        <v>1553</v>
      </c>
    </row>
    <row r="242" spans="2:65" s="11" customFormat="1" ht="22.9" customHeight="1">
      <c r="B242" s="120"/>
      <c r="D242" s="121" t="s">
        <v>70</v>
      </c>
      <c r="E242" s="129" t="s">
        <v>272</v>
      </c>
      <c r="F242" s="129" t="s">
        <v>273</v>
      </c>
      <c r="J242" s="130">
        <f>BK242</f>
        <v>0</v>
      </c>
      <c r="L242" s="120"/>
      <c r="M242" s="124"/>
      <c r="P242" s="125">
        <f>SUM(P243:P248)</f>
        <v>21.085876000000003</v>
      </c>
      <c r="R242" s="125">
        <f>SUM(R243:R248)</f>
        <v>4.4128000000000007E-2</v>
      </c>
      <c r="T242" s="126">
        <f>SUM(T243:T248)</f>
        <v>0</v>
      </c>
      <c r="AR242" s="121" t="s">
        <v>141</v>
      </c>
      <c r="AT242" s="127" t="s">
        <v>70</v>
      </c>
      <c r="AU242" s="127" t="s">
        <v>79</v>
      </c>
      <c r="AY242" s="121" t="s">
        <v>134</v>
      </c>
      <c r="BK242" s="128">
        <f>SUM(BK243:BK248)</f>
        <v>0</v>
      </c>
    </row>
    <row r="243" spans="2:65" s="1" customFormat="1" ht="24.2" customHeight="1">
      <c r="B243" s="131"/>
      <c r="C243" s="132" t="s">
        <v>880</v>
      </c>
      <c r="D243" s="132" t="s">
        <v>136</v>
      </c>
      <c r="E243" s="133" t="s">
        <v>1554</v>
      </c>
      <c r="F243" s="134" t="s">
        <v>1555</v>
      </c>
      <c r="G243" s="135" t="s">
        <v>177</v>
      </c>
      <c r="H243" s="136">
        <v>10.8</v>
      </c>
      <c r="I243" s="137">
        <v>0</v>
      </c>
      <c r="J243" s="137">
        <f t="shared" ref="J243:J248" si="70">ROUND(I243*H243,2)</f>
        <v>0</v>
      </c>
      <c r="K243" s="138"/>
      <c r="L243" s="25"/>
      <c r="M243" s="139" t="s">
        <v>1</v>
      </c>
      <c r="N243" s="140" t="s">
        <v>37</v>
      </c>
      <c r="O243" s="141">
        <v>0.65966999999999998</v>
      </c>
      <c r="P243" s="141">
        <f t="shared" ref="P243:P248" si="71">O243*H243</f>
        <v>7.1244360000000002</v>
      </c>
      <c r="Q243" s="141">
        <v>2.1099999999999999E-3</v>
      </c>
      <c r="R243" s="141">
        <f t="shared" ref="R243:R248" si="72">Q243*H243</f>
        <v>2.2787999999999999E-2</v>
      </c>
      <c r="S243" s="141">
        <v>0</v>
      </c>
      <c r="T243" s="142">
        <f t="shared" ref="T243:T248" si="73">S243*H243</f>
        <v>0</v>
      </c>
      <c r="AR243" s="143" t="s">
        <v>200</v>
      </c>
      <c r="AT243" s="143" t="s">
        <v>136</v>
      </c>
      <c r="AU243" s="143" t="s">
        <v>141</v>
      </c>
      <c r="AY243" s="13" t="s">
        <v>134</v>
      </c>
      <c r="BE243" s="144">
        <f t="shared" ref="BE243:BE248" si="74">IF(N243="základná",J243,0)</f>
        <v>0</v>
      </c>
      <c r="BF243" s="144">
        <f t="shared" ref="BF243:BF248" si="75">IF(N243="znížená",J243,0)</f>
        <v>0</v>
      </c>
      <c r="BG243" s="144">
        <f t="shared" ref="BG243:BG248" si="76">IF(N243="zákl. prenesená",J243,0)</f>
        <v>0</v>
      </c>
      <c r="BH243" s="144">
        <f t="shared" ref="BH243:BH248" si="77">IF(N243="zníž. prenesená",J243,0)</f>
        <v>0</v>
      </c>
      <c r="BI243" s="144">
        <f t="shared" ref="BI243:BI248" si="78">IF(N243="nulová",J243,0)</f>
        <v>0</v>
      </c>
      <c r="BJ243" s="13" t="s">
        <v>141</v>
      </c>
      <c r="BK243" s="144">
        <f t="shared" ref="BK243:BK248" si="79">ROUND(I243*H243,2)</f>
        <v>0</v>
      </c>
      <c r="BL243" s="13" t="s">
        <v>200</v>
      </c>
      <c r="BM243" s="143" t="s">
        <v>1556</v>
      </c>
    </row>
    <row r="244" spans="2:65" s="1" customFormat="1" ht="24.2" customHeight="1">
      <c r="B244" s="131"/>
      <c r="C244" s="132" t="s">
        <v>884</v>
      </c>
      <c r="D244" s="132" t="s">
        <v>136</v>
      </c>
      <c r="E244" s="133" t="s">
        <v>1557</v>
      </c>
      <c r="F244" s="134" t="s">
        <v>1558</v>
      </c>
      <c r="G244" s="135" t="s">
        <v>324</v>
      </c>
      <c r="H244" s="136">
        <v>2</v>
      </c>
      <c r="I244" s="137">
        <v>0</v>
      </c>
      <c r="J244" s="137">
        <f t="shared" si="70"/>
        <v>0</v>
      </c>
      <c r="K244" s="138"/>
      <c r="L244" s="25"/>
      <c r="M244" s="139" t="s">
        <v>1</v>
      </c>
      <c r="N244" s="140" t="s">
        <v>37</v>
      </c>
      <c r="O244" s="141">
        <v>0.16095000000000001</v>
      </c>
      <c r="P244" s="141">
        <f t="shared" si="71"/>
        <v>0.32190000000000002</v>
      </c>
      <c r="Q244" s="141">
        <v>4.2000000000000002E-4</v>
      </c>
      <c r="R244" s="141">
        <f t="shared" si="72"/>
        <v>8.4000000000000003E-4</v>
      </c>
      <c r="S244" s="141">
        <v>0</v>
      </c>
      <c r="T244" s="142">
        <f t="shared" si="73"/>
        <v>0</v>
      </c>
      <c r="AR244" s="143" t="s">
        <v>200</v>
      </c>
      <c r="AT244" s="143" t="s">
        <v>136</v>
      </c>
      <c r="AU244" s="143" t="s">
        <v>141</v>
      </c>
      <c r="AY244" s="13" t="s">
        <v>134</v>
      </c>
      <c r="BE244" s="144">
        <f t="shared" si="74"/>
        <v>0</v>
      </c>
      <c r="BF244" s="144">
        <f t="shared" si="75"/>
        <v>0</v>
      </c>
      <c r="BG244" s="144">
        <f t="shared" si="76"/>
        <v>0</v>
      </c>
      <c r="BH244" s="144">
        <f t="shared" si="77"/>
        <v>0</v>
      </c>
      <c r="BI244" s="144">
        <f t="shared" si="78"/>
        <v>0</v>
      </c>
      <c r="BJ244" s="13" t="s">
        <v>141</v>
      </c>
      <c r="BK244" s="144">
        <f t="shared" si="79"/>
        <v>0</v>
      </c>
      <c r="BL244" s="13" t="s">
        <v>200</v>
      </c>
      <c r="BM244" s="143" t="s">
        <v>1559</v>
      </c>
    </row>
    <row r="245" spans="2:65" s="1" customFormat="1" ht="24.2" customHeight="1">
      <c r="B245" s="131"/>
      <c r="C245" s="132" t="s">
        <v>888</v>
      </c>
      <c r="D245" s="132" t="s">
        <v>136</v>
      </c>
      <c r="E245" s="133" t="s">
        <v>1098</v>
      </c>
      <c r="F245" s="134" t="s">
        <v>1099</v>
      </c>
      <c r="G245" s="135" t="s">
        <v>324</v>
      </c>
      <c r="H245" s="136">
        <v>2</v>
      </c>
      <c r="I245" s="137">
        <v>0</v>
      </c>
      <c r="J245" s="137">
        <f t="shared" si="70"/>
        <v>0</v>
      </c>
      <c r="K245" s="138"/>
      <c r="L245" s="25"/>
      <c r="M245" s="139" t="s">
        <v>1</v>
      </c>
      <c r="N245" s="140" t="s">
        <v>37</v>
      </c>
      <c r="O245" s="141">
        <v>0.16095000000000001</v>
      </c>
      <c r="P245" s="141">
        <f t="shared" si="71"/>
        <v>0.32190000000000002</v>
      </c>
      <c r="Q245" s="141">
        <v>4.2000000000000002E-4</v>
      </c>
      <c r="R245" s="141">
        <f t="shared" si="72"/>
        <v>8.4000000000000003E-4</v>
      </c>
      <c r="S245" s="141">
        <v>0</v>
      </c>
      <c r="T245" s="142">
        <f t="shared" si="73"/>
        <v>0</v>
      </c>
      <c r="AR245" s="143" t="s">
        <v>200</v>
      </c>
      <c r="AT245" s="143" t="s">
        <v>136</v>
      </c>
      <c r="AU245" s="143" t="s">
        <v>141</v>
      </c>
      <c r="AY245" s="13" t="s">
        <v>134</v>
      </c>
      <c r="BE245" s="144">
        <f t="shared" si="74"/>
        <v>0</v>
      </c>
      <c r="BF245" s="144">
        <f t="shared" si="75"/>
        <v>0</v>
      </c>
      <c r="BG245" s="144">
        <f t="shared" si="76"/>
        <v>0</v>
      </c>
      <c r="BH245" s="144">
        <f t="shared" si="77"/>
        <v>0</v>
      </c>
      <c r="BI245" s="144">
        <f t="shared" si="78"/>
        <v>0</v>
      </c>
      <c r="BJ245" s="13" t="s">
        <v>141</v>
      </c>
      <c r="BK245" s="144">
        <f t="shared" si="79"/>
        <v>0</v>
      </c>
      <c r="BL245" s="13" t="s">
        <v>200</v>
      </c>
      <c r="BM245" s="143" t="s">
        <v>1560</v>
      </c>
    </row>
    <row r="246" spans="2:65" s="1" customFormat="1" ht="24.2" customHeight="1">
      <c r="B246" s="131"/>
      <c r="C246" s="132" t="s">
        <v>890</v>
      </c>
      <c r="D246" s="132" t="s">
        <v>136</v>
      </c>
      <c r="E246" s="133" t="s">
        <v>1102</v>
      </c>
      <c r="F246" s="134" t="s">
        <v>1103</v>
      </c>
      <c r="G246" s="135" t="s">
        <v>177</v>
      </c>
      <c r="H246" s="136">
        <v>14</v>
      </c>
      <c r="I246" s="137">
        <v>0</v>
      </c>
      <c r="J246" s="137">
        <f t="shared" si="70"/>
        <v>0</v>
      </c>
      <c r="K246" s="138"/>
      <c r="L246" s="25"/>
      <c r="M246" s="139" t="s">
        <v>1</v>
      </c>
      <c r="N246" s="140" t="s">
        <v>37</v>
      </c>
      <c r="O246" s="141">
        <v>0.89307999999999998</v>
      </c>
      <c r="P246" s="141">
        <f t="shared" si="71"/>
        <v>12.503119999999999</v>
      </c>
      <c r="Q246" s="141">
        <v>1.3600000000000001E-3</v>
      </c>
      <c r="R246" s="141">
        <f t="shared" si="72"/>
        <v>1.9040000000000001E-2</v>
      </c>
      <c r="S246" s="141">
        <v>0</v>
      </c>
      <c r="T246" s="142">
        <f t="shared" si="73"/>
        <v>0</v>
      </c>
      <c r="AR246" s="143" t="s">
        <v>200</v>
      </c>
      <c r="AT246" s="143" t="s">
        <v>136</v>
      </c>
      <c r="AU246" s="143" t="s">
        <v>141</v>
      </c>
      <c r="AY246" s="13" t="s">
        <v>134</v>
      </c>
      <c r="BE246" s="144">
        <f t="shared" si="74"/>
        <v>0</v>
      </c>
      <c r="BF246" s="144">
        <f t="shared" si="75"/>
        <v>0</v>
      </c>
      <c r="BG246" s="144">
        <f t="shared" si="76"/>
        <v>0</v>
      </c>
      <c r="BH246" s="144">
        <f t="shared" si="77"/>
        <v>0</v>
      </c>
      <c r="BI246" s="144">
        <f t="shared" si="78"/>
        <v>0</v>
      </c>
      <c r="BJ246" s="13" t="s">
        <v>141</v>
      </c>
      <c r="BK246" s="144">
        <f t="shared" si="79"/>
        <v>0</v>
      </c>
      <c r="BL246" s="13" t="s">
        <v>200</v>
      </c>
      <c r="BM246" s="143" t="s">
        <v>1561</v>
      </c>
    </row>
    <row r="247" spans="2:65" s="1" customFormat="1" ht="24.2" customHeight="1">
      <c r="B247" s="131"/>
      <c r="C247" s="132" t="s">
        <v>894</v>
      </c>
      <c r="D247" s="132" t="s">
        <v>136</v>
      </c>
      <c r="E247" s="133" t="s">
        <v>1110</v>
      </c>
      <c r="F247" s="134" t="s">
        <v>1111</v>
      </c>
      <c r="G247" s="135" t="s">
        <v>324</v>
      </c>
      <c r="H247" s="136">
        <v>2</v>
      </c>
      <c r="I247" s="137">
        <v>0</v>
      </c>
      <c r="J247" s="137">
        <f t="shared" si="70"/>
        <v>0</v>
      </c>
      <c r="K247" s="138"/>
      <c r="L247" s="25"/>
      <c r="M247" s="139" t="s">
        <v>1</v>
      </c>
      <c r="N247" s="140" t="s">
        <v>37</v>
      </c>
      <c r="O247" s="141">
        <v>0.30869999999999997</v>
      </c>
      <c r="P247" s="141">
        <f t="shared" si="71"/>
        <v>0.61739999999999995</v>
      </c>
      <c r="Q247" s="141">
        <v>3.1E-4</v>
      </c>
      <c r="R247" s="141">
        <f t="shared" si="72"/>
        <v>6.2E-4</v>
      </c>
      <c r="S247" s="141">
        <v>0</v>
      </c>
      <c r="T247" s="142">
        <f t="shared" si="73"/>
        <v>0</v>
      </c>
      <c r="AR247" s="143" t="s">
        <v>200</v>
      </c>
      <c r="AT247" s="143" t="s">
        <v>136</v>
      </c>
      <c r="AU247" s="143" t="s">
        <v>141</v>
      </c>
      <c r="AY247" s="13" t="s">
        <v>134</v>
      </c>
      <c r="BE247" s="144">
        <f t="shared" si="74"/>
        <v>0</v>
      </c>
      <c r="BF247" s="144">
        <f t="shared" si="75"/>
        <v>0</v>
      </c>
      <c r="BG247" s="144">
        <f t="shared" si="76"/>
        <v>0</v>
      </c>
      <c r="BH247" s="144">
        <f t="shared" si="77"/>
        <v>0</v>
      </c>
      <c r="BI247" s="144">
        <f t="shared" si="78"/>
        <v>0</v>
      </c>
      <c r="BJ247" s="13" t="s">
        <v>141</v>
      </c>
      <c r="BK247" s="144">
        <f t="shared" si="79"/>
        <v>0</v>
      </c>
      <c r="BL247" s="13" t="s">
        <v>200</v>
      </c>
      <c r="BM247" s="143" t="s">
        <v>1562</v>
      </c>
    </row>
    <row r="248" spans="2:65" s="1" customFormat="1" ht="24.2" customHeight="1">
      <c r="B248" s="131"/>
      <c r="C248" s="132" t="s">
        <v>898</v>
      </c>
      <c r="D248" s="132" t="s">
        <v>136</v>
      </c>
      <c r="E248" s="133" t="s">
        <v>1563</v>
      </c>
      <c r="F248" s="134" t="s">
        <v>1564</v>
      </c>
      <c r="G248" s="135" t="s">
        <v>234</v>
      </c>
      <c r="H248" s="136">
        <v>4.3999999999999997E-2</v>
      </c>
      <c r="I248" s="137">
        <v>0</v>
      </c>
      <c r="J248" s="137">
        <f t="shared" si="70"/>
        <v>0</v>
      </c>
      <c r="K248" s="138"/>
      <c r="L248" s="25"/>
      <c r="M248" s="139" t="s">
        <v>1</v>
      </c>
      <c r="N248" s="140" t="s">
        <v>37</v>
      </c>
      <c r="O248" s="141">
        <v>4.4800000000000004</v>
      </c>
      <c r="P248" s="141">
        <f t="shared" si="71"/>
        <v>0.19712000000000002</v>
      </c>
      <c r="Q248" s="141">
        <v>0</v>
      </c>
      <c r="R248" s="141">
        <f t="shared" si="72"/>
        <v>0</v>
      </c>
      <c r="S248" s="141">
        <v>0</v>
      </c>
      <c r="T248" s="142">
        <f t="shared" si="73"/>
        <v>0</v>
      </c>
      <c r="AR248" s="143" t="s">
        <v>200</v>
      </c>
      <c r="AT248" s="143" t="s">
        <v>136</v>
      </c>
      <c r="AU248" s="143" t="s">
        <v>141</v>
      </c>
      <c r="AY248" s="13" t="s">
        <v>134</v>
      </c>
      <c r="BE248" s="144">
        <f t="shared" si="74"/>
        <v>0</v>
      </c>
      <c r="BF248" s="144">
        <f t="shared" si="75"/>
        <v>0</v>
      </c>
      <c r="BG248" s="144">
        <f t="shared" si="76"/>
        <v>0</v>
      </c>
      <c r="BH248" s="144">
        <f t="shared" si="77"/>
        <v>0</v>
      </c>
      <c r="BI248" s="144">
        <f t="shared" si="78"/>
        <v>0</v>
      </c>
      <c r="BJ248" s="13" t="s">
        <v>141</v>
      </c>
      <c r="BK248" s="144">
        <f t="shared" si="79"/>
        <v>0</v>
      </c>
      <c r="BL248" s="13" t="s">
        <v>200</v>
      </c>
      <c r="BM248" s="143" t="s">
        <v>1565</v>
      </c>
    </row>
    <row r="249" spans="2:65" s="11" customFormat="1" ht="22.9" customHeight="1">
      <c r="B249" s="120"/>
      <c r="D249" s="121" t="s">
        <v>70</v>
      </c>
      <c r="E249" s="129" t="s">
        <v>278</v>
      </c>
      <c r="F249" s="129" t="s">
        <v>279</v>
      </c>
      <c r="J249" s="130">
        <f>BK249</f>
        <v>0</v>
      </c>
      <c r="L249" s="120"/>
      <c r="M249" s="124"/>
      <c r="P249" s="125">
        <f>SUM(P250:P258)</f>
        <v>18.870241</v>
      </c>
      <c r="R249" s="125">
        <f>SUM(R250:R258)</f>
        <v>0.63700000000000001</v>
      </c>
      <c r="T249" s="126">
        <f>SUM(T250:T258)</f>
        <v>0</v>
      </c>
      <c r="AR249" s="121" t="s">
        <v>141</v>
      </c>
      <c r="AT249" s="127" t="s">
        <v>70</v>
      </c>
      <c r="AU249" s="127" t="s">
        <v>79</v>
      </c>
      <c r="AY249" s="121" t="s">
        <v>134</v>
      </c>
      <c r="BK249" s="128">
        <f>SUM(BK250:BK258)</f>
        <v>0</v>
      </c>
    </row>
    <row r="250" spans="2:65" s="1" customFormat="1" ht="37.9" customHeight="1">
      <c r="B250" s="131"/>
      <c r="C250" s="132" t="s">
        <v>902</v>
      </c>
      <c r="D250" s="132" t="s">
        <v>136</v>
      </c>
      <c r="E250" s="133" t="s">
        <v>516</v>
      </c>
      <c r="F250" s="134" t="s">
        <v>517</v>
      </c>
      <c r="G250" s="135" t="s">
        <v>324</v>
      </c>
      <c r="H250" s="136">
        <v>3</v>
      </c>
      <c r="I250" s="137">
        <v>0</v>
      </c>
      <c r="J250" s="137">
        <f t="shared" ref="J250:J258" si="80">ROUND(I250*H250,2)</f>
        <v>0</v>
      </c>
      <c r="K250" s="138"/>
      <c r="L250" s="25"/>
      <c r="M250" s="139" t="s">
        <v>1</v>
      </c>
      <c r="N250" s="140" t="s">
        <v>37</v>
      </c>
      <c r="O250" s="141">
        <v>2.3775599999999999</v>
      </c>
      <c r="P250" s="141">
        <f t="shared" ref="P250:P258" si="81">O250*H250</f>
        <v>7.1326799999999997</v>
      </c>
      <c r="Q250" s="141">
        <v>0</v>
      </c>
      <c r="R250" s="141">
        <f t="shared" ref="R250:R258" si="82">Q250*H250</f>
        <v>0</v>
      </c>
      <c r="S250" s="141">
        <v>0</v>
      </c>
      <c r="T250" s="142">
        <f t="shared" ref="T250:T258" si="83">S250*H250</f>
        <v>0</v>
      </c>
      <c r="AR250" s="143" t="s">
        <v>200</v>
      </c>
      <c r="AT250" s="143" t="s">
        <v>136</v>
      </c>
      <c r="AU250" s="143" t="s">
        <v>141</v>
      </c>
      <c r="AY250" s="13" t="s">
        <v>134</v>
      </c>
      <c r="BE250" s="144">
        <f t="shared" ref="BE250:BE258" si="84">IF(N250="základná",J250,0)</f>
        <v>0</v>
      </c>
      <c r="BF250" s="144">
        <f t="shared" ref="BF250:BF258" si="85">IF(N250="znížená",J250,0)</f>
        <v>0</v>
      </c>
      <c r="BG250" s="144">
        <f t="shared" ref="BG250:BG258" si="86">IF(N250="zákl. prenesená",J250,0)</f>
        <v>0</v>
      </c>
      <c r="BH250" s="144">
        <f t="shared" ref="BH250:BH258" si="87">IF(N250="zníž. prenesená",J250,0)</f>
        <v>0</v>
      </c>
      <c r="BI250" s="144">
        <f t="shared" ref="BI250:BI258" si="88">IF(N250="nulová",J250,0)</f>
        <v>0</v>
      </c>
      <c r="BJ250" s="13" t="s">
        <v>141</v>
      </c>
      <c r="BK250" s="144">
        <f t="shared" ref="BK250:BK258" si="89">ROUND(I250*H250,2)</f>
        <v>0</v>
      </c>
      <c r="BL250" s="13" t="s">
        <v>200</v>
      </c>
      <c r="BM250" s="143" t="s">
        <v>1566</v>
      </c>
    </row>
    <row r="251" spans="2:65" s="1" customFormat="1" ht="24.2" customHeight="1">
      <c r="B251" s="131"/>
      <c r="C251" s="149" t="s">
        <v>264</v>
      </c>
      <c r="D251" s="149" t="s">
        <v>313</v>
      </c>
      <c r="E251" s="150" t="s">
        <v>476</v>
      </c>
      <c r="F251" s="151" t="s">
        <v>477</v>
      </c>
      <c r="G251" s="152" t="s">
        <v>324</v>
      </c>
      <c r="H251" s="153">
        <v>3</v>
      </c>
      <c r="I251" s="154">
        <v>0</v>
      </c>
      <c r="J251" s="154">
        <f t="shared" si="80"/>
        <v>0</v>
      </c>
      <c r="K251" s="155"/>
      <c r="L251" s="156"/>
      <c r="M251" s="157" t="s">
        <v>1</v>
      </c>
      <c r="N251" s="158" t="s">
        <v>37</v>
      </c>
      <c r="O251" s="141">
        <v>0</v>
      </c>
      <c r="P251" s="141">
        <f t="shared" si="81"/>
        <v>0</v>
      </c>
      <c r="Q251" s="141">
        <v>1E-3</v>
      </c>
      <c r="R251" s="141">
        <f t="shared" si="82"/>
        <v>3.0000000000000001E-3</v>
      </c>
      <c r="S251" s="141">
        <v>0</v>
      </c>
      <c r="T251" s="142">
        <f t="shared" si="83"/>
        <v>0</v>
      </c>
      <c r="AR251" s="143" t="s">
        <v>266</v>
      </c>
      <c r="AT251" s="143" t="s">
        <v>313</v>
      </c>
      <c r="AU251" s="143" t="s">
        <v>141</v>
      </c>
      <c r="AY251" s="13" t="s">
        <v>134</v>
      </c>
      <c r="BE251" s="144">
        <f t="shared" si="84"/>
        <v>0</v>
      </c>
      <c r="BF251" s="144">
        <f t="shared" si="85"/>
        <v>0</v>
      </c>
      <c r="BG251" s="144">
        <f t="shared" si="86"/>
        <v>0</v>
      </c>
      <c r="BH251" s="144">
        <f t="shared" si="87"/>
        <v>0</v>
      </c>
      <c r="BI251" s="144">
        <f t="shared" si="88"/>
        <v>0</v>
      </c>
      <c r="BJ251" s="13" t="s">
        <v>141</v>
      </c>
      <c r="BK251" s="144">
        <f t="shared" si="89"/>
        <v>0</v>
      </c>
      <c r="BL251" s="13" t="s">
        <v>200</v>
      </c>
      <c r="BM251" s="143" t="s">
        <v>1567</v>
      </c>
    </row>
    <row r="252" spans="2:65" s="1" customFormat="1" ht="37.9" customHeight="1">
      <c r="B252" s="131"/>
      <c r="C252" s="149" t="s">
        <v>909</v>
      </c>
      <c r="D252" s="149" t="s">
        <v>313</v>
      </c>
      <c r="E252" s="150" t="s">
        <v>522</v>
      </c>
      <c r="F252" s="151" t="s">
        <v>1207</v>
      </c>
      <c r="G252" s="152" t="s">
        <v>324</v>
      </c>
      <c r="H252" s="153">
        <v>3</v>
      </c>
      <c r="I252" s="154">
        <v>0</v>
      </c>
      <c r="J252" s="154">
        <f t="shared" si="80"/>
        <v>0</v>
      </c>
      <c r="K252" s="155"/>
      <c r="L252" s="156"/>
      <c r="M252" s="157" t="s">
        <v>1</v>
      </c>
      <c r="N252" s="158" t="s">
        <v>37</v>
      </c>
      <c r="O252" s="141">
        <v>0</v>
      </c>
      <c r="P252" s="141">
        <f t="shared" si="81"/>
        <v>0</v>
      </c>
      <c r="Q252" s="141">
        <v>4.2700000000000002E-2</v>
      </c>
      <c r="R252" s="141">
        <f t="shared" si="82"/>
        <v>0.12809999999999999</v>
      </c>
      <c r="S252" s="141">
        <v>0</v>
      </c>
      <c r="T252" s="142">
        <f t="shared" si="83"/>
        <v>0</v>
      </c>
      <c r="AR252" s="143" t="s">
        <v>266</v>
      </c>
      <c r="AT252" s="143" t="s">
        <v>313</v>
      </c>
      <c r="AU252" s="143" t="s">
        <v>141</v>
      </c>
      <c r="AY252" s="13" t="s">
        <v>134</v>
      </c>
      <c r="BE252" s="144">
        <f t="shared" si="84"/>
        <v>0</v>
      </c>
      <c r="BF252" s="144">
        <f t="shared" si="85"/>
        <v>0</v>
      </c>
      <c r="BG252" s="144">
        <f t="shared" si="86"/>
        <v>0</v>
      </c>
      <c r="BH252" s="144">
        <f t="shared" si="87"/>
        <v>0</v>
      </c>
      <c r="BI252" s="144">
        <f t="shared" si="88"/>
        <v>0</v>
      </c>
      <c r="BJ252" s="13" t="s">
        <v>141</v>
      </c>
      <c r="BK252" s="144">
        <f t="shared" si="89"/>
        <v>0</v>
      </c>
      <c r="BL252" s="13" t="s">
        <v>200</v>
      </c>
      <c r="BM252" s="143" t="s">
        <v>1568</v>
      </c>
    </row>
    <row r="253" spans="2:65" s="1" customFormat="1" ht="33" customHeight="1">
      <c r="B253" s="131"/>
      <c r="C253" s="132" t="s">
        <v>913</v>
      </c>
      <c r="D253" s="132" t="s">
        <v>136</v>
      </c>
      <c r="E253" s="133" t="s">
        <v>526</v>
      </c>
      <c r="F253" s="134" t="s">
        <v>527</v>
      </c>
      <c r="G253" s="135" t="s">
        <v>324</v>
      </c>
      <c r="H253" s="136">
        <v>1</v>
      </c>
      <c r="I253" s="137">
        <v>0</v>
      </c>
      <c r="J253" s="137">
        <f t="shared" si="80"/>
        <v>0</v>
      </c>
      <c r="K253" s="138"/>
      <c r="L253" s="25"/>
      <c r="M253" s="139" t="s">
        <v>1</v>
      </c>
      <c r="N253" s="140" t="s">
        <v>37</v>
      </c>
      <c r="O253" s="141">
        <v>4.4926500000000003</v>
      </c>
      <c r="P253" s="141">
        <f t="shared" si="81"/>
        <v>4.4926500000000003</v>
      </c>
      <c r="Q253" s="141">
        <v>0</v>
      </c>
      <c r="R253" s="141">
        <f t="shared" si="82"/>
        <v>0</v>
      </c>
      <c r="S253" s="141">
        <v>0</v>
      </c>
      <c r="T253" s="142">
        <f t="shared" si="83"/>
        <v>0</v>
      </c>
      <c r="AR253" s="143" t="s">
        <v>200</v>
      </c>
      <c r="AT253" s="143" t="s">
        <v>136</v>
      </c>
      <c r="AU253" s="143" t="s">
        <v>141</v>
      </c>
      <c r="AY253" s="13" t="s">
        <v>134</v>
      </c>
      <c r="BE253" s="144">
        <f t="shared" si="84"/>
        <v>0</v>
      </c>
      <c r="BF253" s="144">
        <f t="shared" si="85"/>
        <v>0</v>
      </c>
      <c r="BG253" s="144">
        <f t="shared" si="86"/>
        <v>0</v>
      </c>
      <c r="BH253" s="144">
        <f t="shared" si="87"/>
        <v>0</v>
      </c>
      <c r="BI253" s="144">
        <f t="shared" si="88"/>
        <v>0</v>
      </c>
      <c r="BJ253" s="13" t="s">
        <v>141</v>
      </c>
      <c r="BK253" s="144">
        <f t="shared" si="89"/>
        <v>0</v>
      </c>
      <c r="BL253" s="13" t="s">
        <v>200</v>
      </c>
      <c r="BM253" s="143" t="s">
        <v>1569</v>
      </c>
    </row>
    <row r="254" spans="2:65" s="1" customFormat="1" ht="24.2" customHeight="1">
      <c r="B254" s="131"/>
      <c r="C254" s="149" t="s">
        <v>917</v>
      </c>
      <c r="D254" s="149" t="s">
        <v>313</v>
      </c>
      <c r="E254" s="150" t="s">
        <v>476</v>
      </c>
      <c r="F254" s="151" t="s">
        <v>477</v>
      </c>
      <c r="G254" s="152" t="s">
        <v>324</v>
      </c>
      <c r="H254" s="153">
        <v>1</v>
      </c>
      <c r="I254" s="154">
        <v>0</v>
      </c>
      <c r="J254" s="154">
        <f t="shared" si="80"/>
        <v>0</v>
      </c>
      <c r="K254" s="155"/>
      <c r="L254" s="156"/>
      <c r="M254" s="157" t="s">
        <v>1</v>
      </c>
      <c r="N254" s="158" t="s">
        <v>37</v>
      </c>
      <c r="O254" s="141">
        <v>0</v>
      </c>
      <c r="P254" s="141">
        <f t="shared" si="81"/>
        <v>0</v>
      </c>
      <c r="Q254" s="141">
        <v>1E-3</v>
      </c>
      <c r="R254" s="141">
        <f t="shared" si="82"/>
        <v>1E-3</v>
      </c>
      <c r="S254" s="141">
        <v>0</v>
      </c>
      <c r="T254" s="142">
        <f t="shared" si="83"/>
        <v>0</v>
      </c>
      <c r="AR254" s="143" t="s">
        <v>266</v>
      </c>
      <c r="AT254" s="143" t="s">
        <v>313</v>
      </c>
      <c r="AU254" s="143" t="s">
        <v>141</v>
      </c>
      <c r="AY254" s="13" t="s">
        <v>134</v>
      </c>
      <c r="BE254" s="144">
        <f t="shared" si="84"/>
        <v>0</v>
      </c>
      <c r="BF254" s="144">
        <f t="shared" si="85"/>
        <v>0</v>
      </c>
      <c r="BG254" s="144">
        <f t="shared" si="86"/>
        <v>0</v>
      </c>
      <c r="BH254" s="144">
        <f t="shared" si="87"/>
        <v>0</v>
      </c>
      <c r="BI254" s="144">
        <f t="shared" si="88"/>
        <v>0</v>
      </c>
      <c r="BJ254" s="13" t="s">
        <v>141</v>
      </c>
      <c r="BK254" s="144">
        <f t="shared" si="89"/>
        <v>0</v>
      </c>
      <c r="BL254" s="13" t="s">
        <v>200</v>
      </c>
      <c r="BM254" s="143" t="s">
        <v>1570</v>
      </c>
    </row>
    <row r="255" spans="2:65" s="1" customFormat="1" ht="24.2" customHeight="1">
      <c r="B255" s="131"/>
      <c r="C255" s="149" t="s">
        <v>921</v>
      </c>
      <c r="D255" s="149" t="s">
        <v>313</v>
      </c>
      <c r="E255" s="150" t="s">
        <v>1214</v>
      </c>
      <c r="F255" s="151" t="s">
        <v>1215</v>
      </c>
      <c r="G255" s="152" t="s">
        <v>324</v>
      </c>
      <c r="H255" s="153">
        <v>1</v>
      </c>
      <c r="I255" s="154">
        <v>0</v>
      </c>
      <c r="J255" s="154">
        <f t="shared" si="80"/>
        <v>0</v>
      </c>
      <c r="K255" s="155"/>
      <c r="L255" s="156"/>
      <c r="M255" s="157" t="s">
        <v>1</v>
      </c>
      <c r="N255" s="158" t="s">
        <v>37</v>
      </c>
      <c r="O255" s="141">
        <v>0</v>
      </c>
      <c r="P255" s="141">
        <f t="shared" si="81"/>
        <v>0</v>
      </c>
      <c r="Q255" s="141">
        <v>0.13</v>
      </c>
      <c r="R255" s="141">
        <f t="shared" si="82"/>
        <v>0.13</v>
      </c>
      <c r="S255" s="141">
        <v>0</v>
      </c>
      <c r="T255" s="142">
        <f t="shared" si="83"/>
        <v>0</v>
      </c>
      <c r="AR255" s="143" t="s">
        <v>266</v>
      </c>
      <c r="AT255" s="143" t="s">
        <v>313</v>
      </c>
      <c r="AU255" s="143" t="s">
        <v>141</v>
      </c>
      <c r="AY255" s="13" t="s">
        <v>134</v>
      </c>
      <c r="BE255" s="144">
        <f t="shared" si="84"/>
        <v>0</v>
      </c>
      <c r="BF255" s="144">
        <f t="shared" si="85"/>
        <v>0</v>
      </c>
      <c r="BG255" s="144">
        <f t="shared" si="86"/>
        <v>0</v>
      </c>
      <c r="BH255" s="144">
        <f t="shared" si="87"/>
        <v>0</v>
      </c>
      <c r="BI255" s="144">
        <f t="shared" si="88"/>
        <v>0</v>
      </c>
      <c r="BJ255" s="13" t="s">
        <v>141</v>
      </c>
      <c r="BK255" s="144">
        <f t="shared" si="89"/>
        <v>0</v>
      </c>
      <c r="BL255" s="13" t="s">
        <v>200</v>
      </c>
      <c r="BM255" s="143" t="s">
        <v>1571</v>
      </c>
    </row>
    <row r="256" spans="2:65" s="1" customFormat="1" ht="33" customHeight="1">
      <c r="B256" s="131"/>
      <c r="C256" s="132" t="s">
        <v>923</v>
      </c>
      <c r="D256" s="132" t="s">
        <v>136</v>
      </c>
      <c r="E256" s="133" t="s">
        <v>1225</v>
      </c>
      <c r="F256" s="134" t="s">
        <v>1226</v>
      </c>
      <c r="G256" s="135" t="s">
        <v>177</v>
      </c>
      <c r="H256" s="136">
        <v>10</v>
      </c>
      <c r="I256" s="137">
        <v>0</v>
      </c>
      <c r="J256" s="137">
        <f t="shared" si="80"/>
        <v>0</v>
      </c>
      <c r="K256" s="138"/>
      <c r="L256" s="25"/>
      <c r="M256" s="139" t="s">
        <v>1</v>
      </c>
      <c r="N256" s="140" t="s">
        <v>37</v>
      </c>
      <c r="O256" s="141">
        <v>0.51409000000000005</v>
      </c>
      <c r="P256" s="141">
        <f t="shared" si="81"/>
        <v>5.1409000000000002</v>
      </c>
      <c r="Q256" s="141">
        <v>5.0000000000000002E-5</v>
      </c>
      <c r="R256" s="141">
        <f t="shared" si="82"/>
        <v>5.0000000000000001E-4</v>
      </c>
      <c r="S256" s="141">
        <v>0</v>
      </c>
      <c r="T256" s="142">
        <f t="shared" si="83"/>
        <v>0</v>
      </c>
      <c r="AR256" s="143" t="s">
        <v>200</v>
      </c>
      <c r="AT256" s="143" t="s">
        <v>136</v>
      </c>
      <c r="AU256" s="143" t="s">
        <v>141</v>
      </c>
      <c r="AY256" s="13" t="s">
        <v>134</v>
      </c>
      <c r="BE256" s="144">
        <f t="shared" si="84"/>
        <v>0</v>
      </c>
      <c r="BF256" s="144">
        <f t="shared" si="85"/>
        <v>0</v>
      </c>
      <c r="BG256" s="144">
        <f t="shared" si="86"/>
        <v>0</v>
      </c>
      <c r="BH256" s="144">
        <f t="shared" si="87"/>
        <v>0</v>
      </c>
      <c r="BI256" s="144">
        <f t="shared" si="88"/>
        <v>0</v>
      </c>
      <c r="BJ256" s="13" t="s">
        <v>141</v>
      </c>
      <c r="BK256" s="144">
        <f t="shared" si="89"/>
        <v>0</v>
      </c>
      <c r="BL256" s="13" t="s">
        <v>200</v>
      </c>
      <c r="BM256" s="143" t="s">
        <v>1572</v>
      </c>
    </row>
    <row r="257" spans="2:65" s="1" customFormat="1" ht="16.5" customHeight="1">
      <c r="B257" s="131"/>
      <c r="C257" s="149" t="s">
        <v>929</v>
      </c>
      <c r="D257" s="149" t="s">
        <v>313</v>
      </c>
      <c r="E257" s="150" t="s">
        <v>1229</v>
      </c>
      <c r="F257" s="151" t="s">
        <v>1230</v>
      </c>
      <c r="G257" s="152" t="s">
        <v>324</v>
      </c>
      <c r="H257" s="153">
        <v>10</v>
      </c>
      <c r="I257" s="154">
        <v>0</v>
      </c>
      <c r="J257" s="154">
        <f t="shared" si="80"/>
        <v>0</v>
      </c>
      <c r="K257" s="155"/>
      <c r="L257" s="156"/>
      <c r="M257" s="157" t="s">
        <v>1</v>
      </c>
      <c r="N257" s="158" t="s">
        <v>37</v>
      </c>
      <c r="O257" s="141">
        <v>0</v>
      </c>
      <c r="P257" s="141">
        <f t="shared" si="81"/>
        <v>0</v>
      </c>
      <c r="Q257" s="141">
        <v>3.7440000000000001E-2</v>
      </c>
      <c r="R257" s="141">
        <f t="shared" si="82"/>
        <v>0.37440000000000001</v>
      </c>
      <c r="S257" s="141">
        <v>0</v>
      </c>
      <c r="T257" s="142">
        <f t="shared" si="83"/>
        <v>0</v>
      </c>
      <c r="AR257" s="143" t="s">
        <v>266</v>
      </c>
      <c r="AT257" s="143" t="s">
        <v>313</v>
      </c>
      <c r="AU257" s="143" t="s">
        <v>141</v>
      </c>
      <c r="AY257" s="13" t="s">
        <v>134</v>
      </c>
      <c r="BE257" s="144">
        <f t="shared" si="84"/>
        <v>0</v>
      </c>
      <c r="BF257" s="144">
        <f t="shared" si="85"/>
        <v>0</v>
      </c>
      <c r="BG257" s="144">
        <f t="shared" si="86"/>
        <v>0</v>
      </c>
      <c r="BH257" s="144">
        <f t="shared" si="87"/>
        <v>0</v>
      </c>
      <c r="BI257" s="144">
        <f t="shared" si="88"/>
        <v>0</v>
      </c>
      <c r="BJ257" s="13" t="s">
        <v>141</v>
      </c>
      <c r="BK257" s="144">
        <f t="shared" si="89"/>
        <v>0</v>
      </c>
      <c r="BL257" s="13" t="s">
        <v>200</v>
      </c>
      <c r="BM257" s="143" t="s">
        <v>1573</v>
      </c>
    </row>
    <row r="258" spans="2:65" s="1" customFormat="1" ht="24.2" customHeight="1">
      <c r="B258" s="131"/>
      <c r="C258" s="132" t="s">
        <v>933</v>
      </c>
      <c r="D258" s="132" t="s">
        <v>136</v>
      </c>
      <c r="E258" s="133" t="s">
        <v>1574</v>
      </c>
      <c r="F258" s="134" t="s">
        <v>1575</v>
      </c>
      <c r="G258" s="135" t="s">
        <v>234</v>
      </c>
      <c r="H258" s="136">
        <v>0.63700000000000001</v>
      </c>
      <c r="I258" s="137">
        <v>0</v>
      </c>
      <c r="J258" s="137">
        <f t="shared" si="80"/>
        <v>0</v>
      </c>
      <c r="K258" s="138"/>
      <c r="L258" s="25"/>
      <c r="M258" s="139" t="s">
        <v>1</v>
      </c>
      <c r="N258" s="140" t="s">
        <v>37</v>
      </c>
      <c r="O258" s="141">
        <v>3.3029999999999999</v>
      </c>
      <c r="P258" s="141">
        <f t="shared" si="81"/>
        <v>2.1040109999999999</v>
      </c>
      <c r="Q258" s="141">
        <v>0</v>
      </c>
      <c r="R258" s="141">
        <f t="shared" si="82"/>
        <v>0</v>
      </c>
      <c r="S258" s="141">
        <v>0</v>
      </c>
      <c r="T258" s="142">
        <f t="shared" si="83"/>
        <v>0</v>
      </c>
      <c r="AR258" s="143" t="s">
        <v>200</v>
      </c>
      <c r="AT258" s="143" t="s">
        <v>136</v>
      </c>
      <c r="AU258" s="143" t="s">
        <v>141</v>
      </c>
      <c r="AY258" s="13" t="s">
        <v>134</v>
      </c>
      <c r="BE258" s="144">
        <f t="shared" si="84"/>
        <v>0</v>
      </c>
      <c r="BF258" s="144">
        <f t="shared" si="85"/>
        <v>0</v>
      </c>
      <c r="BG258" s="144">
        <f t="shared" si="86"/>
        <v>0</v>
      </c>
      <c r="BH258" s="144">
        <f t="shared" si="87"/>
        <v>0</v>
      </c>
      <c r="BI258" s="144">
        <f t="shared" si="88"/>
        <v>0</v>
      </c>
      <c r="BJ258" s="13" t="s">
        <v>141</v>
      </c>
      <c r="BK258" s="144">
        <f t="shared" si="89"/>
        <v>0</v>
      </c>
      <c r="BL258" s="13" t="s">
        <v>200</v>
      </c>
      <c r="BM258" s="143" t="s">
        <v>1576</v>
      </c>
    </row>
    <row r="259" spans="2:65" s="11" customFormat="1" ht="22.9" customHeight="1">
      <c r="B259" s="120"/>
      <c r="D259" s="121" t="s">
        <v>70</v>
      </c>
      <c r="E259" s="129" t="s">
        <v>1577</v>
      </c>
      <c r="F259" s="129" t="s">
        <v>1578</v>
      </c>
      <c r="J259" s="130">
        <f>BK259</f>
        <v>0</v>
      </c>
      <c r="L259" s="120"/>
      <c r="M259" s="124"/>
      <c r="P259" s="125">
        <f>SUM(P260:P262)</f>
        <v>14.6457</v>
      </c>
      <c r="R259" s="125">
        <f>SUM(R260:R262)</f>
        <v>4.1399999999999999E-2</v>
      </c>
      <c r="T259" s="126">
        <f>SUM(T260:T262)</f>
        <v>0</v>
      </c>
      <c r="AR259" s="121" t="s">
        <v>141</v>
      </c>
      <c r="AT259" s="127" t="s">
        <v>70</v>
      </c>
      <c r="AU259" s="127" t="s">
        <v>79</v>
      </c>
      <c r="AY259" s="121" t="s">
        <v>134</v>
      </c>
      <c r="BK259" s="128">
        <f>SUM(BK260:BK262)</f>
        <v>0</v>
      </c>
    </row>
    <row r="260" spans="2:65" s="1" customFormat="1" ht="24.2" customHeight="1">
      <c r="B260" s="131"/>
      <c r="C260" s="132" t="s">
        <v>937</v>
      </c>
      <c r="D260" s="132" t="s">
        <v>136</v>
      </c>
      <c r="E260" s="133" t="s">
        <v>1579</v>
      </c>
      <c r="F260" s="134" t="s">
        <v>1580</v>
      </c>
      <c r="G260" s="135" t="s">
        <v>139</v>
      </c>
      <c r="H260" s="136">
        <v>30</v>
      </c>
      <c r="I260" s="137">
        <v>0</v>
      </c>
      <c r="J260" s="137">
        <f>ROUND(I260*H260,2)</f>
        <v>0</v>
      </c>
      <c r="K260" s="138"/>
      <c r="L260" s="25"/>
      <c r="M260" s="139" t="s">
        <v>1</v>
      </c>
      <c r="N260" s="140" t="s">
        <v>37</v>
      </c>
      <c r="O260" s="141">
        <v>0.48819000000000001</v>
      </c>
      <c r="P260" s="141">
        <f>O260*H260</f>
        <v>14.6457</v>
      </c>
      <c r="Q260" s="141">
        <v>3.5E-4</v>
      </c>
      <c r="R260" s="141">
        <f>Q260*H260</f>
        <v>1.0500000000000001E-2</v>
      </c>
      <c r="S260" s="141">
        <v>0</v>
      </c>
      <c r="T260" s="142">
        <f>S260*H260</f>
        <v>0</v>
      </c>
      <c r="AR260" s="143" t="s">
        <v>200</v>
      </c>
      <c r="AT260" s="143" t="s">
        <v>136</v>
      </c>
      <c r="AU260" s="143" t="s">
        <v>141</v>
      </c>
      <c r="AY260" s="13" t="s">
        <v>134</v>
      </c>
      <c r="BE260" s="144">
        <f>IF(N260="základná",J260,0)</f>
        <v>0</v>
      </c>
      <c r="BF260" s="144">
        <f>IF(N260="znížená",J260,0)</f>
        <v>0</v>
      </c>
      <c r="BG260" s="144">
        <f>IF(N260="zákl. prenesená",J260,0)</f>
        <v>0</v>
      </c>
      <c r="BH260" s="144">
        <f>IF(N260="zníž. prenesená",J260,0)</f>
        <v>0</v>
      </c>
      <c r="BI260" s="144">
        <f>IF(N260="nulová",J260,0)</f>
        <v>0</v>
      </c>
      <c r="BJ260" s="13" t="s">
        <v>141</v>
      </c>
      <c r="BK260" s="144">
        <f>ROUND(I260*H260,2)</f>
        <v>0</v>
      </c>
      <c r="BL260" s="13" t="s">
        <v>200</v>
      </c>
      <c r="BM260" s="143" t="s">
        <v>1581</v>
      </c>
    </row>
    <row r="261" spans="2:65" s="1" customFormat="1" ht="24.2" customHeight="1">
      <c r="B261" s="131"/>
      <c r="C261" s="149" t="s">
        <v>941</v>
      </c>
      <c r="D261" s="149" t="s">
        <v>313</v>
      </c>
      <c r="E261" s="150" t="s">
        <v>1582</v>
      </c>
      <c r="F261" s="151" t="s">
        <v>1583</v>
      </c>
      <c r="G261" s="152" t="s">
        <v>139</v>
      </c>
      <c r="H261" s="153">
        <v>30.9</v>
      </c>
      <c r="I261" s="154">
        <v>0</v>
      </c>
      <c r="J261" s="154">
        <f>ROUND(I261*H261,2)</f>
        <v>0</v>
      </c>
      <c r="K261" s="155"/>
      <c r="L261" s="156"/>
      <c r="M261" s="157" t="s">
        <v>1</v>
      </c>
      <c r="N261" s="158" t="s">
        <v>37</v>
      </c>
      <c r="O261" s="141">
        <v>0</v>
      </c>
      <c r="P261" s="141">
        <f>O261*H261</f>
        <v>0</v>
      </c>
      <c r="Q261" s="141">
        <v>1E-3</v>
      </c>
      <c r="R261" s="141">
        <f>Q261*H261</f>
        <v>3.09E-2</v>
      </c>
      <c r="S261" s="141">
        <v>0</v>
      </c>
      <c r="T261" s="142">
        <f>S261*H261</f>
        <v>0</v>
      </c>
      <c r="AR261" s="143" t="s">
        <v>266</v>
      </c>
      <c r="AT261" s="143" t="s">
        <v>313</v>
      </c>
      <c r="AU261" s="143" t="s">
        <v>141</v>
      </c>
      <c r="AY261" s="13" t="s">
        <v>134</v>
      </c>
      <c r="BE261" s="144">
        <f>IF(N261="základná",J261,0)</f>
        <v>0</v>
      </c>
      <c r="BF261" s="144">
        <f>IF(N261="znížená",J261,0)</f>
        <v>0</v>
      </c>
      <c r="BG261" s="144">
        <f>IF(N261="zákl. prenesená",J261,0)</f>
        <v>0</v>
      </c>
      <c r="BH261" s="144">
        <f>IF(N261="zníž. prenesená",J261,0)</f>
        <v>0</v>
      </c>
      <c r="BI261" s="144">
        <f>IF(N261="nulová",J261,0)</f>
        <v>0</v>
      </c>
      <c r="BJ261" s="13" t="s">
        <v>141</v>
      </c>
      <c r="BK261" s="144">
        <f>ROUND(I261*H261,2)</f>
        <v>0</v>
      </c>
      <c r="BL261" s="13" t="s">
        <v>200</v>
      </c>
      <c r="BM261" s="143" t="s">
        <v>1584</v>
      </c>
    </row>
    <row r="262" spans="2:65" s="1" customFormat="1" ht="24.2" customHeight="1">
      <c r="B262" s="131"/>
      <c r="C262" s="132" t="s">
        <v>945</v>
      </c>
      <c r="D262" s="132" t="s">
        <v>136</v>
      </c>
      <c r="E262" s="133" t="s">
        <v>1585</v>
      </c>
      <c r="F262" s="134" t="s">
        <v>1586</v>
      </c>
      <c r="G262" s="135" t="s">
        <v>453</v>
      </c>
      <c r="H262" s="136">
        <v>28.597000000000001</v>
      </c>
      <c r="I262" s="137">
        <v>0</v>
      </c>
      <c r="J262" s="137">
        <f>ROUND(I262*H262,2)</f>
        <v>0</v>
      </c>
      <c r="K262" s="138"/>
      <c r="L262" s="25"/>
      <c r="M262" s="139" t="s">
        <v>1</v>
      </c>
      <c r="N262" s="140" t="s">
        <v>37</v>
      </c>
      <c r="O262" s="141">
        <v>0</v>
      </c>
      <c r="P262" s="141">
        <f>O262*H262</f>
        <v>0</v>
      </c>
      <c r="Q262" s="141">
        <v>0</v>
      </c>
      <c r="R262" s="141">
        <f>Q262*H262</f>
        <v>0</v>
      </c>
      <c r="S262" s="141">
        <v>0</v>
      </c>
      <c r="T262" s="142">
        <f>S262*H262</f>
        <v>0</v>
      </c>
      <c r="AR262" s="143" t="s">
        <v>200</v>
      </c>
      <c r="AT262" s="143" t="s">
        <v>136</v>
      </c>
      <c r="AU262" s="143" t="s">
        <v>141</v>
      </c>
      <c r="AY262" s="13" t="s">
        <v>134</v>
      </c>
      <c r="BE262" s="144">
        <f>IF(N262="základná",J262,0)</f>
        <v>0</v>
      </c>
      <c r="BF262" s="144">
        <f>IF(N262="znížená",J262,0)</f>
        <v>0</v>
      </c>
      <c r="BG262" s="144">
        <f>IF(N262="zákl. prenesená",J262,0)</f>
        <v>0</v>
      </c>
      <c r="BH262" s="144">
        <f>IF(N262="zníž. prenesená",J262,0)</f>
        <v>0</v>
      </c>
      <c r="BI262" s="144">
        <f>IF(N262="nulová",J262,0)</f>
        <v>0</v>
      </c>
      <c r="BJ262" s="13" t="s">
        <v>141</v>
      </c>
      <c r="BK262" s="144">
        <f>ROUND(I262*H262,2)</f>
        <v>0</v>
      </c>
      <c r="BL262" s="13" t="s">
        <v>200</v>
      </c>
      <c r="BM262" s="143" t="s">
        <v>1587</v>
      </c>
    </row>
    <row r="263" spans="2:65" s="11" customFormat="1" ht="22.9" customHeight="1">
      <c r="B263" s="120"/>
      <c r="D263" s="121" t="s">
        <v>70</v>
      </c>
      <c r="E263" s="129" t="s">
        <v>561</v>
      </c>
      <c r="F263" s="129" t="s">
        <v>562</v>
      </c>
      <c r="J263" s="130">
        <f>BK263</f>
        <v>0</v>
      </c>
      <c r="L263" s="120"/>
      <c r="M263" s="124"/>
      <c r="P263" s="125">
        <f>SUM(P264:P266)</f>
        <v>33.953760000000003</v>
      </c>
      <c r="R263" s="125">
        <f>SUM(R264:R266)</f>
        <v>0.10639999999999999</v>
      </c>
      <c r="T263" s="126">
        <f>SUM(T264:T266)</f>
        <v>0</v>
      </c>
      <c r="AR263" s="121" t="s">
        <v>141</v>
      </c>
      <c r="AT263" s="127" t="s">
        <v>70</v>
      </c>
      <c r="AU263" s="127" t="s">
        <v>79</v>
      </c>
      <c r="AY263" s="121" t="s">
        <v>134</v>
      </c>
      <c r="BK263" s="128">
        <f>SUM(BK264:BK266)</f>
        <v>0</v>
      </c>
    </row>
    <row r="264" spans="2:65" s="1" customFormat="1" ht="24.2" customHeight="1">
      <c r="B264" s="131"/>
      <c r="C264" s="132" t="s">
        <v>949</v>
      </c>
      <c r="D264" s="132" t="s">
        <v>136</v>
      </c>
      <c r="E264" s="133" t="s">
        <v>1588</v>
      </c>
      <c r="F264" s="134" t="s">
        <v>1589</v>
      </c>
      <c r="G264" s="135" t="s">
        <v>139</v>
      </c>
      <c r="H264" s="136">
        <v>152</v>
      </c>
      <c r="I264" s="137">
        <v>0</v>
      </c>
      <c r="J264" s="137">
        <f>ROUND(I264*H264,2)</f>
        <v>0</v>
      </c>
      <c r="K264" s="138"/>
      <c r="L264" s="25"/>
      <c r="M264" s="139" t="s">
        <v>1</v>
      </c>
      <c r="N264" s="140" t="s">
        <v>37</v>
      </c>
      <c r="O264" s="141">
        <v>7.3999999999999996E-2</v>
      </c>
      <c r="P264" s="141">
        <f>O264*H264</f>
        <v>11.247999999999999</v>
      </c>
      <c r="Q264" s="141">
        <v>4.0000000000000002E-4</v>
      </c>
      <c r="R264" s="141">
        <f>Q264*H264</f>
        <v>6.08E-2</v>
      </c>
      <c r="S264" s="141">
        <v>0</v>
      </c>
      <c r="T264" s="142">
        <f>S264*H264</f>
        <v>0</v>
      </c>
      <c r="AR264" s="143" t="s">
        <v>200</v>
      </c>
      <c r="AT264" s="143" t="s">
        <v>136</v>
      </c>
      <c r="AU264" s="143" t="s">
        <v>141</v>
      </c>
      <c r="AY264" s="13" t="s">
        <v>134</v>
      </c>
      <c r="BE264" s="144">
        <f>IF(N264="základná",J264,0)</f>
        <v>0</v>
      </c>
      <c r="BF264" s="144">
        <f>IF(N264="znížená",J264,0)</f>
        <v>0</v>
      </c>
      <c r="BG264" s="144">
        <f>IF(N264="zákl. prenesená",J264,0)</f>
        <v>0</v>
      </c>
      <c r="BH264" s="144">
        <f>IF(N264="zníž. prenesená",J264,0)</f>
        <v>0</v>
      </c>
      <c r="BI264" s="144">
        <f>IF(N264="nulová",J264,0)</f>
        <v>0</v>
      </c>
      <c r="BJ264" s="13" t="s">
        <v>141</v>
      </c>
      <c r="BK264" s="144">
        <f>ROUND(I264*H264,2)</f>
        <v>0</v>
      </c>
      <c r="BL264" s="13" t="s">
        <v>200</v>
      </c>
      <c r="BM264" s="143" t="s">
        <v>1590</v>
      </c>
    </row>
    <row r="265" spans="2:65" s="1" customFormat="1" ht="21.75" customHeight="1">
      <c r="B265" s="131"/>
      <c r="C265" s="132" t="s">
        <v>953</v>
      </c>
      <c r="D265" s="132" t="s">
        <v>136</v>
      </c>
      <c r="E265" s="133" t="s">
        <v>1591</v>
      </c>
      <c r="F265" s="134" t="s">
        <v>1592</v>
      </c>
      <c r="G265" s="135" t="s">
        <v>139</v>
      </c>
      <c r="H265" s="136">
        <v>152</v>
      </c>
      <c r="I265" s="137">
        <v>0</v>
      </c>
      <c r="J265" s="137">
        <f>ROUND(I265*H265,2)</f>
        <v>0</v>
      </c>
      <c r="K265" s="138"/>
      <c r="L265" s="25"/>
      <c r="M265" s="139" t="s">
        <v>1</v>
      </c>
      <c r="N265" s="140" t="s">
        <v>37</v>
      </c>
      <c r="O265" s="141">
        <v>0.14938000000000001</v>
      </c>
      <c r="P265" s="141">
        <f>O265*H265</f>
        <v>22.705760000000001</v>
      </c>
      <c r="Q265" s="141">
        <v>2.9999999999999997E-4</v>
      </c>
      <c r="R265" s="141">
        <f>Q265*H265</f>
        <v>4.5599999999999995E-2</v>
      </c>
      <c r="S265" s="141">
        <v>0</v>
      </c>
      <c r="T265" s="142">
        <f>S265*H265</f>
        <v>0</v>
      </c>
      <c r="AR265" s="143" t="s">
        <v>200</v>
      </c>
      <c r="AT265" s="143" t="s">
        <v>136</v>
      </c>
      <c r="AU265" s="143" t="s">
        <v>141</v>
      </c>
      <c r="AY265" s="13" t="s">
        <v>134</v>
      </c>
      <c r="BE265" s="144">
        <f>IF(N265="základná",J265,0)</f>
        <v>0</v>
      </c>
      <c r="BF265" s="144">
        <f>IF(N265="znížená",J265,0)</f>
        <v>0</v>
      </c>
      <c r="BG265" s="144">
        <f>IF(N265="zákl. prenesená",J265,0)</f>
        <v>0</v>
      </c>
      <c r="BH265" s="144">
        <f>IF(N265="zníž. prenesená",J265,0)</f>
        <v>0</v>
      </c>
      <c r="BI265" s="144">
        <f>IF(N265="nulová",J265,0)</f>
        <v>0</v>
      </c>
      <c r="BJ265" s="13" t="s">
        <v>141</v>
      </c>
      <c r="BK265" s="144">
        <f>ROUND(I265*H265,2)</f>
        <v>0</v>
      </c>
      <c r="BL265" s="13" t="s">
        <v>200</v>
      </c>
      <c r="BM265" s="143" t="s">
        <v>1593</v>
      </c>
    </row>
    <row r="266" spans="2:65" s="1" customFormat="1" ht="24.2" customHeight="1">
      <c r="B266" s="131"/>
      <c r="C266" s="132" t="s">
        <v>957</v>
      </c>
      <c r="D266" s="132" t="s">
        <v>136</v>
      </c>
      <c r="E266" s="133" t="s">
        <v>580</v>
      </c>
      <c r="F266" s="134" t="s">
        <v>581</v>
      </c>
      <c r="G266" s="135" t="s">
        <v>453</v>
      </c>
      <c r="H266" s="136">
        <v>28.302</v>
      </c>
      <c r="I266" s="137">
        <v>0</v>
      </c>
      <c r="J266" s="137">
        <f>ROUND(I266*H266,2)</f>
        <v>0</v>
      </c>
      <c r="K266" s="138"/>
      <c r="L266" s="25"/>
      <c r="M266" s="139" t="s">
        <v>1</v>
      </c>
      <c r="N266" s="140" t="s">
        <v>37</v>
      </c>
      <c r="O266" s="141">
        <v>0</v>
      </c>
      <c r="P266" s="141">
        <f>O266*H266</f>
        <v>0</v>
      </c>
      <c r="Q266" s="141">
        <v>0</v>
      </c>
      <c r="R266" s="141">
        <f>Q266*H266</f>
        <v>0</v>
      </c>
      <c r="S266" s="141">
        <v>0</v>
      </c>
      <c r="T266" s="142">
        <f>S266*H266</f>
        <v>0</v>
      </c>
      <c r="AR266" s="143" t="s">
        <v>200</v>
      </c>
      <c r="AT266" s="143" t="s">
        <v>136</v>
      </c>
      <c r="AU266" s="143" t="s">
        <v>141</v>
      </c>
      <c r="AY266" s="13" t="s">
        <v>134</v>
      </c>
      <c r="BE266" s="144">
        <f>IF(N266="základná",J266,0)</f>
        <v>0</v>
      </c>
      <c r="BF266" s="144">
        <f>IF(N266="znížená",J266,0)</f>
        <v>0</v>
      </c>
      <c r="BG266" s="144">
        <f>IF(N266="zákl. prenesená",J266,0)</f>
        <v>0</v>
      </c>
      <c r="BH266" s="144">
        <f>IF(N266="zníž. prenesená",J266,0)</f>
        <v>0</v>
      </c>
      <c r="BI266" s="144">
        <f>IF(N266="nulová",J266,0)</f>
        <v>0</v>
      </c>
      <c r="BJ266" s="13" t="s">
        <v>141</v>
      </c>
      <c r="BK266" s="144">
        <f>ROUND(I266*H266,2)</f>
        <v>0</v>
      </c>
      <c r="BL266" s="13" t="s">
        <v>200</v>
      </c>
      <c r="BM266" s="143" t="s">
        <v>1594</v>
      </c>
    </row>
    <row r="267" spans="2:65" s="11" customFormat="1" ht="22.9" customHeight="1">
      <c r="B267" s="120"/>
      <c r="D267" s="121" t="s">
        <v>70</v>
      </c>
      <c r="E267" s="129" t="s">
        <v>1304</v>
      </c>
      <c r="F267" s="129" t="s">
        <v>1305</v>
      </c>
      <c r="J267" s="130">
        <f>BK267</f>
        <v>0</v>
      </c>
      <c r="L267" s="120"/>
      <c r="M267" s="124"/>
      <c r="P267" s="125">
        <f>SUM(P268:P269)</f>
        <v>56.701094999999995</v>
      </c>
      <c r="R267" s="125">
        <f>SUM(R268:R269)</f>
        <v>0.25041250000000004</v>
      </c>
      <c r="T267" s="126">
        <f>SUM(T268:T269)</f>
        <v>0</v>
      </c>
      <c r="AR267" s="121" t="s">
        <v>141</v>
      </c>
      <c r="AT267" s="127" t="s">
        <v>70</v>
      </c>
      <c r="AU267" s="127" t="s">
        <v>79</v>
      </c>
      <c r="AY267" s="121" t="s">
        <v>134</v>
      </c>
      <c r="BK267" s="128">
        <f>SUM(BK268:BK269)</f>
        <v>0</v>
      </c>
    </row>
    <row r="268" spans="2:65" s="1" customFormat="1" ht="24.2" customHeight="1">
      <c r="B268" s="131"/>
      <c r="C268" s="132" t="s">
        <v>961</v>
      </c>
      <c r="D268" s="132" t="s">
        <v>136</v>
      </c>
      <c r="E268" s="133" t="s">
        <v>1307</v>
      </c>
      <c r="F268" s="134" t="s">
        <v>1308</v>
      </c>
      <c r="G268" s="135" t="s">
        <v>139</v>
      </c>
      <c r="H268" s="136">
        <v>385.25</v>
      </c>
      <c r="I268" s="137">
        <v>0</v>
      </c>
      <c r="J268" s="137">
        <f>ROUND(I268*H268,2)</f>
        <v>0</v>
      </c>
      <c r="K268" s="138"/>
      <c r="L268" s="25"/>
      <c r="M268" s="139" t="s">
        <v>1</v>
      </c>
      <c r="N268" s="140" t="s">
        <v>37</v>
      </c>
      <c r="O268" s="141">
        <v>5.0310000000000001E-2</v>
      </c>
      <c r="P268" s="141">
        <f>O268*H268</f>
        <v>19.3819275</v>
      </c>
      <c r="Q268" s="141">
        <v>1.7000000000000001E-4</v>
      </c>
      <c r="R268" s="141">
        <f>Q268*H268</f>
        <v>6.5492500000000009E-2</v>
      </c>
      <c r="S268" s="141">
        <v>0</v>
      </c>
      <c r="T268" s="142">
        <f>S268*H268</f>
        <v>0</v>
      </c>
      <c r="AR268" s="143" t="s">
        <v>200</v>
      </c>
      <c r="AT268" s="143" t="s">
        <v>136</v>
      </c>
      <c r="AU268" s="143" t="s">
        <v>141</v>
      </c>
      <c r="AY268" s="13" t="s">
        <v>134</v>
      </c>
      <c r="BE268" s="144">
        <f>IF(N268="základná",J268,0)</f>
        <v>0</v>
      </c>
      <c r="BF268" s="144">
        <f>IF(N268="znížená",J268,0)</f>
        <v>0</v>
      </c>
      <c r="BG268" s="144">
        <f>IF(N268="zákl. prenesená",J268,0)</f>
        <v>0</v>
      </c>
      <c r="BH268" s="144">
        <f>IF(N268="zníž. prenesená",J268,0)</f>
        <v>0</v>
      </c>
      <c r="BI268" s="144">
        <f>IF(N268="nulová",J268,0)</f>
        <v>0</v>
      </c>
      <c r="BJ268" s="13" t="s">
        <v>141</v>
      </c>
      <c r="BK268" s="144">
        <f>ROUND(I268*H268,2)</f>
        <v>0</v>
      </c>
      <c r="BL268" s="13" t="s">
        <v>200</v>
      </c>
      <c r="BM268" s="143" t="s">
        <v>1595</v>
      </c>
    </row>
    <row r="269" spans="2:65" s="1" customFormat="1" ht="33" customHeight="1">
      <c r="B269" s="131"/>
      <c r="C269" s="132" t="s">
        <v>967</v>
      </c>
      <c r="D269" s="132" t="s">
        <v>136</v>
      </c>
      <c r="E269" s="133" t="s">
        <v>1311</v>
      </c>
      <c r="F269" s="134" t="s">
        <v>1312</v>
      </c>
      <c r="G269" s="135" t="s">
        <v>139</v>
      </c>
      <c r="H269" s="136">
        <v>385.25</v>
      </c>
      <c r="I269" s="137">
        <v>0</v>
      </c>
      <c r="J269" s="137">
        <f>ROUND(I269*H269,2)</f>
        <v>0</v>
      </c>
      <c r="K269" s="138"/>
      <c r="L269" s="25"/>
      <c r="M269" s="139" t="s">
        <v>1</v>
      </c>
      <c r="N269" s="140" t="s">
        <v>37</v>
      </c>
      <c r="O269" s="141">
        <v>9.6869999999999998E-2</v>
      </c>
      <c r="P269" s="141">
        <f>O269*H269</f>
        <v>37.319167499999999</v>
      </c>
      <c r="Q269" s="141">
        <v>4.8000000000000001E-4</v>
      </c>
      <c r="R269" s="141">
        <f>Q269*H269</f>
        <v>0.18492</v>
      </c>
      <c r="S269" s="141">
        <v>0</v>
      </c>
      <c r="T269" s="142">
        <f>S269*H269</f>
        <v>0</v>
      </c>
      <c r="AR269" s="143" t="s">
        <v>200</v>
      </c>
      <c r="AT269" s="143" t="s">
        <v>136</v>
      </c>
      <c r="AU269" s="143" t="s">
        <v>141</v>
      </c>
      <c r="AY269" s="13" t="s">
        <v>134</v>
      </c>
      <c r="BE269" s="144">
        <f>IF(N269="základná",J269,0)</f>
        <v>0</v>
      </c>
      <c r="BF269" s="144">
        <f>IF(N269="znížená",J269,0)</f>
        <v>0</v>
      </c>
      <c r="BG269" s="144">
        <f>IF(N269="zákl. prenesená",J269,0)</f>
        <v>0</v>
      </c>
      <c r="BH269" s="144">
        <f>IF(N269="zníž. prenesená",J269,0)</f>
        <v>0</v>
      </c>
      <c r="BI269" s="144">
        <f>IF(N269="nulová",J269,0)</f>
        <v>0</v>
      </c>
      <c r="BJ269" s="13" t="s">
        <v>141</v>
      </c>
      <c r="BK269" s="144">
        <f>ROUND(I269*H269,2)</f>
        <v>0</v>
      </c>
      <c r="BL269" s="13" t="s">
        <v>200</v>
      </c>
      <c r="BM269" s="143" t="s">
        <v>1596</v>
      </c>
    </row>
    <row r="270" spans="2:65" s="11" customFormat="1" ht="25.9" customHeight="1">
      <c r="B270" s="120"/>
      <c r="D270" s="121" t="s">
        <v>70</v>
      </c>
      <c r="E270" s="122" t="s">
        <v>313</v>
      </c>
      <c r="F270" s="122" t="s">
        <v>597</v>
      </c>
      <c r="J270" s="123">
        <f>BK270</f>
        <v>0</v>
      </c>
      <c r="L270" s="120"/>
      <c r="M270" s="124"/>
      <c r="P270" s="125">
        <f>P271</f>
        <v>33.888800000000003</v>
      </c>
      <c r="R270" s="125">
        <f>R271</f>
        <v>6.1600000000000009E-2</v>
      </c>
      <c r="T270" s="126">
        <f>T271</f>
        <v>0</v>
      </c>
      <c r="AR270" s="121" t="s">
        <v>146</v>
      </c>
      <c r="AT270" s="127" t="s">
        <v>70</v>
      </c>
      <c r="AU270" s="127" t="s">
        <v>71</v>
      </c>
      <c r="AY270" s="121" t="s">
        <v>134</v>
      </c>
      <c r="BK270" s="128">
        <f>BK271</f>
        <v>0</v>
      </c>
    </row>
    <row r="271" spans="2:65" s="11" customFormat="1" ht="22.9" customHeight="1">
      <c r="B271" s="120"/>
      <c r="D271" s="121" t="s">
        <v>70</v>
      </c>
      <c r="E271" s="129" t="s">
        <v>1314</v>
      </c>
      <c r="F271" s="129" t="s">
        <v>1315</v>
      </c>
      <c r="J271" s="130">
        <f>BK271</f>
        <v>0</v>
      </c>
      <c r="L271" s="120"/>
      <c r="M271" s="124"/>
      <c r="P271" s="125">
        <f>SUM(P272:P273)</f>
        <v>33.888800000000003</v>
      </c>
      <c r="R271" s="125">
        <f>SUM(R272:R273)</f>
        <v>6.1600000000000009E-2</v>
      </c>
      <c r="T271" s="126">
        <f>SUM(T272:T273)</f>
        <v>0</v>
      </c>
      <c r="AR271" s="121" t="s">
        <v>146</v>
      </c>
      <c r="AT271" s="127" t="s">
        <v>70</v>
      </c>
      <c r="AU271" s="127" t="s">
        <v>79</v>
      </c>
      <c r="AY271" s="121" t="s">
        <v>134</v>
      </c>
      <c r="BK271" s="128">
        <f>SUM(BK272:BK273)</f>
        <v>0</v>
      </c>
    </row>
    <row r="272" spans="2:65" s="1" customFormat="1" ht="24.2" customHeight="1">
      <c r="B272" s="131"/>
      <c r="C272" s="132" t="s">
        <v>971</v>
      </c>
      <c r="D272" s="132" t="s">
        <v>136</v>
      </c>
      <c r="E272" s="133" t="s">
        <v>1317</v>
      </c>
      <c r="F272" s="134" t="s">
        <v>1318</v>
      </c>
      <c r="G272" s="135" t="s">
        <v>139</v>
      </c>
      <c r="H272" s="136">
        <v>8.8000000000000007</v>
      </c>
      <c r="I272" s="137">
        <v>0</v>
      </c>
      <c r="J272" s="137">
        <f>ROUND(I272*H272,2)</f>
        <v>0</v>
      </c>
      <c r="K272" s="138"/>
      <c r="L272" s="25"/>
      <c r="M272" s="139" t="s">
        <v>1</v>
      </c>
      <c r="N272" s="140" t="s">
        <v>37</v>
      </c>
      <c r="O272" s="141">
        <v>3.851</v>
      </c>
      <c r="P272" s="141">
        <f>O272*H272</f>
        <v>33.888800000000003</v>
      </c>
      <c r="Q272" s="141">
        <v>0</v>
      </c>
      <c r="R272" s="141">
        <f>Q272*H272</f>
        <v>0</v>
      </c>
      <c r="S272" s="141">
        <v>0</v>
      </c>
      <c r="T272" s="142">
        <f>S272*H272</f>
        <v>0</v>
      </c>
      <c r="AR272" s="143" t="s">
        <v>529</v>
      </c>
      <c r="AT272" s="143" t="s">
        <v>136</v>
      </c>
      <c r="AU272" s="143" t="s">
        <v>141</v>
      </c>
      <c r="AY272" s="13" t="s">
        <v>134</v>
      </c>
      <c r="BE272" s="144">
        <f>IF(N272="základná",J272,0)</f>
        <v>0</v>
      </c>
      <c r="BF272" s="144">
        <f>IF(N272="znížená",J272,0)</f>
        <v>0</v>
      </c>
      <c r="BG272" s="144">
        <f>IF(N272="zákl. prenesená",J272,0)</f>
        <v>0</v>
      </c>
      <c r="BH272" s="144">
        <f>IF(N272="zníž. prenesená",J272,0)</f>
        <v>0</v>
      </c>
      <c r="BI272" s="144">
        <f>IF(N272="nulová",J272,0)</f>
        <v>0</v>
      </c>
      <c r="BJ272" s="13" t="s">
        <v>141</v>
      </c>
      <c r="BK272" s="144">
        <f>ROUND(I272*H272,2)</f>
        <v>0</v>
      </c>
      <c r="BL272" s="13" t="s">
        <v>529</v>
      </c>
      <c r="BM272" s="143" t="s">
        <v>1597</v>
      </c>
    </row>
    <row r="273" spans="2:65" s="1" customFormat="1" ht="16.5" customHeight="1">
      <c r="B273" s="131"/>
      <c r="C273" s="149" t="s">
        <v>975</v>
      </c>
      <c r="D273" s="149" t="s">
        <v>313</v>
      </c>
      <c r="E273" s="150" t="s">
        <v>1321</v>
      </c>
      <c r="F273" s="151" t="s">
        <v>1322</v>
      </c>
      <c r="G273" s="152" t="s">
        <v>139</v>
      </c>
      <c r="H273" s="153">
        <v>8.8000000000000007</v>
      </c>
      <c r="I273" s="154">
        <v>0</v>
      </c>
      <c r="J273" s="154">
        <f>ROUND(I273*H273,2)</f>
        <v>0</v>
      </c>
      <c r="K273" s="155"/>
      <c r="L273" s="156"/>
      <c r="M273" s="157" t="s">
        <v>1</v>
      </c>
      <c r="N273" s="158" t="s">
        <v>37</v>
      </c>
      <c r="O273" s="141">
        <v>0</v>
      </c>
      <c r="P273" s="141">
        <f>O273*H273</f>
        <v>0</v>
      </c>
      <c r="Q273" s="141">
        <v>7.0000000000000001E-3</v>
      </c>
      <c r="R273" s="141">
        <f>Q273*H273</f>
        <v>6.1600000000000009E-2</v>
      </c>
      <c r="S273" s="141">
        <v>0</v>
      </c>
      <c r="T273" s="142">
        <f>S273*H273</f>
        <v>0</v>
      </c>
      <c r="AR273" s="143" t="s">
        <v>1023</v>
      </c>
      <c r="AT273" s="143" t="s">
        <v>313</v>
      </c>
      <c r="AU273" s="143" t="s">
        <v>141</v>
      </c>
      <c r="AY273" s="13" t="s">
        <v>134</v>
      </c>
      <c r="BE273" s="144">
        <f>IF(N273="základná",J273,0)</f>
        <v>0</v>
      </c>
      <c r="BF273" s="144">
        <f>IF(N273="znížená",J273,0)</f>
        <v>0</v>
      </c>
      <c r="BG273" s="144">
        <f>IF(N273="zákl. prenesená",J273,0)</f>
        <v>0</v>
      </c>
      <c r="BH273" s="144">
        <f>IF(N273="zníž. prenesená",J273,0)</f>
        <v>0</v>
      </c>
      <c r="BI273" s="144">
        <f>IF(N273="nulová",J273,0)</f>
        <v>0</v>
      </c>
      <c r="BJ273" s="13" t="s">
        <v>141</v>
      </c>
      <c r="BK273" s="144">
        <f>ROUND(I273*H273,2)</f>
        <v>0</v>
      </c>
      <c r="BL273" s="13" t="s">
        <v>1023</v>
      </c>
      <c r="BM273" s="143" t="s">
        <v>1598</v>
      </c>
    </row>
    <row r="274" spans="2:65" s="11" customFormat="1" ht="25.9" customHeight="1">
      <c r="B274" s="120"/>
      <c r="D274" s="121" t="s">
        <v>70</v>
      </c>
      <c r="E274" s="122" t="s">
        <v>625</v>
      </c>
      <c r="F274" s="122" t="s">
        <v>626</v>
      </c>
      <c r="J274" s="123">
        <f>BK274</f>
        <v>0</v>
      </c>
      <c r="L274" s="120"/>
      <c r="M274" s="124"/>
      <c r="P274" s="125">
        <f>SUM(P275:P278)</f>
        <v>0</v>
      </c>
      <c r="R274" s="125">
        <f>SUM(R275:R278)</f>
        <v>0</v>
      </c>
      <c r="T274" s="126">
        <f>SUM(T275:T278)</f>
        <v>0</v>
      </c>
      <c r="AR274" s="121" t="s">
        <v>153</v>
      </c>
      <c r="AT274" s="127" t="s">
        <v>70</v>
      </c>
      <c r="AU274" s="127" t="s">
        <v>71</v>
      </c>
      <c r="AY274" s="121" t="s">
        <v>134</v>
      </c>
      <c r="BK274" s="128">
        <f>SUM(BK275:BK278)</f>
        <v>0</v>
      </c>
    </row>
    <row r="275" spans="2:65" s="1" customFormat="1" ht="16.5" customHeight="1">
      <c r="B275" s="131"/>
      <c r="C275" s="132" t="s">
        <v>979</v>
      </c>
      <c r="D275" s="132" t="s">
        <v>136</v>
      </c>
      <c r="E275" s="133" t="s">
        <v>628</v>
      </c>
      <c r="F275" s="134" t="s">
        <v>629</v>
      </c>
      <c r="G275" s="135" t="s">
        <v>630</v>
      </c>
      <c r="H275" s="136">
        <v>1</v>
      </c>
      <c r="I275" s="137">
        <v>0</v>
      </c>
      <c r="J275" s="137">
        <f>ROUND(I275*H275,2)</f>
        <v>0</v>
      </c>
      <c r="K275" s="138"/>
      <c r="L275" s="25"/>
      <c r="M275" s="139" t="s">
        <v>1</v>
      </c>
      <c r="N275" s="140" t="s">
        <v>37</v>
      </c>
      <c r="O275" s="141">
        <v>0</v>
      </c>
      <c r="P275" s="141">
        <f>O275*H275</f>
        <v>0</v>
      </c>
      <c r="Q275" s="141">
        <v>0</v>
      </c>
      <c r="R275" s="141">
        <f>Q275*H275</f>
        <v>0</v>
      </c>
      <c r="S275" s="141">
        <v>0</v>
      </c>
      <c r="T275" s="142">
        <f>S275*H275</f>
        <v>0</v>
      </c>
      <c r="AR275" s="143" t="s">
        <v>631</v>
      </c>
      <c r="AT275" s="143" t="s">
        <v>136</v>
      </c>
      <c r="AU275" s="143" t="s">
        <v>79</v>
      </c>
      <c r="AY275" s="13" t="s">
        <v>134</v>
      </c>
      <c r="BE275" s="144">
        <f>IF(N275="základná",J275,0)</f>
        <v>0</v>
      </c>
      <c r="BF275" s="144">
        <f>IF(N275="znížená",J275,0)</f>
        <v>0</v>
      </c>
      <c r="BG275" s="144">
        <f>IF(N275="zákl. prenesená",J275,0)</f>
        <v>0</v>
      </c>
      <c r="BH275" s="144">
        <f>IF(N275="zníž. prenesená",J275,0)</f>
        <v>0</v>
      </c>
      <c r="BI275" s="144">
        <f>IF(N275="nulová",J275,0)</f>
        <v>0</v>
      </c>
      <c r="BJ275" s="13" t="s">
        <v>141</v>
      </c>
      <c r="BK275" s="144">
        <f>ROUND(I275*H275,2)</f>
        <v>0</v>
      </c>
      <c r="BL275" s="13" t="s">
        <v>631</v>
      </c>
      <c r="BM275" s="143" t="s">
        <v>1599</v>
      </c>
    </row>
    <row r="276" spans="2:65" s="1" customFormat="1" ht="21.75" customHeight="1">
      <c r="B276" s="131"/>
      <c r="C276" s="132" t="s">
        <v>983</v>
      </c>
      <c r="D276" s="132" t="s">
        <v>136</v>
      </c>
      <c r="E276" s="133" t="s">
        <v>634</v>
      </c>
      <c r="F276" s="134" t="s">
        <v>635</v>
      </c>
      <c r="G276" s="135" t="s">
        <v>630</v>
      </c>
      <c r="H276" s="136">
        <v>1</v>
      </c>
      <c r="I276" s="137">
        <v>0</v>
      </c>
      <c r="J276" s="137">
        <f>ROUND(I276*H276,2)</f>
        <v>0</v>
      </c>
      <c r="K276" s="138"/>
      <c r="L276" s="25"/>
      <c r="M276" s="139" t="s">
        <v>1</v>
      </c>
      <c r="N276" s="140" t="s">
        <v>37</v>
      </c>
      <c r="O276" s="141">
        <v>0</v>
      </c>
      <c r="P276" s="141">
        <f>O276*H276</f>
        <v>0</v>
      </c>
      <c r="Q276" s="141">
        <v>0</v>
      </c>
      <c r="R276" s="141">
        <f>Q276*H276</f>
        <v>0</v>
      </c>
      <c r="S276" s="141">
        <v>0</v>
      </c>
      <c r="T276" s="142">
        <f>S276*H276</f>
        <v>0</v>
      </c>
      <c r="AR276" s="143" t="s">
        <v>631</v>
      </c>
      <c r="AT276" s="143" t="s">
        <v>136</v>
      </c>
      <c r="AU276" s="143" t="s">
        <v>79</v>
      </c>
      <c r="AY276" s="13" t="s">
        <v>134</v>
      </c>
      <c r="BE276" s="144">
        <f>IF(N276="základná",J276,0)</f>
        <v>0</v>
      </c>
      <c r="BF276" s="144">
        <f>IF(N276="znížená",J276,0)</f>
        <v>0</v>
      </c>
      <c r="BG276" s="144">
        <f>IF(N276="zákl. prenesená",J276,0)</f>
        <v>0</v>
      </c>
      <c r="BH276" s="144">
        <f>IF(N276="zníž. prenesená",J276,0)</f>
        <v>0</v>
      </c>
      <c r="BI276" s="144">
        <f>IF(N276="nulová",J276,0)</f>
        <v>0</v>
      </c>
      <c r="BJ276" s="13" t="s">
        <v>141</v>
      </c>
      <c r="BK276" s="144">
        <f>ROUND(I276*H276,2)</f>
        <v>0</v>
      </c>
      <c r="BL276" s="13" t="s">
        <v>631</v>
      </c>
      <c r="BM276" s="143" t="s">
        <v>1600</v>
      </c>
    </row>
    <row r="277" spans="2:65" s="1" customFormat="1" ht="24.2" customHeight="1">
      <c r="B277" s="131"/>
      <c r="C277" s="132" t="s">
        <v>987</v>
      </c>
      <c r="D277" s="132" t="s">
        <v>136</v>
      </c>
      <c r="E277" s="133" t="s">
        <v>638</v>
      </c>
      <c r="F277" s="134" t="s">
        <v>639</v>
      </c>
      <c r="G277" s="135" t="s">
        <v>630</v>
      </c>
      <c r="H277" s="136">
        <v>1</v>
      </c>
      <c r="I277" s="137">
        <v>0</v>
      </c>
      <c r="J277" s="137">
        <f>ROUND(I277*H277,2)</f>
        <v>0</v>
      </c>
      <c r="K277" s="138"/>
      <c r="L277" s="25"/>
      <c r="M277" s="139" t="s">
        <v>1</v>
      </c>
      <c r="N277" s="140" t="s">
        <v>37</v>
      </c>
      <c r="O277" s="141">
        <v>0</v>
      </c>
      <c r="P277" s="141">
        <f>O277*H277</f>
        <v>0</v>
      </c>
      <c r="Q277" s="141">
        <v>0</v>
      </c>
      <c r="R277" s="141">
        <f>Q277*H277</f>
        <v>0</v>
      </c>
      <c r="S277" s="141">
        <v>0</v>
      </c>
      <c r="T277" s="142">
        <f>S277*H277</f>
        <v>0</v>
      </c>
      <c r="AR277" s="143" t="s">
        <v>631</v>
      </c>
      <c r="AT277" s="143" t="s">
        <v>136</v>
      </c>
      <c r="AU277" s="143" t="s">
        <v>79</v>
      </c>
      <c r="AY277" s="13" t="s">
        <v>134</v>
      </c>
      <c r="BE277" s="144">
        <f>IF(N277="základná",J277,0)</f>
        <v>0</v>
      </c>
      <c r="BF277" s="144">
        <f>IF(N277="znížená",J277,0)</f>
        <v>0</v>
      </c>
      <c r="BG277" s="144">
        <f>IF(N277="zákl. prenesená",J277,0)</f>
        <v>0</v>
      </c>
      <c r="BH277" s="144">
        <f>IF(N277="zníž. prenesená",J277,0)</f>
        <v>0</v>
      </c>
      <c r="BI277" s="144">
        <f>IF(N277="nulová",J277,0)</f>
        <v>0</v>
      </c>
      <c r="BJ277" s="13" t="s">
        <v>141</v>
      </c>
      <c r="BK277" s="144">
        <f>ROUND(I277*H277,2)</f>
        <v>0</v>
      </c>
      <c r="BL277" s="13" t="s">
        <v>631</v>
      </c>
      <c r="BM277" s="143" t="s">
        <v>1601</v>
      </c>
    </row>
    <row r="278" spans="2:65" s="1" customFormat="1" ht="24.2" customHeight="1">
      <c r="B278" s="131"/>
      <c r="C278" s="132" t="s">
        <v>991</v>
      </c>
      <c r="D278" s="132" t="s">
        <v>136</v>
      </c>
      <c r="E278" s="133" t="s">
        <v>642</v>
      </c>
      <c r="F278" s="134" t="s">
        <v>643</v>
      </c>
      <c r="G278" s="135" t="s">
        <v>630</v>
      </c>
      <c r="H278" s="136">
        <v>1</v>
      </c>
      <c r="I278" s="137">
        <v>0</v>
      </c>
      <c r="J278" s="137">
        <f>ROUND(I278*H278,2)</f>
        <v>0</v>
      </c>
      <c r="K278" s="138"/>
      <c r="L278" s="25"/>
      <c r="M278" s="145" t="s">
        <v>1</v>
      </c>
      <c r="N278" s="146" t="s">
        <v>37</v>
      </c>
      <c r="O278" s="147">
        <v>0</v>
      </c>
      <c r="P278" s="147">
        <f>O278*H278</f>
        <v>0</v>
      </c>
      <c r="Q278" s="147">
        <v>0</v>
      </c>
      <c r="R278" s="147">
        <f>Q278*H278</f>
        <v>0</v>
      </c>
      <c r="S278" s="147">
        <v>0</v>
      </c>
      <c r="T278" s="148">
        <f>S278*H278</f>
        <v>0</v>
      </c>
      <c r="AR278" s="143" t="s">
        <v>631</v>
      </c>
      <c r="AT278" s="143" t="s">
        <v>136</v>
      </c>
      <c r="AU278" s="143" t="s">
        <v>79</v>
      </c>
      <c r="AY278" s="13" t="s">
        <v>134</v>
      </c>
      <c r="BE278" s="144">
        <f>IF(N278="základná",J278,0)</f>
        <v>0</v>
      </c>
      <c r="BF278" s="144">
        <f>IF(N278="znížená",J278,0)</f>
        <v>0</v>
      </c>
      <c r="BG278" s="144">
        <f>IF(N278="zákl. prenesená",J278,0)</f>
        <v>0</v>
      </c>
      <c r="BH278" s="144">
        <f>IF(N278="zníž. prenesená",J278,0)</f>
        <v>0</v>
      </c>
      <c r="BI278" s="144">
        <f>IF(N278="nulová",J278,0)</f>
        <v>0</v>
      </c>
      <c r="BJ278" s="13" t="s">
        <v>141</v>
      </c>
      <c r="BK278" s="144">
        <f>ROUND(I278*H278,2)</f>
        <v>0</v>
      </c>
      <c r="BL278" s="13" t="s">
        <v>631</v>
      </c>
      <c r="BM278" s="143" t="s">
        <v>1602</v>
      </c>
    </row>
    <row r="279" spans="2:65" s="1" customFormat="1" ht="6.95" customHeight="1">
      <c r="B279" s="40"/>
      <c r="C279" s="41"/>
      <c r="D279" s="41"/>
      <c r="E279" s="41"/>
      <c r="F279" s="41"/>
      <c r="G279" s="41"/>
      <c r="H279" s="41"/>
      <c r="I279" s="41"/>
      <c r="J279" s="41"/>
      <c r="K279" s="41"/>
      <c r="L279" s="25"/>
    </row>
  </sheetData>
  <autoFilter ref="C136:K278" xr:uid="{00000000-0009-0000-0000-000004000000}"/>
  <mergeCells count="9">
    <mergeCell ref="E87:H87"/>
    <mergeCell ref="E127:H127"/>
    <mergeCell ref="E129:H12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67"/>
  <sheetViews>
    <sheetView showGridLines="0" topLeftCell="A149" workbookViewId="0">
      <selection activeCell="F165" sqref="F16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9" t="s">
        <v>5</v>
      </c>
      <c r="M2" s="160"/>
      <c r="N2" s="160"/>
      <c r="O2" s="160"/>
      <c r="P2" s="160"/>
      <c r="Q2" s="160"/>
      <c r="R2" s="160"/>
      <c r="S2" s="160"/>
      <c r="T2" s="160"/>
      <c r="U2" s="160"/>
      <c r="V2" s="160"/>
      <c r="AT2" s="13" t="s">
        <v>92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105</v>
      </c>
      <c r="L4" s="16"/>
      <c r="M4" s="83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197" t="str">
        <f>'Rekapitulácia stavby'!K6</f>
        <v>Nový zdroj tepla a elektrickej energie  - plynové motory a transformator  T10</v>
      </c>
      <c r="F7" s="198"/>
      <c r="G7" s="198"/>
      <c r="H7" s="198"/>
      <c r="L7" s="16"/>
    </row>
    <row r="8" spans="2:46" s="1" customFormat="1" ht="12" customHeight="1">
      <c r="B8" s="25"/>
      <c r="D8" s="22" t="s">
        <v>106</v>
      </c>
      <c r="L8" s="25"/>
    </row>
    <row r="9" spans="2:46" s="1" customFormat="1" ht="16.5" customHeight="1">
      <c r="B9" s="25"/>
      <c r="E9" s="187" t="s">
        <v>1603</v>
      </c>
      <c r="F9" s="196"/>
      <c r="G9" s="196"/>
      <c r="H9" s="196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2:46" s="1" customFormat="1" ht="12" customHeight="1">
      <c r="B12" s="25"/>
      <c r="D12" s="22" t="s">
        <v>17</v>
      </c>
      <c r="F12" s="20" t="s">
        <v>18</v>
      </c>
      <c r="I12" s="22" t="s">
        <v>19</v>
      </c>
      <c r="J12" s="48" t="str">
        <f>'Rekapitulácia stavby'!AN8</f>
        <v>4. 5. 2022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21</v>
      </c>
      <c r="I14" s="22" t="s">
        <v>22</v>
      </c>
      <c r="J14" s="20" t="s">
        <v>1</v>
      </c>
      <c r="L14" s="25"/>
    </row>
    <row r="15" spans="2:46" s="1" customFormat="1" ht="18" customHeight="1">
      <c r="B15" s="25"/>
      <c r="E15" s="20" t="s">
        <v>23</v>
      </c>
      <c r="I15" s="22" t="s">
        <v>24</v>
      </c>
      <c r="J15" s="20" t="s">
        <v>1</v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25</v>
      </c>
      <c r="I17" s="22" t="s">
        <v>22</v>
      </c>
      <c r="J17" s="20" t="str">
        <f>'Rekapitulácia stavby'!AN13</f>
        <v/>
      </c>
      <c r="L17" s="25"/>
    </row>
    <row r="18" spans="2:12" s="1" customFormat="1" ht="18" customHeight="1">
      <c r="B18" s="25"/>
      <c r="E18" s="171" t="str">
        <f>'Rekapitulácia stavby'!E14</f>
        <v xml:space="preserve"> </v>
      </c>
      <c r="F18" s="171"/>
      <c r="G18" s="171"/>
      <c r="H18" s="171"/>
      <c r="I18" s="22" t="s">
        <v>24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27</v>
      </c>
      <c r="I20" s="22" t="s">
        <v>22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24</v>
      </c>
      <c r="J21" s="20" t="str">
        <f>IF('Rekapitulácia stavby'!AN17="","",'Rekapitulácia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29</v>
      </c>
      <c r="I23" s="22" t="s">
        <v>22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24</v>
      </c>
      <c r="J24" s="20" t="str">
        <f>IF('Rekapitulácia stavby'!AN20="","",'Rekapitulácia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30</v>
      </c>
      <c r="L26" s="25"/>
    </row>
    <row r="27" spans="2:12" s="7" customFormat="1" ht="16.5" customHeight="1">
      <c r="B27" s="84"/>
      <c r="E27" s="173" t="s">
        <v>1</v>
      </c>
      <c r="F27" s="173"/>
      <c r="G27" s="173"/>
      <c r="H27" s="173"/>
      <c r="L27" s="84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5" t="s">
        <v>31</v>
      </c>
      <c r="J30" s="61">
        <f>ROUND(J125, 2)</f>
        <v>0</v>
      </c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33</v>
      </c>
      <c r="I32" s="28" t="s">
        <v>32</v>
      </c>
      <c r="J32" s="28" t="s">
        <v>34</v>
      </c>
      <c r="L32" s="25"/>
    </row>
    <row r="33" spans="2:12" s="1" customFormat="1" ht="14.45" customHeight="1">
      <c r="B33" s="25"/>
      <c r="D33" s="86" t="s">
        <v>35</v>
      </c>
      <c r="E33" s="30" t="s">
        <v>36</v>
      </c>
      <c r="F33" s="87">
        <f>ROUND((SUM(BE125:BE166)),  2)</f>
        <v>0</v>
      </c>
      <c r="G33" s="88"/>
      <c r="H33" s="88"/>
      <c r="I33" s="89">
        <v>0.2</v>
      </c>
      <c r="J33" s="87">
        <f>ROUND(((SUM(BE125:BE166))*I33),  2)</f>
        <v>0</v>
      </c>
      <c r="L33" s="25"/>
    </row>
    <row r="34" spans="2:12" s="1" customFormat="1" ht="14.45" customHeight="1">
      <c r="B34" s="25"/>
      <c r="E34" s="30" t="s">
        <v>37</v>
      </c>
      <c r="F34" s="90">
        <f>ROUND((SUM(BF125:BF166)),  2)</f>
        <v>0</v>
      </c>
      <c r="I34" s="91">
        <v>0.2</v>
      </c>
      <c r="J34" s="90">
        <f>ROUND(((SUM(BF125:BF166))*I34),  2)</f>
        <v>0</v>
      </c>
      <c r="L34" s="25"/>
    </row>
    <row r="35" spans="2:12" s="1" customFormat="1" ht="14.45" hidden="1" customHeight="1">
      <c r="B35" s="25"/>
      <c r="E35" s="22" t="s">
        <v>38</v>
      </c>
      <c r="F35" s="90">
        <f>ROUND((SUM(BG125:BG166)),  2)</f>
        <v>0</v>
      </c>
      <c r="I35" s="91">
        <v>0.2</v>
      </c>
      <c r="J35" s="90">
        <f>0</f>
        <v>0</v>
      </c>
      <c r="L35" s="25"/>
    </row>
    <row r="36" spans="2:12" s="1" customFormat="1" ht="14.45" hidden="1" customHeight="1">
      <c r="B36" s="25"/>
      <c r="E36" s="22" t="s">
        <v>39</v>
      </c>
      <c r="F36" s="90">
        <f>ROUND((SUM(BH125:BH166)),  2)</f>
        <v>0</v>
      </c>
      <c r="I36" s="91">
        <v>0.2</v>
      </c>
      <c r="J36" s="90">
        <f>0</f>
        <v>0</v>
      </c>
      <c r="L36" s="25"/>
    </row>
    <row r="37" spans="2:12" s="1" customFormat="1" ht="14.45" hidden="1" customHeight="1">
      <c r="B37" s="25"/>
      <c r="E37" s="30" t="s">
        <v>40</v>
      </c>
      <c r="F37" s="87">
        <f>ROUND((SUM(BI125:BI166)),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92"/>
      <c r="D39" s="93" t="s">
        <v>41</v>
      </c>
      <c r="E39" s="52"/>
      <c r="F39" s="52"/>
      <c r="G39" s="94" t="s">
        <v>42</v>
      </c>
      <c r="H39" s="95" t="s">
        <v>43</v>
      </c>
      <c r="I39" s="52"/>
      <c r="J39" s="96">
        <f>SUM(J30:J37)</f>
        <v>0</v>
      </c>
      <c r="K39" s="97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46</v>
      </c>
      <c r="E61" s="27"/>
      <c r="F61" s="98" t="s">
        <v>47</v>
      </c>
      <c r="G61" s="39" t="s">
        <v>46</v>
      </c>
      <c r="H61" s="27"/>
      <c r="I61" s="27"/>
      <c r="J61" s="99" t="s">
        <v>47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46</v>
      </c>
      <c r="E76" s="27"/>
      <c r="F76" s="98" t="s">
        <v>47</v>
      </c>
      <c r="G76" s="39" t="s">
        <v>46</v>
      </c>
      <c r="H76" s="27"/>
      <c r="I76" s="27"/>
      <c r="J76" s="99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108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13</v>
      </c>
      <c r="L84" s="25"/>
    </row>
    <row r="85" spans="2:47" s="1" customFormat="1" ht="26.25" customHeight="1">
      <c r="B85" s="25"/>
      <c r="E85" s="197" t="str">
        <f>E7</f>
        <v>Nový zdroj tepla a elektrickej energie  - plynové motory a transformator  T10</v>
      </c>
      <c r="F85" s="198"/>
      <c r="G85" s="198"/>
      <c r="H85" s="198"/>
      <c r="L85" s="25"/>
    </row>
    <row r="86" spans="2:47" s="1" customFormat="1" ht="12" customHeight="1">
      <c r="B86" s="25"/>
      <c r="C86" s="22" t="s">
        <v>106</v>
      </c>
      <c r="L86" s="25"/>
    </row>
    <row r="87" spans="2:47" s="1" customFormat="1" ht="16.5" customHeight="1">
      <c r="B87" s="25"/>
      <c r="E87" s="187" t="str">
        <f>E9</f>
        <v xml:space="preserve">05 - SO 05 Káblový kanál a vonkajšie základy pre TG </v>
      </c>
      <c r="F87" s="196"/>
      <c r="G87" s="196"/>
      <c r="H87" s="196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17</v>
      </c>
      <c r="F89" s="20" t="str">
        <f>F12</f>
        <v xml:space="preserve">Žilina </v>
      </c>
      <c r="I89" s="22" t="s">
        <v>19</v>
      </c>
      <c r="J89" s="48" t="str">
        <f>IF(J12="","",J12)</f>
        <v>4. 5. 2022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21</v>
      </c>
      <c r="F91" s="20" t="str">
        <f>E15</f>
        <v xml:space="preserve">Žilinska teplárenská spoločnosť a.s. Žilina </v>
      </c>
      <c r="I91" s="22" t="s">
        <v>27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25</v>
      </c>
      <c r="F92" s="20" t="str">
        <f>IF(E18="","",E18)</f>
        <v xml:space="preserve"> </v>
      </c>
      <c r="I92" s="22" t="s">
        <v>29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100" t="s">
        <v>109</v>
      </c>
      <c r="D94" s="92"/>
      <c r="E94" s="92"/>
      <c r="F94" s="92"/>
      <c r="G94" s="92"/>
      <c r="H94" s="92"/>
      <c r="I94" s="92"/>
      <c r="J94" s="101" t="s">
        <v>110</v>
      </c>
      <c r="K94" s="92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102" t="s">
        <v>111</v>
      </c>
      <c r="J96" s="61">
        <f>J125</f>
        <v>0</v>
      </c>
      <c r="L96" s="25"/>
      <c r="AU96" s="13" t="s">
        <v>112</v>
      </c>
    </row>
    <row r="97" spans="2:12" s="8" customFormat="1" ht="24.95" customHeight="1">
      <c r="B97" s="103"/>
      <c r="D97" s="104" t="s">
        <v>113</v>
      </c>
      <c r="E97" s="105"/>
      <c r="F97" s="105"/>
      <c r="G97" s="105"/>
      <c r="H97" s="105"/>
      <c r="I97" s="105"/>
      <c r="J97" s="106">
        <f>J126</f>
        <v>0</v>
      </c>
      <c r="L97" s="103"/>
    </row>
    <row r="98" spans="2:12" s="9" customFormat="1" ht="19.899999999999999" customHeight="1">
      <c r="B98" s="107"/>
      <c r="D98" s="108" t="s">
        <v>114</v>
      </c>
      <c r="E98" s="109"/>
      <c r="F98" s="109"/>
      <c r="G98" s="109"/>
      <c r="H98" s="109"/>
      <c r="I98" s="109"/>
      <c r="J98" s="110">
        <f>J127</f>
        <v>0</v>
      </c>
      <c r="L98" s="107"/>
    </row>
    <row r="99" spans="2:12" s="9" customFormat="1" ht="19.899999999999999" customHeight="1">
      <c r="B99" s="107"/>
      <c r="D99" s="108" t="s">
        <v>290</v>
      </c>
      <c r="E99" s="109"/>
      <c r="F99" s="109"/>
      <c r="G99" s="109"/>
      <c r="H99" s="109"/>
      <c r="I99" s="109"/>
      <c r="J99" s="110">
        <f>J133</f>
        <v>0</v>
      </c>
      <c r="L99" s="107"/>
    </row>
    <row r="100" spans="2:12" s="9" customFormat="1" ht="19.899999999999999" customHeight="1">
      <c r="B100" s="107"/>
      <c r="D100" s="108" t="s">
        <v>116</v>
      </c>
      <c r="E100" s="109"/>
      <c r="F100" s="109"/>
      <c r="G100" s="109"/>
      <c r="H100" s="109"/>
      <c r="I100" s="109"/>
      <c r="J100" s="110">
        <f>J149</f>
        <v>0</v>
      </c>
      <c r="L100" s="107"/>
    </row>
    <row r="101" spans="2:12" s="8" customFormat="1" ht="24.95" customHeight="1">
      <c r="B101" s="103"/>
      <c r="D101" s="104" t="s">
        <v>117</v>
      </c>
      <c r="E101" s="105"/>
      <c r="F101" s="105"/>
      <c r="G101" s="105"/>
      <c r="H101" s="105"/>
      <c r="I101" s="105"/>
      <c r="J101" s="106">
        <f>J151</f>
        <v>0</v>
      </c>
      <c r="L101" s="103"/>
    </row>
    <row r="102" spans="2:12" s="9" customFormat="1" ht="19.899999999999999" customHeight="1">
      <c r="B102" s="107"/>
      <c r="D102" s="108" t="s">
        <v>299</v>
      </c>
      <c r="E102" s="109"/>
      <c r="F102" s="109"/>
      <c r="G102" s="109"/>
      <c r="H102" s="109"/>
      <c r="I102" s="109"/>
      <c r="J102" s="110">
        <f>J152</f>
        <v>0</v>
      </c>
      <c r="L102" s="107"/>
    </row>
    <row r="103" spans="2:12" s="8" customFormat="1" ht="24.95" customHeight="1">
      <c r="B103" s="103"/>
      <c r="D103" s="104" t="s">
        <v>300</v>
      </c>
      <c r="E103" s="105"/>
      <c r="F103" s="105"/>
      <c r="G103" s="105"/>
      <c r="H103" s="105"/>
      <c r="I103" s="105"/>
      <c r="J103" s="106">
        <f>J155</f>
        <v>0</v>
      </c>
      <c r="L103" s="103"/>
    </row>
    <row r="104" spans="2:12" s="9" customFormat="1" ht="19.899999999999999" customHeight="1">
      <c r="B104" s="107"/>
      <c r="D104" s="108" t="s">
        <v>301</v>
      </c>
      <c r="E104" s="109"/>
      <c r="F104" s="109"/>
      <c r="G104" s="109"/>
      <c r="H104" s="109"/>
      <c r="I104" s="109"/>
      <c r="J104" s="110">
        <f>J156</f>
        <v>0</v>
      </c>
      <c r="L104" s="107"/>
    </row>
    <row r="105" spans="2:12" s="8" customFormat="1" ht="24.95" customHeight="1">
      <c r="B105" s="103"/>
      <c r="D105" s="104" t="s">
        <v>302</v>
      </c>
      <c r="E105" s="105"/>
      <c r="F105" s="105"/>
      <c r="G105" s="105"/>
      <c r="H105" s="105"/>
      <c r="I105" s="105"/>
      <c r="J105" s="106">
        <f>J162</f>
        <v>0</v>
      </c>
      <c r="L105" s="103"/>
    </row>
    <row r="106" spans="2:12" s="1" customFormat="1" ht="21.75" customHeight="1">
      <c r="B106" s="25"/>
      <c r="L106" s="25"/>
    </row>
    <row r="107" spans="2:12" s="1" customFormat="1" ht="6.95" customHeight="1"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25"/>
    </row>
    <row r="111" spans="2:12" s="1" customFormat="1" ht="6.95" customHeight="1"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25"/>
    </row>
    <row r="112" spans="2:12" s="1" customFormat="1" ht="24.95" customHeight="1">
      <c r="B112" s="25"/>
      <c r="C112" s="17" t="s">
        <v>120</v>
      </c>
      <c r="L112" s="25"/>
    </row>
    <row r="113" spans="2:65" s="1" customFormat="1" ht="6.95" customHeight="1">
      <c r="B113" s="25"/>
      <c r="L113" s="25"/>
    </row>
    <row r="114" spans="2:65" s="1" customFormat="1" ht="12" customHeight="1">
      <c r="B114" s="25"/>
      <c r="C114" s="22" t="s">
        <v>13</v>
      </c>
      <c r="L114" s="25"/>
    </row>
    <row r="115" spans="2:65" s="1" customFormat="1" ht="26.25" customHeight="1">
      <c r="B115" s="25"/>
      <c r="E115" s="197" t="str">
        <f>E7</f>
        <v>Nový zdroj tepla a elektrickej energie  - plynové motory a transformator  T10</v>
      </c>
      <c r="F115" s="198"/>
      <c r="G115" s="198"/>
      <c r="H115" s="198"/>
      <c r="L115" s="25"/>
    </row>
    <row r="116" spans="2:65" s="1" customFormat="1" ht="12" customHeight="1">
      <c r="B116" s="25"/>
      <c r="C116" s="22" t="s">
        <v>106</v>
      </c>
      <c r="L116" s="25"/>
    </row>
    <row r="117" spans="2:65" s="1" customFormat="1" ht="16.5" customHeight="1">
      <c r="B117" s="25"/>
      <c r="E117" s="187" t="str">
        <f>E9</f>
        <v xml:space="preserve">05 - SO 05 Káblový kanál a vonkajšie základy pre TG </v>
      </c>
      <c r="F117" s="196"/>
      <c r="G117" s="196"/>
      <c r="H117" s="196"/>
      <c r="L117" s="25"/>
    </row>
    <row r="118" spans="2:65" s="1" customFormat="1" ht="6.95" customHeight="1">
      <c r="B118" s="25"/>
      <c r="L118" s="25"/>
    </row>
    <row r="119" spans="2:65" s="1" customFormat="1" ht="12" customHeight="1">
      <c r="B119" s="25"/>
      <c r="C119" s="22" t="s">
        <v>17</v>
      </c>
      <c r="F119" s="20" t="str">
        <f>F12</f>
        <v xml:space="preserve">Žilina </v>
      </c>
      <c r="I119" s="22" t="s">
        <v>19</v>
      </c>
      <c r="J119" s="48" t="str">
        <f>IF(J12="","",J12)</f>
        <v>4. 5. 2022</v>
      </c>
      <c r="L119" s="25"/>
    </row>
    <row r="120" spans="2:65" s="1" customFormat="1" ht="6.95" customHeight="1">
      <c r="B120" s="25"/>
      <c r="L120" s="25"/>
    </row>
    <row r="121" spans="2:65" s="1" customFormat="1" ht="15.2" customHeight="1">
      <c r="B121" s="25"/>
      <c r="C121" s="22" t="s">
        <v>21</v>
      </c>
      <c r="F121" s="20" t="str">
        <f>E15</f>
        <v xml:space="preserve">Žilinska teplárenská spoločnosť a.s. Žilina </v>
      </c>
      <c r="I121" s="22" t="s">
        <v>27</v>
      </c>
      <c r="J121" s="23" t="str">
        <f>E21</f>
        <v xml:space="preserve"> </v>
      </c>
      <c r="L121" s="25"/>
    </row>
    <row r="122" spans="2:65" s="1" customFormat="1" ht="15.2" customHeight="1">
      <c r="B122" s="25"/>
      <c r="C122" s="22" t="s">
        <v>25</v>
      </c>
      <c r="F122" s="20" t="str">
        <f>IF(E18="","",E18)</f>
        <v xml:space="preserve"> </v>
      </c>
      <c r="I122" s="22" t="s">
        <v>29</v>
      </c>
      <c r="J122" s="23" t="str">
        <f>E24</f>
        <v xml:space="preserve"> </v>
      </c>
      <c r="L122" s="25"/>
    </row>
    <row r="123" spans="2:65" s="1" customFormat="1" ht="10.35" customHeight="1">
      <c r="B123" s="25"/>
      <c r="L123" s="25"/>
    </row>
    <row r="124" spans="2:65" s="10" customFormat="1" ht="29.25" customHeight="1">
      <c r="B124" s="111"/>
      <c r="C124" s="112" t="s">
        <v>121</v>
      </c>
      <c r="D124" s="113" t="s">
        <v>56</v>
      </c>
      <c r="E124" s="113" t="s">
        <v>52</v>
      </c>
      <c r="F124" s="113" t="s">
        <v>53</v>
      </c>
      <c r="G124" s="113" t="s">
        <v>122</v>
      </c>
      <c r="H124" s="113" t="s">
        <v>123</v>
      </c>
      <c r="I124" s="113" t="s">
        <v>124</v>
      </c>
      <c r="J124" s="114" t="s">
        <v>110</v>
      </c>
      <c r="K124" s="115" t="s">
        <v>125</v>
      </c>
      <c r="L124" s="111"/>
      <c r="M124" s="54" t="s">
        <v>1</v>
      </c>
      <c r="N124" s="55" t="s">
        <v>35</v>
      </c>
      <c r="O124" s="55" t="s">
        <v>126</v>
      </c>
      <c r="P124" s="55" t="s">
        <v>127</v>
      </c>
      <c r="Q124" s="55" t="s">
        <v>128</v>
      </c>
      <c r="R124" s="55" t="s">
        <v>129</v>
      </c>
      <c r="S124" s="55" t="s">
        <v>130</v>
      </c>
      <c r="T124" s="56" t="s">
        <v>131</v>
      </c>
    </row>
    <row r="125" spans="2:65" s="1" customFormat="1" ht="22.9" customHeight="1">
      <c r="B125" s="25"/>
      <c r="C125" s="59" t="s">
        <v>111</v>
      </c>
      <c r="J125" s="116">
        <f>BK125</f>
        <v>0</v>
      </c>
      <c r="L125" s="25"/>
      <c r="M125" s="57"/>
      <c r="N125" s="49"/>
      <c r="O125" s="49"/>
      <c r="P125" s="117">
        <f>P126+P151+P155+P162</f>
        <v>1185.6924879200001</v>
      </c>
      <c r="Q125" s="49"/>
      <c r="R125" s="117">
        <f>R126+R151+R155+R162</f>
        <v>315.90198329999998</v>
      </c>
      <c r="S125" s="49"/>
      <c r="T125" s="118">
        <f>T126+T151+T155+T162</f>
        <v>0</v>
      </c>
      <c r="AT125" s="13" t="s">
        <v>70</v>
      </c>
      <c r="AU125" s="13" t="s">
        <v>112</v>
      </c>
      <c r="BK125" s="119">
        <f>BK126+BK151+BK155+BK162</f>
        <v>0</v>
      </c>
    </row>
    <row r="126" spans="2:65" s="11" customFormat="1" ht="25.9" customHeight="1">
      <c r="B126" s="120"/>
      <c r="D126" s="121" t="s">
        <v>70</v>
      </c>
      <c r="E126" s="122" t="s">
        <v>132</v>
      </c>
      <c r="F126" s="122" t="s">
        <v>133</v>
      </c>
      <c r="J126" s="123">
        <f>BK126</f>
        <v>0</v>
      </c>
      <c r="L126" s="120"/>
      <c r="M126" s="124"/>
      <c r="P126" s="125">
        <f>P127+P133+P149</f>
        <v>1043.1840305000001</v>
      </c>
      <c r="R126" s="125">
        <f>R127+R133+R149</f>
        <v>314.53794513999998</v>
      </c>
      <c r="T126" s="126">
        <f>T127+T133+T149</f>
        <v>0</v>
      </c>
      <c r="AR126" s="121" t="s">
        <v>79</v>
      </c>
      <c r="AT126" s="127" t="s">
        <v>70</v>
      </c>
      <c r="AU126" s="127" t="s">
        <v>71</v>
      </c>
      <c r="AY126" s="121" t="s">
        <v>134</v>
      </c>
      <c r="BK126" s="128">
        <f>BK127+BK133+BK149</f>
        <v>0</v>
      </c>
    </row>
    <row r="127" spans="2:65" s="11" customFormat="1" ht="22.9" customHeight="1">
      <c r="B127" s="120"/>
      <c r="D127" s="121" t="s">
        <v>70</v>
      </c>
      <c r="E127" s="129" t="s">
        <v>79</v>
      </c>
      <c r="F127" s="129" t="s">
        <v>135</v>
      </c>
      <c r="J127" s="130">
        <f>BK127</f>
        <v>0</v>
      </c>
      <c r="L127" s="120"/>
      <c r="M127" s="124"/>
      <c r="P127" s="125">
        <f>SUM(P128:P132)</f>
        <v>88.575999999999993</v>
      </c>
      <c r="R127" s="125">
        <f>SUM(R128:R132)</f>
        <v>0</v>
      </c>
      <c r="T127" s="126">
        <f>SUM(T128:T132)</f>
        <v>0</v>
      </c>
      <c r="AR127" s="121" t="s">
        <v>79</v>
      </c>
      <c r="AT127" s="127" t="s">
        <v>70</v>
      </c>
      <c r="AU127" s="127" t="s">
        <v>79</v>
      </c>
      <c r="AY127" s="121" t="s">
        <v>134</v>
      </c>
      <c r="BK127" s="128">
        <f>SUM(BK128:BK132)</f>
        <v>0</v>
      </c>
    </row>
    <row r="128" spans="2:65" s="1" customFormat="1" ht="24.2" customHeight="1">
      <c r="B128" s="131"/>
      <c r="C128" s="132" t="s">
        <v>79</v>
      </c>
      <c r="D128" s="132" t="s">
        <v>136</v>
      </c>
      <c r="E128" s="133" t="s">
        <v>1366</v>
      </c>
      <c r="F128" s="134" t="s">
        <v>1367</v>
      </c>
      <c r="G128" s="135" t="s">
        <v>182</v>
      </c>
      <c r="H128" s="136">
        <v>64</v>
      </c>
      <c r="I128" s="137">
        <v>0</v>
      </c>
      <c r="J128" s="137">
        <f>ROUND(I128*H128,2)</f>
        <v>0</v>
      </c>
      <c r="K128" s="138"/>
      <c r="L128" s="25"/>
      <c r="M128" s="139" t="s">
        <v>1</v>
      </c>
      <c r="N128" s="140" t="s">
        <v>37</v>
      </c>
      <c r="O128" s="141">
        <v>0.46</v>
      </c>
      <c r="P128" s="141">
        <f>O128*H128</f>
        <v>29.44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140</v>
      </c>
      <c r="AT128" s="143" t="s">
        <v>136</v>
      </c>
      <c r="AU128" s="143" t="s">
        <v>141</v>
      </c>
      <c r="AY128" s="13" t="s">
        <v>134</v>
      </c>
      <c r="BE128" s="144">
        <f>IF(N128="základná",J128,0)</f>
        <v>0</v>
      </c>
      <c r="BF128" s="144">
        <f>IF(N128="znížená",J128,0)</f>
        <v>0</v>
      </c>
      <c r="BG128" s="144">
        <f>IF(N128="zákl. prenesená",J128,0)</f>
        <v>0</v>
      </c>
      <c r="BH128" s="144">
        <f>IF(N128="zníž. prenesená",J128,0)</f>
        <v>0</v>
      </c>
      <c r="BI128" s="144">
        <f>IF(N128="nulová",J128,0)</f>
        <v>0</v>
      </c>
      <c r="BJ128" s="13" t="s">
        <v>141</v>
      </c>
      <c r="BK128" s="144">
        <f>ROUND(I128*H128,2)</f>
        <v>0</v>
      </c>
      <c r="BL128" s="13" t="s">
        <v>140</v>
      </c>
      <c r="BM128" s="143" t="s">
        <v>1604</v>
      </c>
    </row>
    <row r="129" spans="2:65" s="1" customFormat="1" ht="24.2" customHeight="1">
      <c r="B129" s="131"/>
      <c r="C129" s="132" t="s">
        <v>141</v>
      </c>
      <c r="D129" s="132" t="s">
        <v>136</v>
      </c>
      <c r="E129" s="133" t="s">
        <v>1369</v>
      </c>
      <c r="F129" s="134" t="s">
        <v>1370</v>
      </c>
      <c r="G129" s="135" t="s">
        <v>182</v>
      </c>
      <c r="H129" s="136">
        <v>64</v>
      </c>
      <c r="I129" s="137">
        <v>0</v>
      </c>
      <c r="J129" s="137">
        <f>ROUND(I129*H129,2)</f>
        <v>0</v>
      </c>
      <c r="K129" s="138"/>
      <c r="L129" s="25"/>
      <c r="M129" s="139" t="s">
        <v>1</v>
      </c>
      <c r="N129" s="140" t="s">
        <v>37</v>
      </c>
      <c r="O129" s="141">
        <v>5.6000000000000001E-2</v>
      </c>
      <c r="P129" s="141">
        <f>O129*H129</f>
        <v>3.5840000000000001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140</v>
      </c>
      <c r="AT129" s="143" t="s">
        <v>136</v>
      </c>
      <c r="AU129" s="143" t="s">
        <v>141</v>
      </c>
      <c r="AY129" s="13" t="s">
        <v>134</v>
      </c>
      <c r="BE129" s="144">
        <f>IF(N129="základná",J129,0)</f>
        <v>0</v>
      </c>
      <c r="BF129" s="144">
        <f>IF(N129="znížená",J129,0)</f>
        <v>0</v>
      </c>
      <c r="BG129" s="144">
        <f>IF(N129="zákl. prenesená",J129,0)</f>
        <v>0</v>
      </c>
      <c r="BH129" s="144">
        <f>IF(N129="zníž. prenesená",J129,0)</f>
        <v>0</v>
      </c>
      <c r="BI129" s="144">
        <f>IF(N129="nulová",J129,0)</f>
        <v>0</v>
      </c>
      <c r="BJ129" s="13" t="s">
        <v>141</v>
      </c>
      <c r="BK129" s="144">
        <f>ROUND(I129*H129,2)</f>
        <v>0</v>
      </c>
      <c r="BL129" s="13" t="s">
        <v>140</v>
      </c>
      <c r="BM129" s="143" t="s">
        <v>1605</v>
      </c>
    </row>
    <row r="130" spans="2:65" s="1" customFormat="1" ht="33" customHeight="1">
      <c r="B130" s="131"/>
      <c r="C130" s="132" t="s">
        <v>146</v>
      </c>
      <c r="D130" s="132" t="s">
        <v>136</v>
      </c>
      <c r="E130" s="133" t="s">
        <v>666</v>
      </c>
      <c r="F130" s="134" t="s">
        <v>667</v>
      </c>
      <c r="G130" s="135" t="s">
        <v>182</v>
      </c>
      <c r="H130" s="136">
        <v>64</v>
      </c>
      <c r="I130" s="137">
        <v>0</v>
      </c>
      <c r="J130" s="137">
        <f>ROUND(I130*H130,2)</f>
        <v>0</v>
      </c>
      <c r="K130" s="138"/>
      <c r="L130" s="25"/>
      <c r="M130" s="139" t="s">
        <v>1</v>
      </c>
      <c r="N130" s="140" t="s">
        <v>37</v>
      </c>
      <c r="O130" s="141">
        <v>2.7E-2</v>
      </c>
      <c r="P130" s="141">
        <f>O130*H130</f>
        <v>1.728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140</v>
      </c>
      <c r="AT130" s="143" t="s">
        <v>136</v>
      </c>
      <c r="AU130" s="143" t="s">
        <v>141</v>
      </c>
      <c r="AY130" s="13" t="s">
        <v>134</v>
      </c>
      <c r="BE130" s="144">
        <f>IF(N130="základná",J130,0)</f>
        <v>0</v>
      </c>
      <c r="BF130" s="144">
        <f>IF(N130="znížená",J130,0)</f>
        <v>0</v>
      </c>
      <c r="BG130" s="144">
        <f>IF(N130="zákl. prenesená",J130,0)</f>
        <v>0</v>
      </c>
      <c r="BH130" s="144">
        <f>IF(N130="zníž. prenesená",J130,0)</f>
        <v>0</v>
      </c>
      <c r="BI130" s="144">
        <f>IF(N130="nulová",J130,0)</f>
        <v>0</v>
      </c>
      <c r="BJ130" s="13" t="s">
        <v>141</v>
      </c>
      <c r="BK130" s="144">
        <f>ROUND(I130*H130,2)</f>
        <v>0</v>
      </c>
      <c r="BL130" s="13" t="s">
        <v>140</v>
      </c>
      <c r="BM130" s="143" t="s">
        <v>1606</v>
      </c>
    </row>
    <row r="131" spans="2:65" s="1" customFormat="1" ht="16.5" customHeight="1">
      <c r="B131" s="131"/>
      <c r="C131" s="132" t="s">
        <v>140</v>
      </c>
      <c r="D131" s="132" t="s">
        <v>136</v>
      </c>
      <c r="E131" s="133" t="s">
        <v>669</v>
      </c>
      <c r="F131" s="134" t="s">
        <v>670</v>
      </c>
      <c r="G131" s="135" t="s">
        <v>182</v>
      </c>
      <c r="H131" s="136">
        <v>64</v>
      </c>
      <c r="I131" s="137">
        <v>0</v>
      </c>
      <c r="J131" s="137">
        <f>ROUND(I131*H131,2)</f>
        <v>0</v>
      </c>
      <c r="K131" s="138"/>
      <c r="L131" s="25"/>
      <c r="M131" s="139" t="s">
        <v>1</v>
      </c>
      <c r="N131" s="140" t="s">
        <v>37</v>
      </c>
      <c r="O131" s="141">
        <v>0.83199999999999996</v>
      </c>
      <c r="P131" s="141">
        <f>O131*H131</f>
        <v>53.247999999999998</v>
      </c>
      <c r="Q131" s="141">
        <v>0</v>
      </c>
      <c r="R131" s="141">
        <f>Q131*H131</f>
        <v>0</v>
      </c>
      <c r="S131" s="141">
        <v>0</v>
      </c>
      <c r="T131" s="142">
        <f>S131*H131</f>
        <v>0</v>
      </c>
      <c r="AR131" s="143" t="s">
        <v>140</v>
      </c>
      <c r="AT131" s="143" t="s">
        <v>136</v>
      </c>
      <c r="AU131" s="143" t="s">
        <v>141</v>
      </c>
      <c r="AY131" s="13" t="s">
        <v>134</v>
      </c>
      <c r="BE131" s="144">
        <f>IF(N131="základná",J131,0)</f>
        <v>0</v>
      </c>
      <c r="BF131" s="144">
        <f>IF(N131="znížená",J131,0)</f>
        <v>0</v>
      </c>
      <c r="BG131" s="144">
        <f>IF(N131="zákl. prenesená",J131,0)</f>
        <v>0</v>
      </c>
      <c r="BH131" s="144">
        <f>IF(N131="zníž. prenesená",J131,0)</f>
        <v>0</v>
      </c>
      <c r="BI131" s="144">
        <f>IF(N131="nulová",J131,0)</f>
        <v>0</v>
      </c>
      <c r="BJ131" s="13" t="s">
        <v>141</v>
      </c>
      <c r="BK131" s="144">
        <f>ROUND(I131*H131,2)</f>
        <v>0</v>
      </c>
      <c r="BL131" s="13" t="s">
        <v>140</v>
      </c>
      <c r="BM131" s="143" t="s">
        <v>1607</v>
      </c>
    </row>
    <row r="132" spans="2:65" s="1" customFormat="1" ht="16.5" customHeight="1">
      <c r="B132" s="131"/>
      <c r="C132" s="132" t="s">
        <v>153</v>
      </c>
      <c r="D132" s="132" t="s">
        <v>136</v>
      </c>
      <c r="E132" s="133" t="s">
        <v>672</v>
      </c>
      <c r="F132" s="134" t="s">
        <v>673</v>
      </c>
      <c r="G132" s="135" t="s">
        <v>182</v>
      </c>
      <c r="H132" s="136">
        <v>64</v>
      </c>
      <c r="I132" s="137">
        <v>0</v>
      </c>
      <c r="J132" s="137">
        <f>ROUND(I132*H132,2)</f>
        <v>0</v>
      </c>
      <c r="K132" s="138"/>
      <c r="L132" s="25"/>
      <c r="M132" s="139" t="s">
        <v>1</v>
      </c>
      <c r="N132" s="140" t="s">
        <v>37</v>
      </c>
      <c r="O132" s="141">
        <v>8.9999999999999993E-3</v>
      </c>
      <c r="P132" s="141">
        <f>O132*H132</f>
        <v>0.57599999999999996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140</v>
      </c>
      <c r="AT132" s="143" t="s">
        <v>136</v>
      </c>
      <c r="AU132" s="143" t="s">
        <v>141</v>
      </c>
      <c r="AY132" s="13" t="s">
        <v>134</v>
      </c>
      <c r="BE132" s="144">
        <f>IF(N132="základná",J132,0)</f>
        <v>0</v>
      </c>
      <c r="BF132" s="144">
        <f>IF(N132="znížená",J132,0)</f>
        <v>0</v>
      </c>
      <c r="BG132" s="144">
        <f>IF(N132="zákl. prenesená",J132,0)</f>
        <v>0</v>
      </c>
      <c r="BH132" s="144">
        <f>IF(N132="zníž. prenesená",J132,0)</f>
        <v>0</v>
      </c>
      <c r="BI132" s="144">
        <f>IF(N132="nulová",J132,0)</f>
        <v>0</v>
      </c>
      <c r="BJ132" s="13" t="s">
        <v>141</v>
      </c>
      <c r="BK132" s="144">
        <f>ROUND(I132*H132,2)</f>
        <v>0</v>
      </c>
      <c r="BL132" s="13" t="s">
        <v>140</v>
      </c>
      <c r="BM132" s="143" t="s">
        <v>1608</v>
      </c>
    </row>
    <row r="133" spans="2:65" s="11" customFormat="1" ht="22.9" customHeight="1">
      <c r="B133" s="120"/>
      <c r="D133" s="121" t="s">
        <v>70</v>
      </c>
      <c r="E133" s="129" t="s">
        <v>141</v>
      </c>
      <c r="F133" s="129" t="s">
        <v>303</v>
      </c>
      <c r="J133" s="130">
        <f>BK133</f>
        <v>0</v>
      </c>
      <c r="L133" s="120"/>
      <c r="M133" s="124"/>
      <c r="P133" s="125">
        <f>SUM(P134:P148)</f>
        <v>672.15290649999997</v>
      </c>
      <c r="R133" s="125">
        <f>SUM(R134:R148)</f>
        <v>314.53794513999998</v>
      </c>
      <c r="T133" s="126">
        <f>SUM(T134:T148)</f>
        <v>0</v>
      </c>
      <c r="AR133" s="121" t="s">
        <v>79</v>
      </c>
      <c r="AT133" s="127" t="s">
        <v>70</v>
      </c>
      <c r="AU133" s="127" t="s">
        <v>79</v>
      </c>
      <c r="AY133" s="121" t="s">
        <v>134</v>
      </c>
      <c r="BK133" s="128">
        <f>SUM(BK134:BK148)</f>
        <v>0</v>
      </c>
    </row>
    <row r="134" spans="2:65" s="1" customFormat="1" ht="33" customHeight="1">
      <c r="B134" s="131"/>
      <c r="C134" s="132" t="s">
        <v>157</v>
      </c>
      <c r="D134" s="132" t="s">
        <v>136</v>
      </c>
      <c r="E134" s="133" t="s">
        <v>675</v>
      </c>
      <c r="F134" s="134" t="s">
        <v>676</v>
      </c>
      <c r="G134" s="135" t="s">
        <v>139</v>
      </c>
      <c r="H134" s="136">
        <v>40</v>
      </c>
      <c r="I134" s="137">
        <v>0</v>
      </c>
      <c r="J134" s="137">
        <f t="shared" ref="J134:J148" si="0">ROUND(I134*H134,2)</f>
        <v>0</v>
      </c>
      <c r="K134" s="138"/>
      <c r="L134" s="25"/>
      <c r="M134" s="139" t="s">
        <v>1</v>
      </c>
      <c r="N134" s="140" t="s">
        <v>37</v>
      </c>
      <c r="O134" s="141">
        <v>4.0000000000000001E-3</v>
      </c>
      <c r="P134" s="141">
        <f t="shared" ref="P134:P148" si="1">O134*H134</f>
        <v>0.16</v>
      </c>
      <c r="Q134" s="141">
        <v>0</v>
      </c>
      <c r="R134" s="141">
        <f t="shared" ref="R134:R148" si="2">Q134*H134</f>
        <v>0</v>
      </c>
      <c r="S134" s="141">
        <v>0</v>
      </c>
      <c r="T134" s="142">
        <f t="shared" ref="T134:T148" si="3">S134*H134</f>
        <v>0</v>
      </c>
      <c r="AR134" s="143" t="s">
        <v>140</v>
      </c>
      <c r="AT134" s="143" t="s">
        <v>136</v>
      </c>
      <c r="AU134" s="143" t="s">
        <v>141</v>
      </c>
      <c r="AY134" s="13" t="s">
        <v>134</v>
      </c>
      <c r="BE134" s="144">
        <f t="shared" ref="BE134:BE148" si="4">IF(N134="základná",J134,0)</f>
        <v>0</v>
      </c>
      <c r="BF134" s="144">
        <f t="shared" ref="BF134:BF148" si="5">IF(N134="znížená",J134,0)</f>
        <v>0</v>
      </c>
      <c r="BG134" s="144">
        <f t="shared" ref="BG134:BG148" si="6">IF(N134="zákl. prenesená",J134,0)</f>
        <v>0</v>
      </c>
      <c r="BH134" s="144">
        <f t="shared" ref="BH134:BH148" si="7">IF(N134="zníž. prenesená",J134,0)</f>
        <v>0</v>
      </c>
      <c r="BI134" s="144">
        <f t="shared" ref="BI134:BI148" si="8">IF(N134="nulová",J134,0)</f>
        <v>0</v>
      </c>
      <c r="BJ134" s="13" t="s">
        <v>141</v>
      </c>
      <c r="BK134" s="144">
        <f t="shared" ref="BK134:BK148" si="9">ROUND(I134*H134,2)</f>
        <v>0</v>
      </c>
      <c r="BL134" s="13" t="s">
        <v>140</v>
      </c>
      <c r="BM134" s="143" t="s">
        <v>1609</v>
      </c>
    </row>
    <row r="135" spans="2:65" s="1" customFormat="1" ht="24.2" customHeight="1">
      <c r="B135" s="131"/>
      <c r="C135" s="132" t="s">
        <v>163</v>
      </c>
      <c r="D135" s="132" t="s">
        <v>136</v>
      </c>
      <c r="E135" s="133" t="s">
        <v>678</v>
      </c>
      <c r="F135" s="134" t="s">
        <v>679</v>
      </c>
      <c r="G135" s="135" t="s">
        <v>177</v>
      </c>
      <c r="H135" s="136">
        <v>60</v>
      </c>
      <c r="I135" s="137">
        <v>0</v>
      </c>
      <c r="J135" s="137">
        <f t="shared" si="0"/>
        <v>0</v>
      </c>
      <c r="K135" s="138"/>
      <c r="L135" s="25"/>
      <c r="M135" s="139" t="s">
        <v>1</v>
      </c>
      <c r="N135" s="140" t="s">
        <v>37</v>
      </c>
      <c r="O135" s="141">
        <v>2.2959999999999998</v>
      </c>
      <c r="P135" s="141">
        <f t="shared" si="1"/>
        <v>137.76</v>
      </c>
      <c r="Q135" s="141">
        <v>0</v>
      </c>
      <c r="R135" s="141">
        <f t="shared" si="2"/>
        <v>0</v>
      </c>
      <c r="S135" s="141">
        <v>0</v>
      </c>
      <c r="T135" s="142">
        <f t="shared" si="3"/>
        <v>0</v>
      </c>
      <c r="AR135" s="143" t="s">
        <v>140</v>
      </c>
      <c r="AT135" s="143" t="s">
        <v>136</v>
      </c>
      <c r="AU135" s="143" t="s">
        <v>141</v>
      </c>
      <c r="AY135" s="13" t="s">
        <v>134</v>
      </c>
      <c r="BE135" s="144">
        <f t="shared" si="4"/>
        <v>0</v>
      </c>
      <c r="BF135" s="144">
        <f t="shared" si="5"/>
        <v>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13" t="s">
        <v>141</v>
      </c>
      <c r="BK135" s="144">
        <f t="shared" si="9"/>
        <v>0</v>
      </c>
      <c r="BL135" s="13" t="s">
        <v>140</v>
      </c>
      <c r="BM135" s="143" t="s">
        <v>1610</v>
      </c>
    </row>
    <row r="136" spans="2:65" s="1" customFormat="1" ht="24.2" customHeight="1">
      <c r="B136" s="131"/>
      <c r="C136" s="149" t="s">
        <v>167</v>
      </c>
      <c r="D136" s="149" t="s">
        <v>313</v>
      </c>
      <c r="E136" s="150" t="s">
        <v>681</v>
      </c>
      <c r="F136" s="151" t="s">
        <v>682</v>
      </c>
      <c r="G136" s="152" t="s">
        <v>177</v>
      </c>
      <c r="H136" s="153">
        <v>30</v>
      </c>
      <c r="I136" s="154">
        <v>0</v>
      </c>
      <c r="J136" s="154">
        <f t="shared" si="0"/>
        <v>0</v>
      </c>
      <c r="K136" s="155"/>
      <c r="L136" s="156"/>
      <c r="M136" s="157" t="s">
        <v>1</v>
      </c>
      <c r="N136" s="158" t="s">
        <v>37</v>
      </c>
      <c r="O136" s="141">
        <v>0</v>
      </c>
      <c r="P136" s="141">
        <f t="shared" si="1"/>
        <v>0</v>
      </c>
      <c r="Q136" s="141">
        <v>0.248</v>
      </c>
      <c r="R136" s="141">
        <f t="shared" si="2"/>
        <v>7.4399999999999995</v>
      </c>
      <c r="S136" s="141">
        <v>0</v>
      </c>
      <c r="T136" s="142">
        <f t="shared" si="3"/>
        <v>0</v>
      </c>
      <c r="AR136" s="143" t="s">
        <v>167</v>
      </c>
      <c r="AT136" s="143" t="s">
        <v>313</v>
      </c>
      <c r="AU136" s="143" t="s">
        <v>141</v>
      </c>
      <c r="AY136" s="13" t="s">
        <v>134</v>
      </c>
      <c r="BE136" s="144">
        <f t="shared" si="4"/>
        <v>0</v>
      </c>
      <c r="BF136" s="144">
        <f t="shared" si="5"/>
        <v>0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13" t="s">
        <v>141</v>
      </c>
      <c r="BK136" s="144">
        <f t="shared" si="9"/>
        <v>0</v>
      </c>
      <c r="BL136" s="13" t="s">
        <v>140</v>
      </c>
      <c r="BM136" s="143" t="s">
        <v>1611</v>
      </c>
    </row>
    <row r="137" spans="2:65" s="1" customFormat="1" ht="33" customHeight="1">
      <c r="B137" s="131"/>
      <c r="C137" s="132" t="s">
        <v>161</v>
      </c>
      <c r="D137" s="132" t="s">
        <v>136</v>
      </c>
      <c r="E137" s="133" t="s">
        <v>684</v>
      </c>
      <c r="F137" s="134" t="s">
        <v>685</v>
      </c>
      <c r="G137" s="135" t="s">
        <v>182</v>
      </c>
      <c r="H137" s="136">
        <v>36.49</v>
      </c>
      <c r="I137" s="137">
        <v>0</v>
      </c>
      <c r="J137" s="137">
        <f t="shared" si="0"/>
        <v>0</v>
      </c>
      <c r="K137" s="138"/>
      <c r="L137" s="25"/>
      <c r="M137" s="139" t="s">
        <v>1</v>
      </c>
      <c r="N137" s="140" t="s">
        <v>37</v>
      </c>
      <c r="O137" s="141">
        <v>0</v>
      </c>
      <c r="P137" s="141">
        <f t="shared" si="1"/>
        <v>0</v>
      </c>
      <c r="Q137" s="141">
        <v>2.2782900000000001</v>
      </c>
      <c r="R137" s="141">
        <f t="shared" si="2"/>
        <v>83.134802100000016</v>
      </c>
      <c r="S137" s="141">
        <v>0</v>
      </c>
      <c r="T137" s="142">
        <f t="shared" si="3"/>
        <v>0</v>
      </c>
      <c r="AR137" s="143" t="s">
        <v>140</v>
      </c>
      <c r="AT137" s="143" t="s">
        <v>136</v>
      </c>
      <c r="AU137" s="143" t="s">
        <v>141</v>
      </c>
      <c r="AY137" s="13" t="s">
        <v>134</v>
      </c>
      <c r="BE137" s="144">
        <f t="shared" si="4"/>
        <v>0</v>
      </c>
      <c r="BF137" s="144">
        <f t="shared" si="5"/>
        <v>0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13" t="s">
        <v>141</v>
      </c>
      <c r="BK137" s="144">
        <f t="shared" si="9"/>
        <v>0</v>
      </c>
      <c r="BL137" s="13" t="s">
        <v>140</v>
      </c>
      <c r="BM137" s="143" t="s">
        <v>1612</v>
      </c>
    </row>
    <row r="138" spans="2:65" s="1" customFormat="1" ht="24.2" customHeight="1">
      <c r="B138" s="131"/>
      <c r="C138" s="132" t="s">
        <v>174</v>
      </c>
      <c r="D138" s="132" t="s">
        <v>136</v>
      </c>
      <c r="E138" s="133" t="s">
        <v>687</v>
      </c>
      <c r="F138" s="134" t="s">
        <v>688</v>
      </c>
      <c r="G138" s="135" t="s">
        <v>234</v>
      </c>
      <c r="H138" s="136">
        <v>2.7370000000000001</v>
      </c>
      <c r="I138" s="137">
        <v>0</v>
      </c>
      <c r="J138" s="137">
        <f t="shared" si="0"/>
        <v>0</v>
      </c>
      <c r="K138" s="138"/>
      <c r="L138" s="25"/>
      <c r="M138" s="139" t="s">
        <v>1</v>
      </c>
      <c r="N138" s="140" t="s">
        <v>37</v>
      </c>
      <c r="O138" s="141">
        <v>21.8</v>
      </c>
      <c r="P138" s="141">
        <f t="shared" si="1"/>
        <v>59.666600000000003</v>
      </c>
      <c r="Q138" s="141">
        <v>1.07392</v>
      </c>
      <c r="R138" s="141">
        <f t="shared" si="2"/>
        <v>2.93931904</v>
      </c>
      <c r="S138" s="141">
        <v>0</v>
      </c>
      <c r="T138" s="142">
        <f t="shared" si="3"/>
        <v>0</v>
      </c>
      <c r="AR138" s="143" t="s">
        <v>140</v>
      </c>
      <c r="AT138" s="143" t="s">
        <v>136</v>
      </c>
      <c r="AU138" s="143" t="s">
        <v>141</v>
      </c>
      <c r="AY138" s="13" t="s">
        <v>134</v>
      </c>
      <c r="BE138" s="144">
        <f t="shared" si="4"/>
        <v>0</v>
      </c>
      <c r="BF138" s="144">
        <f t="shared" si="5"/>
        <v>0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13" t="s">
        <v>141</v>
      </c>
      <c r="BK138" s="144">
        <f t="shared" si="9"/>
        <v>0</v>
      </c>
      <c r="BL138" s="13" t="s">
        <v>140</v>
      </c>
      <c r="BM138" s="143" t="s">
        <v>1613</v>
      </c>
    </row>
    <row r="139" spans="2:65" s="1" customFormat="1" ht="21.75" customHeight="1">
      <c r="B139" s="131"/>
      <c r="C139" s="132" t="s">
        <v>179</v>
      </c>
      <c r="D139" s="132" t="s">
        <v>136</v>
      </c>
      <c r="E139" s="133" t="s">
        <v>693</v>
      </c>
      <c r="F139" s="134" t="s">
        <v>694</v>
      </c>
      <c r="G139" s="135" t="s">
        <v>182</v>
      </c>
      <c r="H139" s="136">
        <v>8</v>
      </c>
      <c r="I139" s="137">
        <v>0</v>
      </c>
      <c r="J139" s="137">
        <f t="shared" si="0"/>
        <v>0</v>
      </c>
      <c r="K139" s="138"/>
      <c r="L139" s="25"/>
      <c r="M139" s="139" t="s">
        <v>1</v>
      </c>
      <c r="N139" s="140" t="s">
        <v>37</v>
      </c>
      <c r="O139" s="141">
        <v>5.7130000000000001</v>
      </c>
      <c r="P139" s="141">
        <f t="shared" si="1"/>
        <v>45.704000000000001</v>
      </c>
      <c r="Q139" s="141">
        <v>0</v>
      </c>
      <c r="R139" s="141">
        <f t="shared" si="2"/>
        <v>0</v>
      </c>
      <c r="S139" s="141">
        <v>0</v>
      </c>
      <c r="T139" s="142">
        <f t="shared" si="3"/>
        <v>0</v>
      </c>
      <c r="AR139" s="143" t="s">
        <v>140</v>
      </c>
      <c r="AT139" s="143" t="s">
        <v>136</v>
      </c>
      <c r="AU139" s="143" t="s">
        <v>141</v>
      </c>
      <c r="AY139" s="13" t="s">
        <v>134</v>
      </c>
      <c r="BE139" s="144">
        <f t="shared" si="4"/>
        <v>0</v>
      </c>
      <c r="BF139" s="144">
        <f t="shared" si="5"/>
        <v>0</v>
      </c>
      <c r="BG139" s="144">
        <f t="shared" si="6"/>
        <v>0</v>
      </c>
      <c r="BH139" s="144">
        <f t="shared" si="7"/>
        <v>0</v>
      </c>
      <c r="BI139" s="144">
        <f t="shared" si="8"/>
        <v>0</v>
      </c>
      <c r="BJ139" s="13" t="s">
        <v>141</v>
      </c>
      <c r="BK139" s="144">
        <f t="shared" si="9"/>
        <v>0</v>
      </c>
      <c r="BL139" s="13" t="s">
        <v>140</v>
      </c>
      <c r="BM139" s="143" t="s">
        <v>1614</v>
      </c>
    </row>
    <row r="140" spans="2:65" s="1" customFormat="1" ht="37.9" customHeight="1">
      <c r="B140" s="131"/>
      <c r="C140" s="149" t="s">
        <v>184</v>
      </c>
      <c r="D140" s="149" t="s">
        <v>313</v>
      </c>
      <c r="E140" s="150" t="s">
        <v>696</v>
      </c>
      <c r="F140" s="151" t="s">
        <v>697</v>
      </c>
      <c r="G140" s="152" t="s">
        <v>182</v>
      </c>
      <c r="H140" s="153">
        <v>8</v>
      </c>
      <c r="I140" s="154">
        <v>0</v>
      </c>
      <c r="J140" s="154">
        <f t="shared" si="0"/>
        <v>0</v>
      </c>
      <c r="K140" s="155"/>
      <c r="L140" s="156"/>
      <c r="M140" s="157" t="s">
        <v>1</v>
      </c>
      <c r="N140" s="158" t="s">
        <v>37</v>
      </c>
      <c r="O140" s="141">
        <v>0</v>
      </c>
      <c r="P140" s="141">
        <f t="shared" si="1"/>
        <v>0</v>
      </c>
      <c r="Q140" s="141">
        <v>2.2233999999999998</v>
      </c>
      <c r="R140" s="141">
        <f t="shared" si="2"/>
        <v>17.787199999999999</v>
      </c>
      <c r="S140" s="141">
        <v>0</v>
      </c>
      <c r="T140" s="142">
        <f t="shared" si="3"/>
        <v>0</v>
      </c>
      <c r="AR140" s="143" t="s">
        <v>167</v>
      </c>
      <c r="AT140" s="143" t="s">
        <v>313</v>
      </c>
      <c r="AU140" s="143" t="s">
        <v>141</v>
      </c>
      <c r="AY140" s="13" t="s">
        <v>134</v>
      </c>
      <c r="BE140" s="144">
        <f t="shared" si="4"/>
        <v>0</v>
      </c>
      <c r="BF140" s="144">
        <f t="shared" si="5"/>
        <v>0</v>
      </c>
      <c r="BG140" s="144">
        <f t="shared" si="6"/>
        <v>0</v>
      </c>
      <c r="BH140" s="144">
        <f t="shared" si="7"/>
        <v>0</v>
      </c>
      <c r="BI140" s="144">
        <f t="shared" si="8"/>
        <v>0</v>
      </c>
      <c r="BJ140" s="13" t="s">
        <v>141</v>
      </c>
      <c r="BK140" s="144">
        <f t="shared" si="9"/>
        <v>0</v>
      </c>
      <c r="BL140" s="13" t="s">
        <v>140</v>
      </c>
      <c r="BM140" s="143" t="s">
        <v>1615</v>
      </c>
    </row>
    <row r="141" spans="2:65" s="1" customFormat="1" ht="24.2" customHeight="1">
      <c r="B141" s="131"/>
      <c r="C141" s="132" t="s">
        <v>188</v>
      </c>
      <c r="D141" s="132" t="s">
        <v>136</v>
      </c>
      <c r="E141" s="133" t="s">
        <v>690</v>
      </c>
      <c r="F141" s="134" t="s">
        <v>691</v>
      </c>
      <c r="G141" s="135" t="s">
        <v>234</v>
      </c>
      <c r="H141" s="136">
        <v>1</v>
      </c>
      <c r="I141" s="137">
        <v>0</v>
      </c>
      <c r="J141" s="137">
        <f t="shared" si="0"/>
        <v>0</v>
      </c>
      <c r="K141" s="138"/>
      <c r="L141" s="25"/>
      <c r="M141" s="139" t="s">
        <v>1</v>
      </c>
      <c r="N141" s="140" t="s">
        <v>37</v>
      </c>
      <c r="O141" s="141">
        <v>21.8</v>
      </c>
      <c r="P141" s="141">
        <f t="shared" si="1"/>
        <v>21.8</v>
      </c>
      <c r="Q141" s="141">
        <v>1.07392</v>
      </c>
      <c r="R141" s="141">
        <f t="shared" si="2"/>
        <v>1.07392</v>
      </c>
      <c r="S141" s="141">
        <v>0</v>
      </c>
      <c r="T141" s="142">
        <f t="shared" si="3"/>
        <v>0</v>
      </c>
      <c r="AR141" s="143" t="s">
        <v>140</v>
      </c>
      <c r="AT141" s="143" t="s">
        <v>136</v>
      </c>
      <c r="AU141" s="143" t="s">
        <v>141</v>
      </c>
      <c r="AY141" s="13" t="s">
        <v>134</v>
      </c>
      <c r="BE141" s="144">
        <f t="shared" si="4"/>
        <v>0</v>
      </c>
      <c r="BF141" s="144">
        <f t="shared" si="5"/>
        <v>0</v>
      </c>
      <c r="BG141" s="144">
        <f t="shared" si="6"/>
        <v>0</v>
      </c>
      <c r="BH141" s="144">
        <f t="shared" si="7"/>
        <v>0</v>
      </c>
      <c r="BI141" s="144">
        <f t="shared" si="8"/>
        <v>0</v>
      </c>
      <c r="BJ141" s="13" t="s">
        <v>141</v>
      </c>
      <c r="BK141" s="144">
        <f t="shared" si="9"/>
        <v>0</v>
      </c>
      <c r="BL141" s="13" t="s">
        <v>140</v>
      </c>
      <c r="BM141" s="143" t="s">
        <v>1616</v>
      </c>
    </row>
    <row r="142" spans="2:65" s="1" customFormat="1" ht="24.2" customHeight="1">
      <c r="B142" s="131"/>
      <c r="C142" s="132" t="s">
        <v>192</v>
      </c>
      <c r="D142" s="132" t="s">
        <v>136</v>
      </c>
      <c r="E142" s="133" t="s">
        <v>699</v>
      </c>
      <c r="F142" s="134" t="s">
        <v>700</v>
      </c>
      <c r="G142" s="135" t="s">
        <v>177</v>
      </c>
      <c r="H142" s="136">
        <v>60</v>
      </c>
      <c r="I142" s="137">
        <v>0</v>
      </c>
      <c r="J142" s="137">
        <f t="shared" si="0"/>
        <v>0</v>
      </c>
      <c r="K142" s="138"/>
      <c r="L142" s="25"/>
      <c r="M142" s="139" t="s">
        <v>1</v>
      </c>
      <c r="N142" s="140" t="s">
        <v>37</v>
      </c>
      <c r="O142" s="141">
        <v>0.96799999999999997</v>
      </c>
      <c r="P142" s="141">
        <f t="shared" si="1"/>
        <v>58.08</v>
      </c>
      <c r="Q142" s="141">
        <v>0</v>
      </c>
      <c r="R142" s="141">
        <f t="shared" si="2"/>
        <v>0</v>
      </c>
      <c r="S142" s="141">
        <v>0</v>
      </c>
      <c r="T142" s="142">
        <f t="shared" si="3"/>
        <v>0</v>
      </c>
      <c r="AR142" s="143" t="s">
        <v>140</v>
      </c>
      <c r="AT142" s="143" t="s">
        <v>136</v>
      </c>
      <c r="AU142" s="143" t="s">
        <v>141</v>
      </c>
      <c r="AY142" s="13" t="s">
        <v>134</v>
      </c>
      <c r="BE142" s="144">
        <f t="shared" si="4"/>
        <v>0</v>
      </c>
      <c r="BF142" s="144">
        <f t="shared" si="5"/>
        <v>0</v>
      </c>
      <c r="BG142" s="144">
        <f t="shared" si="6"/>
        <v>0</v>
      </c>
      <c r="BH142" s="144">
        <f t="shared" si="7"/>
        <v>0</v>
      </c>
      <c r="BI142" s="144">
        <f t="shared" si="8"/>
        <v>0</v>
      </c>
      <c r="BJ142" s="13" t="s">
        <v>141</v>
      </c>
      <c r="BK142" s="144">
        <f t="shared" si="9"/>
        <v>0</v>
      </c>
      <c r="BL142" s="13" t="s">
        <v>140</v>
      </c>
      <c r="BM142" s="143" t="s">
        <v>1617</v>
      </c>
    </row>
    <row r="143" spans="2:65" s="1" customFormat="1" ht="24.2" customHeight="1">
      <c r="B143" s="131"/>
      <c r="C143" s="132" t="s">
        <v>196</v>
      </c>
      <c r="D143" s="132" t="s">
        <v>136</v>
      </c>
      <c r="E143" s="133" t="s">
        <v>304</v>
      </c>
      <c r="F143" s="134" t="s">
        <v>305</v>
      </c>
      <c r="G143" s="135" t="s">
        <v>182</v>
      </c>
      <c r="H143" s="136">
        <v>25</v>
      </c>
      <c r="I143" s="137">
        <v>0</v>
      </c>
      <c r="J143" s="137">
        <f t="shared" si="0"/>
        <v>0</v>
      </c>
      <c r="K143" s="138"/>
      <c r="L143" s="25"/>
      <c r="M143" s="139" t="s">
        <v>1</v>
      </c>
      <c r="N143" s="140" t="s">
        <v>37</v>
      </c>
      <c r="O143" s="141">
        <v>1.097</v>
      </c>
      <c r="P143" s="141">
        <f t="shared" si="1"/>
        <v>27.425000000000001</v>
      </c>
      <c r="Q143" s="141">
        <v>2.0699999999999998</v>
      </c>
      <c r="R143" s="141">
        <f t="shared" si="2"/>
        <v>51.749999999999993</v>
      </c>
      <c r="S143" s="141">
        <v>0</v>
      </c>
      <c r="T143" s="142">
        <f t="shared" si="3"/>
        <v>0</v>
      </c>
      <c r="AR143" s="143" t="s">
        <v>140</v>
      </c>
      <c r="AT143" s="143" t="s">
        <v>136</v>
      </c>
      <c r="AU143" s="143" t="s">
        <v>141</v>
      </c>
      <c r="AY143" s="13" t="s">
        <v>134</v>
      </c>
      <c r="BE143" s="144">
        <f t="shared" si="4"/>
        <v>0</v>
      </c>
      <c r="BF143" s="144">
        <f t="shared" si="5"/>
        <v>0</v>
      </c>
      <c r="BG143" s="144">
        <f t="shared" si="6"/>
        <v>0</v>
      </c>
      <c r="BH143" s="144">
        <f t="shared" si="7"/>
        <v>0</v>
      </c>
      <c r="BI143" s="144">
        <f t="shared" si="8"/>
        <v>0</v>
      </c>
      <c r="BJ143" s="13" t="s">
        <v>141</v>
      </c>
      <c r="BK143" s="144">
        <f t="shared" si="9"/>
        <v>0</v>
      </c>
      <c r="BL143" s="13" t="s">
        <v>140</v>
      </c>
      <c r="BM143" s="143" t="s">
        <v>1618</v>
      </c>
    </row>
    <row r="144" spans="2:65" s="1" customFormat="1" ht="24.2" customHeight="1">
      <c r="B144" s="131"/>
      <c r="C144" s="132" t="s">
        <v>200</v>
      </c>
      <c r="D144" s="132" t="s">
        <v>136</v>
      </c>
      <c r="E144" s="133" t="s">
        <v>1619</v>
      </c>
      <c r="F144" s="134" t="s">
        <v>1620</v>
      </c>
      <c r="G144" s="135" t="s">
        <v>182</v>
      </c>
      <c r="H144" s="136">
        <v>5</v>
      </c>
      <c r="I144" s="137">
        <v>0</v>
      </c>
      <c r="J144" s="137">
        <f t="shared" si="0"/>
        <v>0</v>
      </c>
      <c r="K144" s="138"/>
      <c r="L144" s="25"/>
      <c r="M144" s="139" t="s">
        <v>1</v>
      </c>
      <c r="N144" s="140" t="s">
        <v>37</v>
      </c>
      <c r="O144" s="141">
        <v>0.61890999999999996</v>
      </c>
      <c r="P144" s="141">
        <f t="shared" si="1"/>
        <v>3.0945499999999999</v>
      </c>
      <c r="Q144" s="141">
        <v>2.19407</v>
      </c>
      <c r="R144" s="141">
        <f t="shared" si="2"/>
        <v>10.97035</v>
      </c>
      <c r="S144" s="141">
        <v>0</v>
      </c>
      <c r="T144" s="142">
        <f t="shared" si="3"/>
        <v>0</v>
      </c>
      <c r="AR144" s="143" t="s">
        <v>140</v>
      </c>
      <c r="AT144" s="143" t="s">
        <v>136</v>
      </c>
      <c r="AU144" s="143" t="s">
        <v>141</v>
      </c>
      <c r="AY144" s="13" t="s">
        <v>134</v>
      </c>
      <c r="BE144" s="144">
        <f t="shared" si="4"/>
        <v>0</v>
      </c>
      <c r="BF144" s="144">
        <f t="shared" si="5"/>
        <v>0</v>
      </c>
      <c r="BG144" s="144">
        <f t="shared" si="6"/>
        <v>0</v>
      </c>
      <c r="BH144" s="144">
        <f t="shared" si="7"/>
        <v>0</v>
      </c>
      <c r="BI144" s="144">
        <f t="shared" si="8"/>
        <v>0</v>
      </c>
      <c r="BJ144" s="13" t="s">
        <v>141</v>
      </c>
      <c r="BK144" s="144">
        <f t="shared" si="9"/>
        <v>0</v>
      </c>
      <c r="BL144" s="13" t="s">
        <v>140</v>
      </c>
      <c r="BM144" s="143" t="s">
        <v>1621</v>
      </c>
    </row>
    <row r="145" spans="2:65" s="1" customFormat="1" ht="24.2" customHeight="1">
      <c r="B145" s="131"/>
      <c r="C145" s="132" t="s">
        <v>204</v>
      </c>
      <c r="D145" s="132" t="s">
        <v>136</v>
      </c>
      <c r="E145" s="133" t="s">
        <v>1622</v>
      </c>
      <c r="F145" s="134" t="s">
        <v>1623</v>
      </c>
      <c r="G145" s="135" t="s">
        <v>182</v>
      </c>
      <c r="H145" s="136">
        <v>56.15</v>
      </c>
      <c r="I145" s="137">
        <v>0</v>
      </c>
      <c r="J145" s="137">
        <f t="shared" si="0"/>
        <v>0</v>
      </c>
      <c r="K145" s="138"/>
      <c r="L145" s="25"/>
      <c r="M145" s="139" t="s">
        <v>1</v>
      </c>
      <c r="N145" s="140" t="s">
        <v>37</v>
      </c>
      <c r="O145" s="141">
        <v>0.61890999999999996</v>
      </c>
      <c r="P145" s="141">
        <f t="shared" si="1"/>
        <v>34.751796499999998</v>
      </c>
      <c r="Q145" s="141">
        <v>2.3453400000000002</v>
      </c>
      <c r="R145" s="141">
        <f t="shared" si="2"/>
        <v>131.69084100000001</v>
      </c>
      <c r="S145" s="141">
        <v>0</v>
      </c>
      <c r="T145" s="142">
        <f t="shared" si="3"/>
        <v>0</v>
      </c>
      <c r="AR145" s="143" t="s">
        <v>140</v>
      </c>
      <c r="AT145" s="143" t="s">
        <v>136</v>
      </c>
      <c r="AU145" s="143" t="s">
        <v>141</v>
      </c>
      <c r="AY145" s="13" t="s">
        <v>134</v>
      </c>
      <c r="BE145" s="144">
        <f t="shared" si="4"/>
        <v>0</v>
      </c>
      <c r="BF145" s="144">
        <f t="shared" si="5"/>
        <v>0</v>
      </c>
      <c r="BG145" s="144">
        <f t="shared" si="6"/>
        <v>0</v>
      </c>
      <c r="BH145" s="144">
        <f t="shared" si="7"/>
        <v>0</v>
      </c>
      <c r="BI145" s="144">
        <f t="shared" si="8"/>
        <v>0</v>
      </c>
      <c r="BJ145" s="13" t="s">
        <v>141</v>
      </c>
      <c r="BK145" s="144">
        <f t="shared" si="9"/>
        <v>0</v>
      </c>
      <c r="BL145" s="13" t="s">
        <v>140</v>
      </c>
      <c r="BM145" s="143" t="s">
        <v>1624</v>
      </c>
    </row>
    <row r="146" spans="2:65" s="1" customFormat="1" ht="21.75" customHeight="1">
      <c r="B146" s="131"/>
      <c r="C146" s="132" t="s">
        <v>208</v>
      </c>
      <c r="D146" s="132" t="s">
        <v>136</v>
      </c>
      <c r="E146" s="133" t="s">
        <v>1393</v>
      </c>
      <c r="F146" s="134" t="s">
        <v>1394</v>
      </c>
      <c r="G146" s="135" t="s">
        <v>139</v>
      </c>
      <c r="H146" s="136">
        <v>41.6</v>
      </c>
      <c r="I146" s="137">
        <v>0</v>
      </c>
      <c r="J146" s="137">
        <f t="shared" si="0"/>
        <v>0</v>
      </c>
      <c r="K146" s="138"/>
      <c r="L146" s="25"/>
      <c r="M146" s="139" t="s">
        <v>1</v>
      </c>
      <c r="N146" s="140" t="s">
        <v>37</v>
      </c>
      <c r="O146" s="141">
        <v>0.35799999999999998</v>
      </c>
      <c r="P146" s="141">
        <f t="shared" si="1"/>
        <v>14.892799999999999</v>
      </c>
      <c r="Q146" s="141">
        <v>6.7000000000000002E-4</v>
      </c>
      <c r="R146" s="141">
        <f t="shared" si="2"/>
        <v>2.7872000000000001E-2</v>
      </c>
      <c r="S146" s="141">
        <v>0</v>
      </c>
      <c r="T146" s="142">
        <f t="shared" si="3"/>
        <v>0</v>
      </c>
      <c r="AR146" s="143" t="s">
        <v>140</v>
      </c>
      <c r="AT146" s="143" t="s">
        <v>136</v>
      </c>
      <c r="AU146" s="143" t="s">
        <v>141</v>
      </c>
      <c r="AY146" s="13" t="s">
        <v>134</v>
      </c>
      <c r="BE146" s="144">
        <f t="shared" si="4"/>
        <v>0</v>
      </c>
      <c r="BF146" s="144">
        <f t="shared" si="5"/>
        <v>0</v>
      </c>
      <c r="BG146" s="144">
        <f t="shared" si="6"/>
        <v>0</v>
      </c>
      <c r="BH146" s="144">
        <f t="shared" si="7"/>
        <v>0</v>
      </c>
      <c r="BI146" s="144">
        <f t="shared" si="8"/>
        <v>0</v>
      </c>
      <c r="BJ146" s="13" t="s">
        <v>141</v>
      </c>
      <c r="BK146" s="144">
        <f t="shared" si="9"/>
        <v>0</v>
      </c>
      <c r="BL146" s="13" t="s">
        <v>140</v>
      </c>
      <c r="BM146" s="143" t="s">
        <v>1625</v>
      </c>
    </row>
    <row r="147" spans="2:65" s="1" customFormat="1" ht="21.75" customHeight="1">
      <c r="B147" s="131"/>
      <c r="C147" s="132" t="s">
        <v>212</v>
      </c>
      <c r="D147" s="132" t="s">
        <v>136</v>
      </c>
      <c r="E147" s="133" t="s">
        <v>1396</v>
      </c>
      <c r="F147" s="134" t="s">
        <v>1397</v>
      </c>
      <c r="G147" s="135" t="s">
        <v>139</v>
      </c>
      <c r="H147" s="136">
        <v>41.6</v>
      </c>
      <c r="I147" s="137">
        <v>0</v>
      </c>
      <c r="J147" s="137">
        <f t="shared" si="0"/>
        <v>0</v>
      </c>
      <c r="K147" s="138"/>
      <c r="L147" s="25"/>
      <c r="M147" s="139" t="s">
        <v>1</v>
      </c>
      <c r="N147" s="140" t="s">
        <v>37</v>
      </c>
      <c r="O147" s="141">
        <v>0.19900000000000001</v>
      </c>
      <c r="P147" s="141">
        <f t="shared" si="1"/>
        <v>8.2784000000000013</v>
      </c>
      <c r="Q147" s="141">
        <v>0</v>
      </c>
      <c r="R147" s="141">
        <f t="shared" si="2"/>
        <v>0</v>
      </c>
      <c r="S147" s="141">
        <v>0</v>
      </c>
      <c r="T147" s="142">
        <f t="shared" si="3"/>
        <v>0</v>
      </c>
      <c r="AR147" s="143" t="s">
        <v>140</v>
      </c>
      <c r="AT147" s="143" t="s">
        <v>136</v>
      </c>
      <c r="AU147" s="143" t="s">
        <v>141</v>
      </c>
      <c r="AY147" s="13" t="s">
        <v>134</v>
      </c>
      <c r="BE147" s="144">
        <f t="shared" si="4"/>
        <v>0</v>
      </c>
      <c r="BF147" s="144">
        <f t="shared" si="5"/>
        <v>0</v>
      </c>
      <c r="BG147" s="144">
        <f t="shared" si="6"/>
        <v>0</v>
      </c>
      <c r="BH147" s="144">
        <f t="shared" si="7"/>
        <v>0</v>
      </c>
      <c r="BI147" s="144">
        <f t="shared" si="8"/>
        <v>0</v>
      </c>
      <c r="BJ147" s="13" t="s">
        <v>141</v>
      </c>
      <c r="BK147" s="144">
        <f t="shared" si="9"/>
        <v>0</v>
      </c>
      <c r="BL147" s="13" t="s">
        <v>140</v>
      </c>
      <c r="BM147" s="143" t="s">
        <v>1626</v>
      </c>
    </row>
    <row r="148" spans="2:65" s="1" customFormat="1" ht="16.5" customHeight="1">
      <c r="B148" s="131"/>
      <c r="C148" s="132" t="s">
        <v>7</v>
      </c>
      <c r="D148" s="132" t="s">
        <v>136</v>
      </c>
      <c r="E148" s="133" t="s">
        <v>713</v>
      </c>
      <c r="F148" s="134" t="s">
        <v>714</v>
      </c>
      <c r="G148" s="135" t="s">
        <v>234</v>
      </c>
      <c r="H148" s="136">
        <v>7.58</v>
      </c>
      <c r="I148" s="137">
        <v>0</v>
      </c>
      <c r="J148" s="137">
        <f t="shared" si="0"/>
        <v>0</v>
      </c>
      <c r="K148" s="138"/>
      <c r="L148" s="25"/>
      <c r="M148" s="139" t="s">
        <v>1</v>
      </c>
      <c r="N148" s="140" t="s">
        <v>37</v>
      </c>
      <c r="O148" s="141">
        <v>34.372</v>
      </c>
      <c r="P148" s="141">
        <f t="shared" si="1"/>
        <v>260.53976</v>
      </c>
      <c r="Q148" s="141">
        <v>1.01895</v>
      </c>
      <c r="R148" s="141">
        <f t="shared" si="2"/>
        <v>7.7236410000000006</v>
      </c>
      <c r="S148" s="141">
        <v>0</v>
      </c>
      <c r="T148" s="142">
        <f t="shared" si="3"/>
        <v>0</v>
      </c>
      <c r="AR148" s="143" t="s">
        <v>140</v>
      </c>
      <c r="AT148" s="143" t="s">
        <v>136</v>
      </c>
      <c r="AU148" s="143" t="s">
        <v>141</v>
      </c>
      <c r="AY148" s="13" t="s">
        <v>134</v>
      </c>
      <c r="BE148" s="144">
        <f t="shared" si="4"/>
        <v>0</v>
      </c>
      <c r="BF148" s="144">
        <f t="shared" si="5"/>
        <v>0</v>
      </c>
      <c r="BG148" s="144">
        <f t="shared" si="6"/>
        <v>0</v>
      </c>
      <c r="BH148" s="144">
        <f t="shared" si="7"/>
        <v>0</v>
      </c>
      <c r="BI148" s="144">
        <f t="shared" si="8"/>
        <v>0</v>
      </c>
      <c r="BJ148" s="13" t="s">
        <v>141</v>
      </c>
      <c r="BK148" s="144">
        <f t="shared" si="9"/>
        <v>0</v>
      </c>
      <c r="BL148" s="13" t="s">
        <v>140</v>
      </c>
      <c r="BM148" s="143" t="s">
        <v>1627</v>
      </c>
    </row>
    <row r="149" spans="2:65" s="11" customFormat="1" ht="22.9" customHeight="1">
      <c r="B149" s="120"/>
      <c r="D149" s="121" t="s">
        <v>70</v>
      </c>
      <c r="E149" s="129" t="s">
        <v>264</v>
      </c>
      <c r="F149" s="129" t="s">
        <v>265</v>
      </c>
      <c r="J149" s="130">
        <f>BK149</f>
        <v>0</v>
      </c>
      <c r="L149" s="120"/>
      <c r="M149" s="124"/>
      <c r="P149" s="125">
        <f>P150</f>
        <v>282.45512400000001</v>
      </c>
      <c r="R149" s="125">
        <f>R150</f>
        <v>0</v>
      </c>
      <c r="T149" s="126">
        <f>T150</f>
        <v>0</v>
      </c>
      <c r="AR149" s="121" t="s">
        <v>79</v>
      </c>
      <c r="AT149" s="127" t="s">
        <v>70</v>
      </c>
      <c r="AU149" s="127" t="s">
        <v>79</v>
      </c>
      <c r="AY149" s="121" t="s">
        <v>134</v>
      </c>
      <c r="BK149" s="128">
        <f>BK150</f>
        <v>0</v>
      </c>
    </row>
    <row r="150" spans="2:65" s="1" customFormat="1" ht="24.2" customHeight="1">
      <c r="B150" s="131"/>
      <c r="C150" s="132" t="s">
        <v>219</v>
      </c>
      <c r="D150" s="132" t="s">
        <v>136</v>
      </c>
      <c r="E150" s="133" t="s">
        <v>881</v>
      </c>
      <c r="F150" s="134" t="s">
        <v>882</v>
      </c>
      <c r="G150" s="135" t="s">
        <v>234</v>
      </c>
      <c r="H150" s="136">
        <v>314.53800000000001</v>
      </c>
      <c r="I150" s="137">
        <v>0</v>
      </c>
      <c r="J150" s="137">
        <f>ROUND(I150*H150,2)</f>
        <v>0</v>
      </c>
      <c r="K150" s="138"/>
      <c r="L150" s="25"/>
      <c r="M150" s="139" t="s">
        <v>1</v>
      </c>
      <c r="N150" s="140" t="s">
        <v>37</v>
      </c>
      <c r="O150" s="141">
        <v>0.89800000000000002</v>
      </c>
      <c r="P150" s="141">
        <f>O150*H150</f>
        <v>282.45512400000001</v>
      </c>
      <c r="Q150" s="141">
        <v>0</v>
      </c>
      <c r="R150" s="141">
        <f>Q150*H150</f>
        <v>0</v>
      </c>
      <c r="S150" s="141">
        <v>0</v>
      </c>
      <c r="T150" s="142">
        <f>S150*H150</f>
        <v>0</v>
      </c>
      <c r="AR150" s="143" t="s">
        <v>140</v>
      </c>
      <c r="AT150" s="143" t="s">
        <v>136</v>
      </c>
      <c r="AU150" s="143" t="s">
        <v>141</v>
      </c>
      <c r="AY150" s="13" t="s">
        <v>134</v>
      </c>
      <c r="BE150" s="144">
        <f>IF(N150="základná",J150,0)</f>
        <v>0</v>
      </c>
      <c r="BF150" s="144">
        <f>IF(N150="znížená",J150,0)</f>
        <v>0</v>
      </c>
      <c r="BG150" s="144">
        <f>IF(N150="zákl. prenesená",J150,0)</f>
        <v>0</v>
      </c>
      <c r="BH150" s="144">
        <f>IF(N150="zníž. prenesená",J150,0)</f>
        <v>0</v>
      </c>
      <c r="BI150" s="144">
        <f>IF(N150="nulová",J150,0)</f>
        <v>0</v>
      </c>
      <c r="BJ150" s="13" t="s">
        <v>141</v>
      </c>
      <c r="BK150" s="144">
        <f>ROUND(I150*H150,2)</f>
        <v>0</v>
      </c>
      <c r="BL150" s="13" t="s">
        <v>140</v>
      </c>
      <c r="BM150" s="143" t="s">
        <v>1628</v>
      </c>
    </row>
    <row r="151" spans="2:65" s="11" customFormat="1" ht="25.9" customHeight="1">
      <c r="B151" s="120"/>
      <c r="D151" s="121" t="s">
        <v>70</v>
      </c>
      <c r="E151" s="122" t="s">
        <v>270</v>
      </c>
      <c r="F151" s="122" t="s">
        <v>271</v>
      </c>
      <c r="J151" s="123">
        <f>BK151</f>
        <v>0</v>
      </c>
      <c r="L151" s="120"/>
      <c r="M151" s="124"/>
      <c r="P151" s="125">
        <f>P152</f>
        <v>15.129057420000002</v>
      </c>
      <c r="R151" s="125">
        <f>R152</f>
        <v>8.7825600000000018E-3</v>
      </c>
      <c r="T151" s="126">
        <f>T152</f>
        <v>0</v>
      </c>
      <c r="AR151" s="121" t="s">
        <v>141</v>
      </c>
      <c r="AT151" s="127" t="s">
        <v>70</v>
      </c>
      <c r="AU151" s="127" t="s">
        <v>71</v>
      </c>
      <c r="AY151" s="121" t="s">
        <v>134</v>
      </c>
      <c r="BK151" s="128">
        <f>BK152</f>
        <v>0</v>
      </c>
    </row>
    <row r="152" spans="2:65" s="11" customFormat="1" ht="22.9" customHeight="1">
      <c r="B152" s="120"/>
      <c r="D152" s="121" t="s">
        <v>70</v>
      </c>
      <c r="E152" s="129" t="s">
        <v>583</v>
      </c>
      <c r="F152" s="129" t="s">
        <v>584</v>
      </c>
      <c r="J152" s="130">
        <f>BK152</f>
        <v>0</v>
      </c>
      <c r="L152" s="120"/>
      <c r="M152" s="124"/>
      <c r="P152" s="125">
        <f>SUM(P153:P154)</f>
        <v>15.129057420000002</v>
      </c>
      <c r="R152" s="125">
        <f>SUM(R153:R154)</f>
        <v>8.7825600000000018E-3</v>
      </c>
      <c r="T152" s="126">
        <f>SUM(T153:T154)</f>
        <v>0</v>
      </c>
      <c r="AR152" s="121" t="s">
        <v>141</v>
      </c>
      <c r="AT152" s="127" t="s">
        <v>70</v>
      </c>
      <c r="AU152" s="127" t="s">
        <v>79</v>
      </c>
      <c r="AY152" s="121" t="s">
        <v>134</v>
      </c>
      <c r="BK152" s="128">
        <f>SUM(BK153:BK154)</f>
        <v>0</v>
      </c>
    </row>
    <row r="153" spans="2:65" s="1" customFormat="1" ht="24.2" customHeight="1">
      <c r="B153" s="131"/>
      <c r="C153" s="132" t="s">
        <v>223</v>
      </c>
      <c r="D153" s="132" t="s">
        <v>136</v>
      </c>
      <c r="E153" s="133" t="s">
        <v>1629</v>
      </c>
      <c r="F153" s="134" t="s">
        <v>1630</v>
      </c>
      <c r="G153" s="135" t="s">
        <v>139</v>
      </c>
      <c r="H153" s="136">
        <v>36.594000000000001</v>
      </c>
      <c r="I153" s="137">
        <v>0</v>
      </c>
      <c r="J153" s="137">
        <f>ROUND(I153*H153,2)</f>
        <v>0</v>
      </c>
      <c r="K153" s="138"/>
      <c r="L153" s="25"/>
      <c r="M153" s="139" t="s">
        <v>1</v>
      </c>
      <c r="N153" s="140" t="s">
        <v>37</v>
      </c>
      <c r="O153" s="141">
        <v>0.26529000000000003</v>
      </c>
      <c r="P153" s="141">
        <f>O153*H153</f>
        <v>9.7080222600000017</v>
      </c>
      <c r="Q153" s="141">
        <v>1.6000000000000001E-4</v>
      </c>
      <c r="R153" s="141">
        <f>Q153*H153</f>
        <v>5.8550400000000006E-3</v>
      </c>
      <c r="S153" s="141">
        <v>0</v>
      </c>
      <c r="T153" s="142">
        <f>S153*H153</f>
        <v>0</v>
      </c>
      <c r="AR153" s="143" t="s">
        <v>200</v>
      </c>
      <c r="AT153" s="143" t="s">
        <v>136</v>
      </c>
      <c r="AU153" s="143" t="s">
        <v>141</v>
      </c>
      <c r="AY153" s="13" t="s">
        <v>134</v>
      </c>
      <c r="BE153" s="144">
        <f>IF(N153="základná",J153,0)</f>
        <v>0</v>
      </c>
      <c r="BF153" s="144">
        <f>IF(N153="znížená",J153,0)</f>
        <v>0</v>
      </c>
      <c r="BG153" s="144">
        <f>IF(N153="zákl. prenesená",J153,0)</f>
        <v>0</v>
      </c>
      <c r="BH153" s="144">
        <f>IF(N153="zníž. prenesená",J153,0)</f>
        <v>0</v>
      </c>
      <c r="BI153" s="144">
        <f>IF(N153="nulová",J153,0)</f>
        <v>0</v>
      </c>
      <c r="BJ153" s="13" t="s">
        <v>141</v>
      </c>
      <c r="BK153" s="144">
        <f>ROUND(I153*H153,2)</f>
        <v>0</v>
      </c>
      <c r="BL153" s="13" t="s">
        <v>200</v>
      </c>
      <c r="BM153" s="143" t="s">
        <v>1631</v>
      </c>
    </row>
    <row r="154" spans="2:65" s="1" customFormat="1" ht="24.2" customHeight="1">
      <c r="B154" s="131"/>
      <c r="C154" s="132" t="s">
        <v>227</v>
      </c>
      <c r="D154" s="132" t="s">
        <v>136</v>
      </c>
      <c r="E154" s="133" t="s">
        <v>1632</v>
      </c>
      <c r="F154" s="134" t="s">
        <v>1633</v>
      </c>
      <c r="G154" s="135" t="s">
        <v>139</v>
      </c>
      <c r="H154" s="136">
        <v>36.594000000000001</v>
      </c>
      <c r="I154" s="137">
        <v>0</v>
      </c>
      <c r="J154" s="137">
        <f>ROUND(I154*H154,2)</f>
        <v>0</v>
      </c>
      <c r="K154" s="138"/>
      <c r="L154" s="25"/>
      <c r="M154" s="139" t="s">
        <v>1</v>
      </c>
      <c r="N154" s="140" t="s">
        <v>37</v>
      </c>
      <c r="O154" s="141">
        <v>0.14813999999999999</v>
      </c>
      <c r="P154" s="141">
        <f>O154*H154</f>
        <v>5.4210351599999997</v>
      </c>
      <c r="Q154" s="141">
        <v>8.0000000000000007E-5</v>
      </c>
      <c r="R154" s="141">
        <f>Q154*H154</f>
        <v>2.9275200000000003E-3</v>
      </c>
      <c r="S154" s="141">
        <v>0</v>
      </c>
      <c r="T154" s="142">
        <f>S154*H154</f>
        <v>0</v>
      </c>
      <c r="AR154" s="143" t="s">
        <v>200</v>
      </c>
      <c r="AT154" s="143" t="s">
        <v>136</v>
      </c>
      <c r="AU154" s="143" t="s">
        <v>141</v>
      </c>
      <c r="AY154" s="13" t="s">
        <v>134</v>
      </c>
      <c r="BE154" s="144">
        <f>IF(N154="základná",J154,0)</f>
        <v>0</v>
      </c>
      <c r="BF154" s="144">
        <f>IF(N154="znížená",J154,0)</f>
        <v>0</v>
      </c>
      <c r="BG154" s="144">
        <f>IF(N154="zákl. prenesená",J154,0)</f>
        <v>0</v>
      </c>
      <c r="BH154" s="144">
        <f>IF(N154="zníž. prenesená",J154,0)</f>
        <v>0</v>
      </c>
      <c r="BI154" s="144">
        <f>IF(N154="nulová",J154,0)</f>
        <v>0</v>
      </c>
      <c r="BJ154" s="13" t="s">
        <v>141</v>
      </c>
      <c r="BK154" s="144">
        <f>ROUND(I154*H154,2)</f>
        <v>0</v>
      </c>
      <c r="BL154" s="13" t="s">
        <v>200</v>
      </c>
      <c r="BM154" s="143" t="s">
        <v>1634</v>
      </c>
    </row>
    <row r="155" spans="2:65" s="11" customFormat="1" ht="25.9" customHeight="1">
      <c r="B155" s="120"/>
      <c r="D155" s="121" t="s">
        <v>70</v>
      </c>
      <c r="E155" s="122" t="s">
        <v>313</v>
      </c>
      <c r="F155" s="122" t="s">
        <v>597</v>
      </c>
      <c r="J155" s="123">
        <f>BK155</f>
        <v>0</v>
      </c>
      <c r="L155" s="120"/>
      <c r="M155" s="124"/>
      <c r="P155" s="125">
        <f>P156</f>
        <v>127.37939999999999</v>
      </c>
      <c r="R155" s="125">
        <f>R156</f>
        <v>1.3552556</v>
      </c>
      <c r="T155" s="126">
        <f>T156</f>
        <v>0</v>
      </c>
      <c r="AR155" s="121" t="s">
        <v>146</v>
      </c>
      <c r="AT155" s="127" t="s">
        <v>70</v>
      </c>
      <c r="AU155" s="127" t="s">
        <v>71</v>
      </c>
      <c r="AY155" s="121" t="s">
        <v>134</v>
      </c>
      <c r="BK155" s="128">
        <f>BK156</f>
        <v>0</v>
      </c>
    </row>
    <row r="156" spans="2:65" s="11" customFormat="1" ht="22.9" customHeight="1">
      <c r="B156" s="120"/>
      <c r="D156" s="121" t="s">
        <v>70</v>
      </c>
      <c r="E156" s="129" t="s">
        <v>598</v>
      </c>
      <c r="F156" s="129" t="s">
        <v>599</v>
      </c>
      <c r="J156" s="130">
        <f>BK156</f>
        <v>0</v>
      </c>
      <c r="L156" s="120"/>
      <c r="M156" s="124"/>
      <c r="P156" s="125">
        <f>SUM(P157:P161)</f>
        <v>127.37939999999999</v>
      </c>
      <c r="R156" s="125">
        <f>SUM(R157:R161)</f>
        <v>1.3552556</v>
      </c>
      <c r="T156" s="126">
        <f>SUM(T157:T161)</f>
        <v>0</v>
      </c>
      <c r="AR156" s="121" t="s">
        <v>146</v>
      </c>
      <c r="AT156" s="127" t="s">
        <v>70</v>
      </c>
      <c r="AU156" s="127" t="s">
        <v>79</v>
      </c>
      <c r="AY156" s="121" t="s">
        <v>134</v>
      </c>
      <c r="BK156" s="128">
        <f>SUM(BK157:BK161)</f>
        <v>0</v>
      </c>
    </row>
    <row r="157" spans="2:65" s="1" customFormat="1" ht="24.2" customHeight="1">
      <c r="B157" s="131"/>
      <c r="C157" s="132" t="s">
        <v>231</v>
      </c>
      <c r="D157" s="132" t="s">
        <v>136</v>
      </c>
      <c r="E157" s="133" t="s">
        <v>601</v>
      </c>
      <c r="F157" s="134" t="s">
        <v>1635</v>
      </c>
      <c r="G157" s="135" t="s">
        <v>287</v>
      </c>
      <c r="H157" s="136">
        <v>1355.1</v>
      </c>
      <c r="I157" s="137">
        <v>0</v>
      </c>
      <c r="J157" s="137">
        <f>ROUND(I157*H157,2)</f>
        <v>0</v>
      </c>
      <c r="K157" s="138"/>
      <c r="L157" s="25"/>
      <c r="M157" s="139" t="s">
        <v>1</v>
      </c>
      <c r="N157" s="140" t="s">
        <v>37</v>
      </c>
      <c r="O157" s="141">
        <v>9.4E-2</v>
      </c>
      <c r="P157" s="141">
        <f>O157*H157</f>
        <v>127.37939999999999</v>
      </c>
      <c r="Q157" s="141">
        <v>0</v>
      </c>
      <c r="R157" s="141">
        <f>Q157*H157</f>
        <v>0</v>
      </c>
      <c r="S157" s="141">
        <v>0</v>
      </c>
      <c r="T157" s="142">
        <f>S157*H157</f>
        <v>0</v>
      </c>
      <c r="AR157" s="143" t="s">
        <v>529</v>
      </c>
      <c r="AT157" s="143" t="s">
        <v>136</v>
      </c>
      <c r="AU157" s="143" t="s">
        <v>141</v>
      </c>
      <c r="AY157" s="13" t="s">
        <v>134</v>
      </c>
      <c r="BE157" s="144">
        <f>IF(N157="základná",J157,0)</f>
        <v>0</v>
      </c>
      <c r="BF157" s="144">
        <f>IF(N157="znížená",J157,0)</f>
        <v>0</v>
      </c>
      <c r="BG157" s="144">
        <f>IF(N157="zákl. prenesená",J157,0)</f>
        <v>0</v>
      </c>
      <c r="BH157" s="144">
        <f>IF(N157="zníž. prenesená",J157,0)</f>
        <v>0</v>
      </c>
      <c r="BI157" s="144">
        <f>IF(N157="nulová",J157,0)</f>
        <v>0</v>
      </c>
      <c r="BJ157" s="13" t="s">
        <v>141</v>
      </c>
      <c r="BK157" s="144">
        <f>ROUND(I157*H157,2)</f>
        <v>0</v>
      </c>
      <c r="BL157" s="13" t="s">
        <v>529</v>
      </c>
      <c r="BM157" s="143" t="s">
        <v>1636</v>
      </c>
    </row>
    <row r="158" spans="2:65" s="1" customFormat="1" ht="21.75" customHeight="1">
      <c r="B158" s="131"/>
      <c r="C158" s="149" t="s">
        <v>236</v>
      </c>
      <c r="D158" s="149" t="s">
        <v>313</v>
      </c>
      <c r="E158" s="150" t="s">
        <v>1637</v>
      </c>
      <c r="F158" s="151" t="s">
        <v>1638</v>
      </c>
      <c r="G158" s="152" t="s">
        <v>177</v>
      </c>
      <c r="H158" s="153">
        <v>24.303999999999998</v>
      </c>
      <c r="I158" s="154">
        <v>0</v>
      </c>
      <c r="J158" s="154">
        <f>ROUND(I158*H158,2)</f>
        <v>0</v>
      </c>
      <c r="K158" s="155"/>
      <c r="L158" s="156"/>
      <c r="M158" s="157" t="s">
        <v>1</v>
      </c>
      <c r="N158" s="158" t="s">
        <v>37</v>
      </c>
      <c r="O158" s="141">
        <v>0</v>
      </c>
      <c r="P158" s="141">
        <f>O158*H158</f>
        <v>0</v>
      </c>
      <c r="Q158" s="141">
        <v>3.04E-2</v>
      </c>
      <c r="R158" s="141">
        <f>Q158*H158</f>
        <v>0.73884159999999999</v>
      </c>
      <c r="S158" s="141">
        <v>0</v>
      </c>
      <c r="T158" s="142">
        <f>S158*H158</f>
        <v>0</v>
      </c>
      <c r="AR158" s="143" t="s">
        <v>607</v>
      </c>
      <c r="AT158" s="143" t="s">
        <v>313</v>
      </c>
      <c r="AU158" s="143" t="s">
        <v>141</v>
      </c>
      <c r="AY158" s="13" t="s">
        <v>134</v>
      </c>
      <c r="BE158" s="144">
        <f>IF(N158="základná",J158,0)</f>
        <v>0</v>
      </c>
      <c r="BF158" s="144">
        <f>IF(N158="znížená",J158,0)</f>
        <v>0</v>
      </c>
      <c r="BG158" s="144">
        <f>IF(N158="zákl. prenesená",J158,0)</f>
        <v>0</v>
      </c>
      <c r="BH158" s="144">
        <f>IF(N158="zníž. prenesená",J158,0)</f>
        <v>0</v>
      </c>
      <c r="BI158" s="144">
        <f>IF(N158="nulová",J158,0)</f>
        <v>0</v>
      </c>
      <c r="BJ158" s="13" t="s">
        <v>141</v>
      </c>
      <c r="BK158" s="144">
        <f>ROUND(I158*H158,2)</f>
        <v>0</v>
      </c>
      <c r="BL158" s="13" t="s">
        <v>529</v>
      </c>
      <c r="BM158" s="143" t="s">
        <v>1639</v>
      </c>
    </row>
    <row r="159" spans="2:65" s="1" customFormat="1" ht="21.75" customHeight="1">
      <c r="B159" s="131"/>
      <c r="C159" s="149" t="s">
        <v>240</v>
      </c>
      <c r="D159" s="149" t="s">
        <v>313</v>
      </c>
      <c r="E159" s="150" t="s">
        <v>1640</v>
      </c>
      <c r="F159" s="151" t="s">
        <v>1641</v>
      </c>
      <c r="G159" s="152" t="s">
        <v>177</v>
      </c>
      <c r="H159" s="153">
        <v>4.0679999999999996</v>
      </c>
      <c r="I159" s="154">
        <v>0</v>
      </c>
      <c r="J159" s="154">
        <f>ROUND(I159*H159,2)</f>
        <v>0</v>
      </c>
      <c r="K159" s="155"/>
      <c r="L159" s="156"/>
      <c r="M159" s="157" t="s">
        <v>1</v>
      </c>
      <c r="N159" s="158" t="s">
        <v>37</v>
      </c>
      <c r="O159" s="141">
        <v>0</v>
      </c>
      <c r="P159" s="141">
        <f>O159*H159</f>
        <v>0</v>
      </c>
      <c r="Q159" s="141">
        <v>3.5499999999999997E-2</v>
      </c>
      <c r="R159" s="141">
        <f>Q159*H159</f>
        <v>0.14441399999999999</v>
      </c>
      <c r="S159" s="141">
        <v>0</v>
      </c>
      <c r="T159" s="142">
        <f>S159*H159</f>
        <v>0</v>
      </c>
      <c r="AR159" s="143" t="s">
        <v>607</v>
      </c>
      <c r="AT159" s="143" t="s">
        <v>313</v>
      </c>
      <c r="AU159" s="143" t="s">
        <v>141</v>
      </c>
      <c r="AY159" s="13" t="s">
        <v>134</v>
      </c>
      <c r="BE159" s="144">
        <f>IF(N159="základná",J159,0)</f>
        <v>0</v>
      </c>
      <c r="BF159" s="144">
        <f>IF(N159="znížená",J159,0)</f>
        <v>0</v>
      </c>
      <c r="BG159" s="144">
        <f>IF(N159="zákl. prenesená",J159,0)</f>
        <v>0</v>
      </c>
      <c r="BH159" s="144">
        <f>IF(N159="zníž. prenesená",J159,0)</f>
        <v>0</v>
      </c>
      <c r="BI159" s="144">
        <f>IF(N159="nulová",J159,0)</f>
        <v>0</v>
      </c>
      <c r="BJ159" s="13" t="s">
        <v>141</v>
      </c>
      <c r="BK159" s="144">
        <f>ROUND(I159*H159,2)</f>
        <v>0</v>
      </c>
      <c r="BL159" s="13" t="s">
        <v>529</v>
      </c>
      <c r="BM159" s="143" t="s">
        <v>1642</v>
      </c>
    </row>
    <row r="160" spans="2:65" s="1" customFormat="1" ht="24.2" customHeight="1">
      <c r="B160" s="131"/>
      <c r="C160" s="149" t="s">
        <v>244</v>
      </c>
      <c r="D160" s="149" t="s">
        <v>313</v>
      </c>
      <c r="E160" s="150" t="s">
        <v>1341</v>
      </c>
      <c r="F160" s="151" t="s">
        <v>1643</v>
      </c>
      <c r="G160" s="152" t="s">
        <v>234</v>
      </c>
      <c r="H160" s="153">
        <v>0.19900000000000001</v>
      </c>
      <c r="I160" s="154">
        <v>0</v>
      </c>
      <c r="J160" s="154">
        <f>ROUND(I160*H160,2)</f>
        <v>0</v>
      </c>
      <c r="K160" s="155"/>
      <c r="L160" s="156"/>
      <c r="M160" s="157" t="s">
        <v>1</v>
      </c>
      <c r="N160" s="158" t="s">
        <v>37</v>
      </c>
      <c r="O160" s="141">
        <v>0</v>
      </c>
      <c r="P160" s="141">
        <f>O160*H160</f>
        <v>0</v>
      </c>
      <c r="Q160" s="141">
        <v>1</v>
      </c>
      <c r="R160" s="141">
        <f>Q160*H160</f>
        <v>0.19900000000000001</v>
      </c>
      <c r="S160" s="141">
        <v>0</v>
      </c>
      <c r="T160" s="142">
        <f>S160*H160</f>
        <v>0</v>
      </c>
      <c r="AR160" s="143" t="s">
        <v>607</v>
      </c>
      <c r="AT160" s="143" t="s">
        <v>313</v>
      </c>
      <c r="AU160" s="143" t="s">
        <v>141</v>
      </c>
      <c r="AY160" s="13" t="s">
        <v>134</v>
      </c>
      <c r="BE160" s="144">
        <f>IF(N160="základná",J160,0)</f>
        <v>0</v>
      </c>
      <c r="BF160" s="144">
        <f>IF(N160="znížená",J160,0)</f>
        <v>0</v>
      </c>
      <c r="BG160" s="144">
        <f>IF(N160="zákl. prenesená",J160,0)</f>
        <v>0</v>
      </c>
      <c r="BH160" s="144">
        <f>IF(N160="zníž. prenesená",J160,0)</f>
        <v>0</v>
      </c>
      <c r="BI160" s="144">
        <f>IF(N160="nulová",J160,0)</f>
        <v>0</v>
      </c>
      <c r="BJ160" s="13" t="s">
        <v>141</v>
      </c>
      <c r="BK160" s="144">
        <f>ROUND(I160*H160,2)</f>
        <v>0</v>
      </c>
      <c r="BL160" s="13" t="s">
        <v>529</v>
      </c>
      <c r="BM160" s="143" t="s">
        <v>1644</v>
      </c>
    </row>
    <row r="161" spans="2:65" s="1" customFormat="1" ht="24.2" customHeight="1">
      <c r="B161" s="131"/>
      <c r="C161" s="149" t="s">
        <v>248</v>
      </c>
      <c r="D161" s="149" t="s">
        <v>313</v>
      </c>
      <c r="E161" s="150" t="s">
        <v>1645</v>
      </c>
      <c r="F161" s="151" t="s">
        <v>1646</v>
      </c>
      <c r="G161" s="152" t="s">
        <v>234</v>
      </c>
      <c r="H161" s="153">
        <v>0.27300000000000002</v>
      </c>
      <c r="I161" s="154">
        <v>0</v>
      </c>
      <c r="J161" s="154">
        <f>ROUND(I161*H161,2)</f>
        <v>0</v>
      </c>
      <c r="K161" s="155"/>
      <c r="L161" s="156"/>
      <c r="M161" s="157" t="s">
        <v>1</v>
      </c>
      <c r="N161" s="158" t="s">
        <v>37</v>
      </c>
      <c r="O161" s="141">
        <v>0</v>
      </c>
      <c r="P161" s="141">
        <f>O161*H161</f>
        <v>0</v>
      </c>
      <c r="Q161" s="141">
        <v>1</v>
      </c>
      <c r="R161" s="141">
        <f>Q161*H161</f>
        <v>0.27300000000000002</v>
      </c>
      <c r="S161" s="141">
        <v>0</v>
      </c>
      <c r="T161" s="142">
        <f>S161*H161</f>
        <v>0</v>
      </c>
      <c r="AR161" s="143" t="s">
        <v>607</v>
      </c>
      <c r="AT161" s="143" t="s">
        <v>313</v>
      </c>
      <c r="AU161" s="143" t="s">
        <v>141</v>
      </c>
      <c r="AY161" s="13" t="s">
        <v>134</v>
      </c>
      <c r="BE161" s="144">
        <f>IF(N161="základná",J161,0)</f>
        <v>0</v>
      </c>
      <c r="BF161" s="144">
        <f>IF(N161="znížená",J161,0)</f>
        <v>0</v>
      </c>
      <c r="BG161" s="144">
        <f>IF(N161="zákl. prenesená",J161,0)</f>
        <v>0</v>
      </c>
      <c r="BH161" s="144">
        <f>IF(N161="zníž. prenesená",J161,0)</f>
        <v>0</v>
      </c>
      <c r="BI161" s="144">
        <f>IF(N161="nulová",J161,0)</f>
        <v>0</v>
      </c>
      <c r="BJ161" s="13" t="s">
        <v>141</v>
      </c>
      <c r="BK161" s="144">
        <f>ROUND(I161*H161,2)</f>
        <v>0</v>
      </c>
      <c r="BL161" s="13" t="s">
        <v>529</v>
      </c>
      <c r="BM161" s="143" t="s">
        <v>1647</v>
      </c>
    </row>
    <row r="162" spans="2:65" s="11" customFormat="1" ht="25.9" customHeight="1">
      <c r="B162" s="120"/>
      <c r="D162" s="121" t="s">
        <v>70</v>
      </c>
      <c r="E162" s="122" t="s">
        <v>625</v>
      </c>
      <c r="F162" s="122" t="s">
        <v>626</v>
      </c>
      <c r="J162" s="123">
        <f>BK162</f>
        <v>0</v>
      </c>
      <c r="L162" s="120"/>
      <c r="M162" s="124"/>
      <c r="P162" s="125">
        <f>SUM(P163:P166)</f>
        <v>0</v>
      </c>
      <c r="R162" s="125">
        <f>SUM(R163:R166)</f>
        <v>0</v>
      </c>
      <c r="T162" s="126">
        <f>SUM(T163:T166)</f>
        <v>0</v>
      </c>
      <c r="AR162" s="121" t="s">
        <v>153</v>
      </c>
      <c r="AT162" s="127" t="s">
        <v>70</v>
      </c>
      <c r="AU162" s="127" t="s">
        <v>71</v>
      </c>
      <c r="AY162" s="121" t="s">
        <v>134</v>
      </c>
      <c r="BK162" s="128">
        <f>SUM(BK163:BK166)</f>
        <v>0</v>
      </c>
    </row>
    <row r="163" spans="2:65" s="1" customFormat="1" ht="16.5" customHeight="1">
      <c r="B163" s="131"/>
      <c r="C163" s="132" t="s">
        <v>252</v>
      </c>
      <c r="D163" s="132" t="s">
        <v>136</v>
      </c>
      <c r="E163" s="133" t="s">
        <v>628</v>
      </c>
      <c r="F163" s="134" t="s">
        <v>629</v>
      </c>
      <c r="G163" s="135" t="s">
        <v>630</v>
      </c>
      <c r="H163" s="136">
        <v>1</v>
      </c>
      <c r="I163" s="137">
        <v>0</v>
      </c>
      <c r="J163" s="137">
        <f>ROUND(I163*H163,2)</f>
        <v>0</v>
      </c>
      <c r="K163" s="138"/>
      <c r="L163" s="25"/>
      <c r="M163" s="139" t="s">
        <v>1</v>
      </c>
      <c r="N163" s="140" t="s">
        <v>37</v>
      </c>
      <c r="O163" s="141">
        <v>0</v>
      </c>
      <c r="P163" s="141">
        <f>O163*H163</f>
        <v>0</v>
      </c>
      <c r="Q163" s="141">
        <v>0</v>
      </c>
      <c r="R163" s="141">
        <f>Q163*H163</f>
        <v>0</v>
      </c>
      <c r="S163" s="141">
        <v>0</v>
      </c>
      <c r="T163" s="142">
        <f>S163*H163</f>
        <v>0</v>
      </c>
      <c r="AR163" s="143" t="s">
        <v>631</v>
      </c>
      <c r="AT163" s="143" t="s">
        <v>136</v>
      </c>
      <c r="AU163" s="143" t="s">
        <v>79</v>
      </c>
      <c r="AY163" s="13" t="s">
        <v>134</v>
      </c>
      <c r="BE163" s="144">
        <f>IF(N163="základná",J163,0)</f>
        <v>0</v>
      </c>
      <c r="BF163" s="144">
        <f>IF(N163="znížená",J163,0)</f>
        <v>0</v>
      </c>
      <c r="BG163" s="144">
        <f>IF(N163="zákl. prenesená",J163,0)</f>
        <v>0</v>
      </c>
      <c r="BH163" s="144">
        <f>IF(N163="zníž. prenesená",J163,0)</f>
        <v>0</v>
      </c>
      <c r="BI163" s="144">
        <f>IF(N163="nulová",J163,0)</f>
        <v>0</v>
      </c>
      <c r="BJ163" s="13" t="s">
        <v>141</v>
      </c>
      <c r="BK163" s="144">
        <f>ROUND(I163*H163,2)</f>
        <v>0</v>
      </c>
      <c r="BL163" s="13" t="s">
        <v>631</v>
      </c>
      <c r="BM163" s="143" t="s">
        <v>1648</v>
      </c>
    </row>
    <row r="164" spans="2:65" s="1" customFormat="1" ht="21.75" customHeight="1">
      <c r="B164" s="131"/>
      <c r="C164" s="132" t="s">
        <v>256</v>
      </c>
      <c r="D164" s="132" t="s">
        <v>136</v>
      </c>
      <c r="E164" s="133" t="s">
        <v>634</v>
      </c>
      <c r="F164" s="134" t="s">
        <v>635</v>
      </c>
      <c r="G164" s="135" t="s">
        <v>630</v>
      </c>
      <c r="H164" s="136">
        <v>1</v>
      </c>
      <c r="I164" s="137">
        <v>0</v>
      </c>
      <c r="J164" s="137">
        <f>ROUND(I164*H164,2)</f>
        <v>0</v>
      </c>
      <c r="K164" s="138"/>
      <c r="L164" s="25"/>
      <c r="M164" s="139" t="s">
        <v>1</v>
      </c>
      <c r="N164" s="140" t="s">
        <v>37</v>
      </c>
      <c r="O164" s="141">
        <v>0</v>
      </c>
      <c r="P164" s="141">
        <f>O164*H164</f>
        <v>0</v>
      </c>
      <c r="Q164" s="141">
        <v>0</v>
      </c>
      <c r="R164" s="141">
        <f>Q164*H164</f>
        <v>0</v>
      </c>
      <c r="S164" s="141">
        <v>0</v>
      </c>
      <c r="T164" s="142">
        <f>S164*H164</f>
        <v>0</v>
      </c>
      <c r="AR164" s="143" t="s">
        <v>631</v>
      </c>
      <c r="AT164" s="143" t="s">
        <v>136</v>
      </c>
      <c r="AU164" s="143" t="s">
        <v>79</v>
      </c>
      <c r="AY164" s="13" t="s">
        <v>134</v>
      </c>
      <c r="BE164" s="144">
        <f>IF(N164="základná",J164,0)</f>
        <v>0</v>
      </c>
      <c r="BF164" s="144">
        <f>IF(N164="znížená",J164,0)</f>
        <v>0</v>
      </c>
      <c r="BG164" s="144">
        <f>IF(N164="zákl. prenesená",J164,0)</f>
        <v>0</v>
      </c>
      <c r="BH164" s="144">
        <f>IF(N164="zníž. prenesená",J164,0)</f>
        <v>0</v>
      </c>
      <c r="BI164" s="144">
        <f>IF(N164="nulová",J164,0)</f>
        <v>0</v>
      </c>
      <c r="BJ164" s="13" t="s">
        <v>141</v>
      </c>
      <c r="BK164" s="144">
        <f>ROUND(I164*H164,2)</f>
        <v>0</v>
      </c>
      <c r="BL164" s="13" t="s">
        <v>631</v>
      </c>
      <c r="BM164" s="143" t="s">
        <v>1649</v>
      </c>
    </row>
    <row r="165" spans="2:65" s="1" customFormat="1" ht="24.2" customHeight="1">
      <c r="B165" s="131"/>
      <c r="C165" s="132" t="s">
        <v>260</v>
      </c>
      <c r="D165" s="132" t="s">
        <v>136</v>
      </c>
      <c r="E165" s="133" t="s">
        <v>638</v>
      </c>
      <c r="F165" s="134" t="s">
        <v>639</v>
      </c>
      <c r="G165" s="135" t="s">
        <v>630</v>
      </c>
      <c r="H165" s="136">
        <v>1</v>
      </c>
      <c r="I165" s="137">
        <v>0</v>
      </c>
      <c r="J165" s="137">
        <f>ROUND(I165*H165,2)</f>
        <v>0</v>
      </c>
      <c r="K165" s="138"/>
      <c r="L165" s="25"/>
      <c r="M165" s="139" t="s">
        <v>1</v>
      </c>
      <c r="N165" s="140" t="s">
        <v>37</v>
      </c>
      <c r="O165" s="141">
        <v>0</v>
      </c>
      <c r="P165" s="141">
        <f>O165*H165</f>
        <v>0</v>
      </c>
      <c r="Q165" s="141">
        <v>0</v>
      </c>
      <c r="R165" s="141">
        <f>Q165*H165</f>
        <v>0</v>
      </c>
      <c r="S165" s="141">
        <v>0</v>
      </c>
      <c r="T165" s="142">
        <f>S165*H165</f>
        <v>0</v>
      </c>
      <c r="AR165" s="143" t="s">
        <v>631</v>
      </c>
      <c r="AT165" s="143" t="s">
        <v>136</v>
      </c>
      <c r="AU165" s="143" t="s">
        <v>79</v>
      </c>
      <c r="AY165" s="13" t="s">
        <v>134</v>
      </c>
      <c r="BE165" s="144">
        <f>IF(N165="základná",J165,0)</f>
        <v>0</v>
      </c>
      <c r="BF165" s="144">
        <f>IF(N165="znížená",J165,0)</f>
        <v>0</v>
      </c>
      <c r="BG165" s="144">
        <f>IF(N165="zákl. prenesená",J165,0)</f>
        <v>0</v>
      </c>
      <c r="BH165" s="144">
        <f>IF(N165="zníž. prenesená",J165,0)</f>
        <v>0</v>
      </c>
      <c r="BI165" s="144">
        <f>IF(N165="nulová",J165,0)</f>
        <v>0</v>
      </c>
      <c r="BJ165" s="13" t="s">
        <v>141</v>
      </c>
      <c r="BK165" s="144">
        <f>ROUND(I165*H165,2)</f>
        <v>0</v>
      </c>
      <c r="BL165" s="13" t="s">
        <v>631</v>
      </c>
      <c r="BM165" s="143" t="s">
        <v>1650</v>
      </c>
    </row>
    <row r="166" spans="2:65" s="1" customFormat="1" ht="24.2" customHeight="1">
      <c r="B166" s="131"/>
      <c r="C166" s="132" t="s">
        <v>266</v>
      </c>
      <c r="D166" s="132" t="s">
        <v>136</v>
      </c>
      <c r="E166" s="133" t="s">
        <v>642</v>
      </c>
      <c r="F166" s="134" t="s">
        <v>643</v>
      </c>
      <c r="G166" s="135" t="s">
        <v>630</v>
      </c>
      <c r="H166" s="136">
        <v>1</v>
      </c>
      <c r="I166" s="137">
        <v>0</v>
      </c>
      <c r="J166" s="137">
        <f>ROUND(I166*H166,2)</f>
        <v>0</v>
      </c>
      <c r="K166" s="138"/>
      <c r="L166" s="25"/>
      <c r="M166" s="145" t="s">
        <v>1</v>
      </c>
      <c r="N166" s="146" t="s">
        <v>37</v>
      </c>
      <c r="O166" s="147">
        <v>0</v>
      </c>
      <c r="P166" s="147">
        <f>O166*H166</f>
        <v>0</v>
      </c>
      <c r="Q166" s="147">
        <v>0</v>
      </c>
      <c r="R166" s="147">
        <f>Q166*H166</f>
        <v>0</v>
      </c>
      <c r="S166" s="147">
        <v>0</v>
      </c>
      <c r="T166" s="148">
        <f>S166*H166</f>
        <v>0</v>
      </c>
      <c r="AR166" s="143" t="s">
        <v>631</v>
      </c>
      <c r="AT166" s="143" t="s">
        <v>136</v>
      </c>
      <c r="AU166" s="143" t="s">
        <v>79</v>
      </c>
      <c r="AY166" s="13" t="s">
        <v>134</v>
      </c>
      <c r="BE166" s="144">
        <f>IF(N166="základná",J166,0)</f>
        <v>0</v>
      </c>
      <c r="BF166" s="144">
        <f>IF(N166="znížená",J166,0)</f>
        <v>0</v>
      </c>
      <c r="BG166" s="144">
        <f>IF(N166="zákl. prenesená",J166,0)</f>
        <v>0</v>
      </c>
      <c r="BH166" s="144">
        <f>IF(N166="zníž. prenesená",J166,0)</f>
        <v>0</v>
      </c>
      <c r="BI166" s="144">
        <f>IF(N166="nulová",J166,0)</f>
        <v>0</v>
      </c>
      <c r="BJ166" s="13" t="s">
        <v>141</v>
      </c>
      <c r="BK166" s="144">
        <f>ROUND(I166*H166,2)</f>
        <v>0</v>
      </c>
      <c r="BL166" s="13" t="s">
        <v>631</v>
      </c>
      <c r="BM166" s="143" t="s">
        <v>1651</v>
      </c>
    </row>
    <row r="167" spans="2:65" s="1" customFormat="1" ht="6.95" customHeight="1">
      <c r="B167" s="40"/>
      <c r="C167" s="41"/>
      <c r="D167" s="41"/>
      <c r="E167" s="41"/>
      <c r="F167" s="41"/>
      <c r="G167" s="41"/>
      <c r="H167" s="41"/>
      <c r="I167" s="41"/>
      <c r="J167" s="41"/>
      <c r="K167" s="41"/>
      <c r="L167" s="25"/>
    </row>
  </sheetData>
  <autoFilter ref="C124:K166" xr:uid="{00000000-0009-0000-0000-000005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89"/>
  <sheetViews>
    <sheetView showGridLines="0" topLeftCell="A169" workbookViewId="0">
      <selection activeCell="F164" sqref="F16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9" t="s">
        <v>5</v>
      </c>
      <c r="M2" s="160"/>
      <c r="N2" s="160"/>
      <c r="O2" s="160"/>
      <c r="P2" s="160"/>
      <c r="Q2" s="160"/>
      <c r="R2" s="160"/>
      <c r="S2" s="160"/>
      <c r="T2" s="160"/>
      <c r="U2" s="160"/>
      <c r="V2" s="160"/>
      <c r="AT2" s="13" t="s">
        <v>95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105</v>
      </c>
      <c r="L4" s="16"/>
      <c r="M4" s="83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197" t="str">
        <f>'Rekapitulácia stavby'!K6</f>
        <v>Nový zdroj tepla a elektrickej energie  - plynové motory a transformator  T10</v>
      </c>
      <c r="F7" s="198"/>
      <c r="G7" s="198"/>
      <c r="H7" s="198"/>
      <c r="L7" s="16"/>
    </row>
    <row r="8" spans="2:46" s="1" customFormat="1" ht="12" customHeight="1">
      <c r="B8" s="25"/>
      <c r="D8" s="22" t="s">
        <v>106</v>
      </c>
      <c r="L8" s="25"/>
    </row>
    <row r="9" spans="2:46" s="1" customFormat="1" ht="16.5" customHeight="1">
      <c r="B9" s="25"/>
      <c r="E9" s="187" t="s">
        <v>1652</v>
      </c>
      <c r="F9" s="196"/>
      <c r="G9" s="196"/>
      <c r="H9" s="196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2:46" s="1" customFormat="1" ht="12" customHeight="1">
      <c r="B12" s="25"/>
      <c r="D12" s="22" t="s">
        <v>17</v>
      </c>
      <c r="F12" s="20" t="s">
        <v>18</v>
      </c>
      <c r="I12" s="22" t="s">
        <v>19</v>
      </c>
      <c r="J12" s="48" t="str">
        <f>'Rekapitulácia stavby'!AN8</f>
        <v>4. 5. 2022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21</v>
      </c>
      <c r="I14" s="22" t="s">
        <v>22</v>
      </c>
      <c r="J14" s="20" t="s">
        <v>1</v>
      </c>
      <c r="L14" s="25"/>
    </row>
    <row r="15" spans="2:46" s="1" customFormat="1" ht="18" customHeight="1">
      <c r="B15" s="25"/>
      <c r="E15" s="20" t="s">
        <v>23</v>
      </c>
      <c r="I15" s="22" t="s">
        <v>24</v>
      </c>
      <c r="J15" s="20" t="s">
        <v>1</v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25</v>
      </c>
      <c r="I17" s="22" t="s">
        <v>22</v>
      </c>
      <c r="J17" s="20" t="str">
        <f>'Rekapitulácia stavby'!AN13</f>
        <v/>
      </c>
      <c r="L17" s="25"/>
    </row>
    <row r="18" spans="2:12" s="1" customFormat="1" ht="18" customHeight="1">
      <c r="B18" s="25"/>
      <c r="E18" s="171" t="str">
        <f>'Rekapitulácia stavby'!E14</f>
        <v xml:space="preserve"> </v>
      </c>
      <c r="F18" s="171"/>
      <c r="G18" s="171"/>
      <c r="H18" s="171"/>
      <c r="I18" s="22" t="s">
        <v>24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27</v>
      </c>
      <c r="I20" s="22" t="s">
        <v>22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24</v>
      </c>
      <c r="J21" s="20" t="str">
        <f>IF('Rekapitulácia stavby'!AN17="","",'Rekapitulácia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29</v>
      </c>
      <c r="I23" s="22" t="s">
        <v>22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24</v>
      </c>
      <c r="J24" s="20" t="str">
        <f>IF('Rekapitulácia stavby'!AN20="","",'Rekapitulácia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30</v>
      </c>
      <c r="L26" s="25"/>
    </row>
    <row r="27" spans="2:12" s="7" customFormat="1" ht="16.5" customHeight="1">
      <c r="B27" s="84"/>
      <c r="E27" s="173" t="s">
        <v>1</v>
      </c>
      <c r="F27" s="173"/>
      <c r="G27" s="173"/>
      <c r="H27" s="173"/>
      <c r="L27" s="84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5" t="s">
        <v>31</v>
      </c>
      <c r="J30" s="61">
        <f>ROUND(J125, 2)</f>
        <v>0</v>
      </c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33</v>
      </c>
      <c r="I32" s="28" t="s">
        <v>32</v>
      </c>
      <c r="J32" s="28" t="s">
        <v>34</v>
      </c>
      <c r="L32" s="25"/>
    </row>
    <row r="33" spans="2:12" s="1" customFormat="1" ht="14.45" customHeight="1">
      <c r="B33" s="25"/>
      <c r="D33" s="86" t="s">
        <v>35</v>
      </c>
      <c r="E33" s="30" t="s">
        <v>36</v>
      </c>
      <c r="F33" s="87">
        <f>ROUND((SUM(BE125:BE188)),  2)</f>
        <v>0</v>
      </c>
      <c r="G33" s="88"/>
      <c r="H33" s="88"/>
      <c r="I33" s="89">
        <v>0.2</v>
      </c>
      <c r="J33" s="87">
        <f>ROUND(((SUM(BE125:BE188))*I33),  2)</f>
        <v>0</v>
      </c>
      <c r="L33" s="25"/>
    </row>
    <row r="34" spans="2:12" s="1" customFormat="1" ht="14.45" customHeight="1">
      <c r="B34" s="25"/>
      <c r="E34" s="30" t="s">
        <v>37</v>
      </c>
      <c r="F34" s="90">
        <f>ROUND((SUM(BF125:BF188)),  2)</f>
        <v>0</v>
      </c>
      <c r="I34" s="91">
        <v>0.2</v>
      </c>
      <c r="J34" s="90">
        <f>ROUND(((SUM(BF125:BF188))*I34),  2)</f>
        <v>0</v>
      </c>
      <c r="L34" s="25"/>
    </row>
    <row r="35" spans="2:12" s="1" customFormat="1" ht="14.45" hidden="1" customHeight="1">
      <c r="B35" s="25"/>
      <c r="E35" s="22" t="s">
        <v>38</v>
      </c>
      <c r="F35" s="90">
        <f>ROUND((SUM(BG125:BG188)),  2)</f>
        <v>0</v>
      </c>
      <c r="I35" s="91">
        <v>0.2</v>
      </c>
      <c r="J35" s="90">
        <f>0</f>
        <v>0</v>
      </c>
      <c r="L35" s="25"/>
    </row>
    <row r="36" spans="2:12" s="1" customFormat="1" ht="14.45" hidden="1" customHeight="1">
      <c r="B36" s="25"/>
      <c r="E36" s="22" t="s">
        <v>39</v>
      </c>
      <c r="F36" s="90">
        <f>ROUND((SUM(BH125:BH188)),  2)</f>
        <v>0</v>
      </c>
      <c r="I36" s="91">
        <v>0.2</v>
      </c>
      <c r="J36" s="90">
        <f>0</f>
        <v>0</v>
      </c>
      <c r="L36" s="25"/>
    </row>
    <row r="37" spans="2:12" s="1" customFormat="1" ht="14.45" hidden="1" customHeight="1">
      <c r="B37" s="25"/>
      <c r="E37" s="30" t="s">
        <v>40</v>
      </c>
      <c r="F37" s="87">
        <f>ROUND((SUM(BI125:BI188)),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92"/>
      <c r="D39" s="93" t="s">
        <v>41</v>
      </c>
      <c r="E39" s="52"/>
      <c r="F39" s="52"/>
      <c r="G39" s="94" t="s">
        <v>42</v>
      </c>
      <c r="H39" s="95" t="s">
        <v>43</v>
      </c>
      <c r="I39" s="52"/>
      <c r="J39" s="96">
        <f>SUM(J30:J37)</f>
        <v>0</v>
      </c>
      <c r="K39" s="97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46</v>
      </c>
      <c r="E61" s="27"/>
      <c r="F61" s="98" t="s">
        <v>47</v>
      </c>
      <c r="G61" s="39" t="s">
        <v>46</v>
      </c>
      <c r="H61" s="27"/>
      <c r="I61" s="27"/>
      <c r="J61" s="99" t="s">
        <v>47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46</v>
      </c>
      <c r="E76" s="27"/>
      <c r="F76" s="98" t="s">
        <v>47</v>
      </c>
      <c r="G76" s="39" t="s">
        <v>46</v>
      </c>
      <c r="H76" s="27"/>
      <c r="I76" s="27"/>
      <c r="J76" s="99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108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13</v>
      </c>
      <c r="L84" s="25"/>
    </row>
    <row r="85" spans="2:47" s="1" customFormat="1" ht="26.25" customHeight="1">
      <c r="B85" s="25"/>
      <c r="E85" s="197" t="str">
        <f>E7</f>
        <v>Nový zdroj tepla a elektrickej energie  - plynové motory a transformator  T10</v>
      </c>
      <c r="F85" s="198"/>
      <c r="G85" s="198"/>
      <c r="H85" s="198"/>
      <c r="L85" s="25"/>
    </row>
    <row r="86" spans="2:47" s="1" customFormat="1" ht="12" customHeight="1">
      <c r="B86" s="25"/>
      <c r="C86" s="22" t="s">
        <v>106</v>
      </c>
      <c r="L86" s="25"/>
    </row>
    <row r="87" spans="2:47" s="1" customFormat="1" ht="16.5" customHeight="1">
      <c r="B87" s="25"/>
      <c r="E87" s="187" t="str">
        <f>E9</f>
        <v>06 - SO 06 Manipulačné spevnené plochy</v>
      </c>
      <c r="F87" s="196"/>
      <c r="G87" s="196"/>
      <c r="H87" s="196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17</v>
      </c>
      <c r="F89" s="20" t="str">
        <f>F12</f>
        <v xml:space="preserve">Žilina </v>
      </c>
      <c r="I89" s="22" t="s">
        <v>19</v>
      </c>
      <c r="J89" s="48" t="str">
        <f>IF(J12="","",J12)</f>
        <v>4. 5. 2022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21</v>
      </c>
      <c r="F91" s="20" t="str">
        <f>E15</f>
        <v xml:space="preserve">Žilinska teplárenská spoločnosť a.s. Žilina </v>
      </c>
      <c r="I91" s="22" t="s">
        <v>27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25</v>
      </c>
      <c r="F92" s="20" t="str">
        <f>IF(E18="","",E18)</f>
        <v xml:space="preserve"> </v>
      </c>
      <c r="I92" s="22" t="s">
        <v>29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100" t="s">
        <v>109</v>
      </c>
      <c r="D94" s="92"/>
      <c r="E94" s="92"/>
      <c r="F94" s="92"/>
      <c r="G94" s="92"/>
      <c r="H94" s="92"/>
      <c r="I94" s="92"/>
      <c r="J94" s="101" t="s">
        <v>110</v>
      </c>
      <c r="K94" s="92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102" t="s">
        <v>111</v>
      </c>
      <c r="J96" s="61">
        <f>J125</f>
        <v>0</v>
      </c>
      <c r="L96" s="25"/>
      <c r="AU96" s="13" t="s">
        <v>112</v>
      </c>
    </row>
    <row r="97" spans="2:12" s="8" customFormat="1" ht="24.95" customHeight="1">
      <c r="B97" s="103"/>
      <c r="D97" s="104" t="s">
        <v>113</v>
      </c>
      <c r="E97" s="105"/>
      <c r="F97" s="105"/>
      <c r="G97" s="105"/>
      <c r="H97" s="105"/>
      <c r="I97" s="105"/>
      <c r="J97" s="106">
        <f>J126</f>
        <v>0</v>
      </c>
      <c r="L97" s="103"/>
    </row>
    <row r="98" spans="2:12" s="9" customFormat="1" ht="19.899999999999999" customHeight="1">
      <c r="B98" s="107"/>
      <c r="D98" s="108" t="s">
        <v>114</v>
      </c>
      <c r="E98" s="109"/>
      <c r="F98" s="109"/>
      <c r="G98" s="109"/>
      <c r="H98" s="109"/>
      <c r="I98" s="109"/>
      <c r="J98" s="110">
        <f>J127</f>
        <v>0</v>
      </c>
      <c r="L98" s="107"/>
    </row>
    <row r="99" spans="2:12" s="9" customFormat="1" ht="19.899999999999999" customHeight="1">
      <c r="B99" s="107"/>
      <c r="D99" s="108" t="s">
        <v>290</v>
      </c>
      <c r="E99" s="109"/>
      <c r="F99" s="109"/>
      <c r="G99" s="109"/>
      <c r="H99" s="109"/>
      <c r="I99" s="109"/>
      <c r="J99" s="110">
        <f>J145</f>
        <v>0</v>
      </c>
      <c r="L99" s="107"/>
    </row>
    <row r="100" spans="2:12" s="9" customFormat="1" ht="19.899999999999999" customHeight="1">
      <c r="B100" s="107"/>
      <c r="D100" s="108" t="s">
        <v>292</v>
      </c>
      <c r="E100" s="109"/>
      <c r="F100" s="109"/>
      <c r="G100" s="109"/>
      <c r="H100" s="109"/>
      <c r="I100" s="109"/>
      <c r="J100" s="110">
        <f>J149</f>
        <v>0</v>
      </c>
      <c r="L100" s="107"/>
    </row>
    <row r="101" spans="2:12" s="9" customFormat="1" ht="19.899999999999999" customHeight="1">
      <c r="B101" s="107"/>
      <c r="D101" s="108" t="s">
        <v>1653</v>
      </c>
      <c r="E101" s="109"/>
      <c r="F101" s="109"/>
      <c r="G101" s="109"/>
      <c r="H101" s="109"/>
      <c r="I101" s="109"/>
      <c r="J101" s="110">
        <f>J151</f>
        <v>0</v>
      </c>
      <c r="L101" s="107"/>
    </row>
    <row r="102" spans="2:12" s="9" customFormat="1" ht="19.899999999999999" customHeight="1">
      <c r="B102" s="107"/>
      <c r="D102" s="108" t="s">
        <v>646</v>
      </c>
      <c r="E102" s="109"/>
      <c r="F102" s="109"/>
      <c r="G102" s="109"/>
      <c r="H102" s="109"/>
      <c r="I102" s="109"/>
      <c r="J102" s="110">
        <f>J155</f>
        <v>0</v>
      </c>
      <c r="L102" s="107"/>
    </row>
    <row r="103" spans="2:12" s="9" customFormat="1" ht="19.899999999999999" customHeight="1">
      <c r="B103" s="107"/>
      <c r="D103" s="108" t="s">
        <v>115</v>
      </c>
      <c r="E103" s="109"/>
      <c r="F103" s="109"/>
      <c r="G103" s="109"/>
      <c r="H103" s="109"/>
      <c r="I103" s="109"/>
      <c r="J103" s="110">
        <f>J171</f>
        <v>0</v>
      </c>
      <c r="L103" s="107"/>
    </row>
    <row r="104" spans="2:12" s="9" customFormat="1" ht="19.899999999999999" customHeight="1">
      <c r="B104" s="107"/>
      <c r="D104" s="108" t="s">
        <v>116</v>
      </c>
      <c r="E104" s="109"/>
      <c r="F104" s="109"/>
      <c r="G104" s="109"/>
      <c r="H104" s="109"/>
      <c r="I104" s="109"/>
      <c r="J104" s="110">
        <f>J182</f>
        <v>0</v>
      </c>
      <c r="L104" s="107"/>
    </row>
    <row r="105" spans="2:12" s="8" customFormat="1" ht="24.95" customHeight="1">
      <c r="B105" s="103"/>
      <c r="D105" s="104" t="s">
        <v>302</v>
      </c>
      <c r="E105" s="105"/>
      <c r="F105" s="105"/>
      <c r="G105" s="105"/>
      <c r="H105" s="105"/>
      <c r="I105" s="105"/>
      <c r="J105" s="106">
        <f>J184</f>
        <v>0</v>
      </c>
      <c r="L105" s="103"/>
    </row>
    <row r="106" spans="2:12" s="1" customFormat="1" ht="21.75" customHeight="1">
      <c r="B106" s="25"/>
      <c r="L106" s="25"/>
    </row>
    <row r="107" spans="2:12" s="1" customFormat="1" ht="6.95" customHeight="1"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25"/>
    </row>
    <row r="111" spans="2:12" s="1" customFormat="1" ht="6.95" customHeight="1"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25"/>
    </row>
    <row r="112" spans="2:12" s="1" customFormat="1" ht="24.95" customHeight="1">
      <c r="B112" s="25"/>
      <c r="C112" s="17" t="s">
        <v>120</v>
      </c>
      <c r="L112" s="25"/>
    </row>
    <row r="113" spans="2:65" s="1" customFormat="1" ht="6.95" customHeight="1">
      <c r="B113" s="25"/>
      <c r="L113" s="25"/>
    </row>
    <row r="114" spans="2:65" s="1" customFormat="1" ht="12" customHeight="1">
      <c r="B114" s="25"/>
      <c r="C114" s="22" t="s">
        <v>13</v>
      </c>
      <c r="L114" s="25"/>
    </row>
    <row r="115" spans="2:65" s="1" customFormat="1" ht="26.25" customHeight="1">
      <c r="B115" s="25"/>
      <c r="E115" s="197" t="str">
        <f>E7</f>
        <v>Nový zdroj tepla a elektrickej energie  - plynové motory a transformator  T10</v>
      </c>
      <c r="F115" s="198"/>
      <c r="G115" s="198"/>
      <c r="H115" s="198"/>
      <c r="L115" s="25"/>
    </row>
    <row r="116" spans="2:65" s="1" customFormat="1" ht="12" customHeight="1">
      <c r="B116" s="25"/>
      <c r="C116" s="22" t="s">
        <v>106</v>
      </c>
      <c r="L116" s="25"/>
    </row>
    <row r="117" spans="2:65" s="1" customFormat="1" ht="16.5" customHeight="1">
      <c r="B117" s="25"/>
      <c r="E117" s="187" t="str">
        <f>E9</f>
        <v>06 - SO 06 Manipulačné spevnené plochy</v>
      </c>
      <c r="F117" s="196"/>
      <c r="G117" s="196"/>
      <c r="H117" s="196"/>
      <c r="L117" s="25"/>
    </row>
    <row r="118" spans="2:65" s="1" customFormat="1" ht="6.95" customHeight="1">
      <c r="B118" s="25"/>
      <c r="L118" s="25"/>
    </row>
    <row r="119" spans="2:65" s="1" customFormat="1" ht="12" customHeight="1">
      <c r="B119" s="25"/>
      <c r="C119" s="22" t="s">
        <v>17</v>
      </c>
      <c r="F119" s="20" t="str">
        <f>F12</f>
        <v xml:space="preserve">Žilina </v>
      </c>
      <c r="I119" s="22" t="s">
        <v>19</v>
      </c>
      <c r="J119" s="48" t="str">
        <f>IF(J12="","",J12)</f>
        <v>4. 5. 2022</v>
      </c>
      <c r="L119" s="25"/>
    </row>
    <row r="120" spans="2:65" s="1" customFormat="1" ht="6.95" customHeight="1">
      <c r="B120" s="25"/>
      <c r="L120" s="25"/>
    </row>
    <row r="121" spans="2:65" s="1" customFormat="1" ht="15.2" customHeight="1">
      <c r="B121" s="25"/>
      <c r="C121" s="22" t="s">
        <v>21</v>
      </c>
      <c r="F121" s="20" t="str">
        <f>E15</f>
        <v xml:space="preserve">Žilinska teplárenská spoločnosť a.s. Žilina </v>
      </c>
      <c r="I121" s="22" t="s">
        <v>27</v>
      </c>
      <c r="J121" s="23" t="str">
        <f>E21</f>
        <v xml:space="preserve"> </v>
      </c>
      <c r="L121" s="25"/>
    </row>
    <row r="122" spans="2:65" s="1" customFormat="1" ht="15.2" customHeight="1">
      <c r="B122" s="25"/>
      <c r="C122" s="22" t="s">
        <v>25</v>
      </c>
      <c r="F122" s="20" t="str">
        <f>IF(E18="","",E18)</f>
        <v xml:space="preserve"> </v>
      </c>
      <c r="I122" s="22" t="s">
        <v>29</v>
      </c>
      <c r="J122" s="23" t="str">
        <f>E24</f>
        <v xml:space="preserve"> </v>
      </c>
      <c r="L122" s="25"/>
    </row>
    <row r="123" spans="2:65" s="1" customFormat="1" ht="10.35" customHeight="1">
      <c r="B123" s="25"/>
      <c r="L123" s="25"/>
    </row>
    <row r="124" spans="2:65" s="10" customFormat="1" ht="29.25" customHeight="1">
      <c r="B124" s="111"/>
      <c r="C124" s="112" t="s">
        <v>121</v>
      </c>
      <c r="D124" s="113" t="s">
        <v>56</v>
      </c>
      <c r="E124" s="113" t="s">
        <v>52</v>
      </c>
      <c r="F124" s="113" t="s">
        <v>53</v>
      </c>
      <c r="G124" s="113" t="s">
        <v>122</v>
      </c>
      <c r="H124" s="113" t="s">
        <v>123</v>
      </c>
      <c r="I124" s="113" t="s">
        <v>124</v>
      </c>
      <c r="J124" s="114" t="s">
        <v>110</v>
      </c>
      <c r="K124" s="115" t="s">
        <v>125</v>
      </c>
      <c r="L124" s="111"/>
      <c r="M124" s="54" t="s">
        <v>1</v>
      </c>
      <c r="N124" s="55" t="s">
        <v>35</v>
      </c>
      <c r="O124" s="55" t="s">
        <v>126</v>
      </c>
      <c r="P124" s="55" t="s">
        <v>127</v>
      </c>
      <c r="Q124" s="55" t="s">
        <v>128</v>
      </c>
      <c r="R124" s="55" t="s">
        <v>129</v>
      </c>
      <c r="S124" s="55" t="s">
        <v>130</v>
      </c>
      <c r="T124" s="56" t="s">
        <v>131</v>
      </c>
    </row>
    <row r="125" spans="2:65" s="1" customFormat="1" ht="22.9" customHeight="1">
      <c r="B125" s="25"/>
      <c r="C125" s="59" t="s">
        <v>111</v>
      </c>
      <c r="J125" s="116">
        <f>BK125</f>
        <v>0</v>
      </c>
      <c r="L125" s="25"/>
      <c r="M125" s="57"/>
      <c r="N125" s="49"/>
      <c r="O125" s="49"/>
      <c r="P125" s="117">
        <f>P126+P184</f>
        <v>1913.0545639999998</v>
      </c>
      <c r="Q125" s="49"/>
      <c r="R125" s="117">
        <f>R126+R184</f>
        <v>1217.9807456600001</v>
      </c>
      <c r="S125" s="49"/>
      <c r="T125" s="118">
        <f>T126+T184</f>
        <v>382</v>
      </c>
      <c r="AT125" s="13" t="s">
        <v>70</v>
      </c>
      <c r="AU125" s="13" t="s">
        <v>112</v>
      </c>
      <c r="BK125" s="119">
        <f>BK126+BK184</f>
        <v>0</v>
      </c>
    </row>
    <row r="126" spans="2:65" s="11" customFormat="1" ht="25.9" customHeight="1">
      <c r="B126" s="120"/>
      <c r="D126" s="121" t="s">
        <v>70</v>
      </c>
      <c r="E126" s="122" t="s">
        <v>132</v>
      </c>
      <c r="F126" s="122" t="s">
        <v>133</v>
      </c>
      <c r="J126" s="123">
        <f>BK126</f>
        <v>0</v>
      </c>
      <c r="L126" s="120"/>
      <c r="M126" s="124"/>
      <c r="P126" s="125">
        <f>P127+P145+P149+P151+P155+P171+P182</f>
        <v>1913.0545639999998</v>
      </c>
      <c r="R126" s="125">
        <f>R127+R145+R149+R151+R155+R171+R182</f>
        <v>1217.9807456600001</v>
      </c>
      <c r="T126" s="126">
        <f>T127+T145+T149+T151+T155+T171+T182</f>
        <v>382</v>
      </c>
      <c r="AR126" s="121" t="s">
        <v>79</v>
      </c>
      <c r="AT126" s="127" t="s">
        <v>70</v>
      </c>
      <c r="AU126" s="127" t="s">
        <v>71</v>
      </c>
      <c r="AY126" s="121" t="s">
        <v>134</v>
      </c>
      <c r="BK126" s="128">
        <f>BK127+BK145+BK149+BK151+BK155+BK171+BK182</f>
        <v>0</v>
      </c>
    </row>
    <row r="127" spans="2:65" s="11" customFormat="1" ht="22.9" customHeight="1">
      <c r="B127" s="120"/>
      <c r="D127" s="121" t="s">
        <v>70</v>
      </c>
      <c r="E127" s="129" t="s">
        <v>79</v>
      </c>
      <c r="F127" s="129" t="s">
        <v>135</v>
      </c>
      <c r="J127" s="130">
        <f>BK127</f>
        <v>0</v>
      </c>
      <c r="L127" s="120"/>
      <c r="M127" s="124"/>
      <c r="P127" s="125">
        <f>SUM(P128:P144)</f>
        <v>437.26151499999992</v>
      </c>
      <c r="R127" s="125">
        <f>SUM(R128:R144)</f>
        <v>17.609456600000001</v>
      </c>
      <c r="T127" s="126">
        <f>SUM(T128:T144)</f>
        <v>382</v>
      </c>
      <c r="AR127" s="121" t="s">
        <v>79</v>
      </c>
      <c r="AT127" s="127" t="s">
        <v>70</v>
      </c>
      <c r="AU127" s="127" t="s">
        <v>79</v>
      </c>
      <c r="AY127" s="121" t="s">
        <v>134</v>
      </c>
      <c r="BK127" s="128">
        <f>SUM(BK128:BK144)</f>
        <v>0</v>
      </c>
    </row>
    <row r="128" spans="2:65" s="1" customFormat="1" ht="33" customHeight="1">
      <c r="B128" s="131"/>
      <c r="C128" s="132" t="s">
        <v>79</v>
      </c>
      <c r="D128" s="132" t="s">
        <v>136</v>
      </c>
      <c r="E128" s="133" t="s">
        <v>1654</v>
      </c>
      <c r="F128" s="134" t="s">
        <v>1655</v>
      </c>
      <c r="G128" s="135" t="s">
        <v>139</v>
      </c>
      <c r="H128" s="136">
        <v>955</v>
      </c>
      <c r="I128" s="137">
        <v>0</v>
      </c>
      <c r="J128" s="137">
        <f t="shared" ref="J128:J144" si="0">ROUND(I128*H128,2)</f>
        <v>0</v>
      </c>
      <c r="K128" s="138"/>
      <c r="L128" s="25"/>
      <c r="M128" s="139" t="s">
        <v>1</v>
      </c>
      <c r="N128" s="140" t="s">
        <v>37</v>
      </c>
      <c r="O128" s="141">
        <v>0.113</v>
      </c>
      <c r="P128" s="141">
        <f t="shared" ref="P128:P144" si="1">O128*H128</f>
        <v>107.91500000000001</v>
      </c>
      <c r="Q128" s="141">
        <v>0</v>
      </c>
      <c r="R128" s="141">
        <f t="shared" ref="R128:R144" si="2">Q128*H128</f>
        <v>0</v>
      </c>
      <c r="S128" s="141">
        <v>0.4</v>
      </c>
      <c r="T128" s="142">
        <f t="shared" ref="T128:T144" si="3">S128*H128</f>
        <v>382</v>
      </c>
      <c r="AR128" s="143" t="s">
        <v>140</v>
      </c>
      <c r="AT128" s="143" t="s">
        <v>136</v>
      </c>
      <c r="AU128" s="143" t="s">
        <v>141</v>
      </c>
      <c r="AY128" s="13" t="s">
        <v>134</v>
      </c>
      <c r="BE128" s="144">
        <f t="shared" ref="BE128:BE144" si="4">IF(N128="základná",J128,0)</f>
        <v>0</v>
      </c>
      <c r="BF128" s="144">
        <f t="shared" ref="BF128:BF144" si="5">IF(N128="znížená",J128,0)</f>
        <v>0</v>
      </c>
      <c r="BG128" s="144">
        <f t="shared" ref="BG128:BG144" si="6">IF(N128="zákl. prenesená",J128,0)</f>
        <v>0</v>
      </c>
      <c r="BH128" s="144">
        <f t="shared" ref="BH128:BH144" si="7">IF(N128="zníž. prenesená",J128,0)</f>
        <v>0</v>
      </c>
      <c r="BI128" s="144">
        <f t="shared" ref="BI128:BI144" si="8">IF(N128="nulová",J128,0)</f>
        <v>0</v>
      </c>
      <c r="BJ128" s="13" t="s">
        <v>141</v>
      </c>
      <c r="BK128" s="144">
        <f t="shared" ref="BK128:BK144" si="9">ROUND(I128*H128,2)</f>
        <v>0</v>
      </c>
      <c r="BL128" s="13" t="s">
        <v>140</v>
      </c>
      <c r="BM128" s="143" t="s">
        <v>1656</v>
      </c>
    </row>
    <row r="129" spans="2:65" s="1" customFormat="1" ht="24.2" customHeight="1">
      <c r="B129" s="131"/>
      <c r="C129" s="132" t="s">
        <v>141</v>
      </c>
      <c r="D129" s="132" t="s">
        <v>136</v>
      </c>
      <c r="E129" s="133" t="s">
        <v>1657</v>
      </c>
      <c r="F129" s="134" t="s">
        <v>1658</v>
      </c>
      <c r="G129" s="135" t="s">
        <v>182</v>
      </c>
      <c r="H129" s="136">
        <v>382</v>
      </c>
      <c r="I129" s="137">
        <v>0</v>
      </c>
      <c r="J129" s="137">
        <f t="shared" si="0"/>
        <v>0</v>
      </c>
      <c r="K129" s="138"/>
      <c r="L129" s="25"/>
      <c r="M129" s="139" t="s">
        <v>1</v>
      </c>
      <c r="N129" s="140" t="s">
        <v>37</v>
      </c>
      <c r="O129" s="141">
        <v>0.24299999999999999</v>
      </c>
      <c r="P129" s="141">
        <f t="shared" si="1"/>
        <v>92.825999999999993</v>
      </c>
      <c r="Q129" s="141">
        <v>0</v>
      </c>
      <c r="R129" s="141">
        <f t="shared" si="2"/>
        <v>0</v>
      </c>
      <c r="S129" s="141">
        <v>0</v>
      </c>
      <c r="T129" s="142">
        <f t="shared" si="3"/>
        <v>0</v>
      </c>
      <c r="AR129" s="143" t="s">
        <v>140</v>
      </c>
      <c r="AT129" s="143" t="s">
        <v>136</v>
      </c>
      <c r="AU129" s="143" t="s">
        <v>141</v>
      </c>
      <c r="AY129" s="13" t="s">
        <v>134</v>
      </c>
      <c r="BE129" s="144">
        <f t="shared" si="4"/>
        <v>0</v>
      </c>
      <c r="BF129" s="144">
        <f t="shared" si="5"/>
        <v>0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13" t="s">
        <v>141</v>
      </c>
      <c r="BK129" s="144">
        <f t="shared" si="9"/>
        <v>0</v>
      </c>
      <c r="BL129" s="13" t="s">
        <v>140</v>
      </c>
      <c r="BM129" s="143" t="s">
        <v>1659</v>
      </c>
    </row>
    <row r="130" spans="2:65" s="1" customFormat="1" ht="24.2" customHeight="1">
      <c r="B130" s="131"/>
      <c r="C130" s="132" t="s">
        <v>146</v>
      </c>
      <c r="D130" s="132" t="s">
        <v>136</v>
      </c>
      <c r="E130" s="133" t="s">
        <v>1369</v>
      </c>
      <c r="F130" s="134" t="s">
        <v>1370</v>
      </c>
      <c r="G130" s="135" t="s">
        <v>182</v>
      </c>
      <c r="H130" s="136">
        <v>382</v>
      </c>
      <c r="I130" s="137">
        <v>0</v>
      </c>
      <c r="J130" s="137">
        <f t="shared" si="0"/>
        <v>0</v>
      </c>
      <c r="K130" s="138"/>
      <c r="L130" s="25"/>
      <c r="M130" s="139" t="s">
        <v>1</v>
      </c>
      <c r="N130" s="140" t="s">
        <v>37</v>
      </c>
      <c r="O130" s="141">
        <v>5.6000000000000001E-2</v>
      </c>
      <c r="P130" s="141">
        <f t="shared" si="1"/>
        <v>21.391999999999999</v>
      </c>
      <c r="Q130" s="141">
        <v>0</v>
      </c>
      <c r="R130" s="141">
        <f t="shared" si="2"/>
        <v>0</v>
      </c>
      <c r="S130" s="141">
        <v>0</v>
      </c>
      <c r="T130" s="142">
        <f t="shared" si="3"/>
        <v>0</v>
      </c>
      <c r="AR130" s="143" t="s">
        <v>140</v>
      </c>
      <c r="AT130" s="143" t="s">
        <v>136</v>
      </c>
      <c r="AU130" s="143" t="s">
        <v>141</v>
      </c>
      <c r="AY130" s="13" t="s">
        <v>134</v>
      </c>
      <c r="BE130" s="144">
        <f t="shared" si="4"/>
        <v>0</v>
      </c>
      <c r="BF130" s="144">
        <f t="shared" si="5"/>
        <v>0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13" t="s">
        <v>141</v>
      </c>
      <c r="BK130" s="144">
        <f t="shared" si="9"/>
        <v>0</v>
      </c>
      <c r="BL130" s="13" t="s">
        <v>140</v>
      </c>
      <c r="BM130" s="143" t="s">
        <v>1660</v>
      </c>
    </row>
    <row r="131" spans="2:65" s="1" customFormat="1" ht="24.2" customHeight="1">
      <c r="B131" s="131"/>
      <c r="C131" s="132" t="s">
        <v>140</v>
      </c>
      <c r="D131" s="132" t="s">
        <v>136</v>
      </c>
      <c r="E131" s="133" t="s">
        <v>1661</v>
      </c>
      <c r="F131" s="134" t="s">
        <v>1662</v>
      </c>
      <c r="G131" s="135" t="s">
        <v>182</v>
      </c>
      <c r="H131" s="136">
        <v>70.906999999999996</v>
      </c>
      <c r="I131" s="137">
        <v>0</v>
      </c>
      <c r="J131" s="137">
        <f t="shared" si="0"/>
        <v>0</v>
      </c>
      <c r="K131" s="138"/>
      <c r="L131" s="25"/>
      <c r="M131" s="139" t="s">
        <v>1</v>
      </c>
      <c r="N131" s="140" t="s">
        <v>37</v>
      </c>
      <c r="O131" s="141">
        <v>0.81100000000000005</v>
      </c>
      <c r="P131" s="141">
        <f t="shared" si="1"/>
        <v>57.505577000000002</v>
      </c>
      <c r="Q131" s="141">
        <v>0</v>
      </c>
      <c r="R131" s="141">
        <f t="shared" si="2"/>
        <v>0</v>
      </c>
      <c r="S131" s="141">
        <v>0</v>
      </c>
      <c r="T131" s="142">
        <f t="shared" si="3"/>
        <v>0</v>
      </c>
      <c r="AR131" s="143" t="s">
        <v>140</v>
      </c>
      <c r="AT131" s="143" t="s">
        <v>136</v>
      </c>
      <c r="AU131" s="143" t="s">
        <v>141</v>
      </c>
      <c r="AY131" s="13" t="s">
        <v>134</v>
      </c>
      <c r="BE131" s="144">
        <f t="shared" si="4"/>
        <v>0</v>
      </c>
      <c r="BF131" s="144">
        <f t="shared" si="5"/>
        <v>0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13" t="s">
        <v>141</v>
      </c>
      <c r="BK131" s="144">
        <f t="shared" si="9"/>
        <v>0</v>
      </c>
      <c r="BL131" s="13" t="s">
        <v>140</v>
      </c>
      <c r="BM131" s="143" t="s">
        <v>1663</v>
      </c>
    </row>
    <row r="132" spans="2:65" s="1" customFormat="1" ht="37.9" customHeight="1">
      <c r="B132" s="131"/>
      <c r="C132" s="132" t="s">
        <v>153</v>
      </c>
      <c r="D132" s="132" t="s">
        <v>136</v>
      </c>
      <c r="E132" s="133" t="s">
        <v>1664</v>
      </c>
      <c r="F132" s="134" t="s">
        <v>1665</v>
      </c>
      <c r="G132" s="135" t="s">
        <v>182</v>
      </c>
      <c r="H132" s="136">
        <v>70.906999999999996</v>
      </c>
      <c r="I132" s="137">
        <v>0</v>
      </c>
      <c r="J132" s="137">
        <f t="shared" si="0"/>
        <v>0</v>
      </c>
      <c r="K132" s="138"/>
      <c r="L132" s="25"/>
      <c r="M132" s="139" t="s">
        <v>1</v>
      </c>
      <c r="N132" s="140" t="s">
        <v>37</v>
      </c>
      <c r="O132" s="141">
        <v>0.08</v>
      </c>
      <c r="P132" s="141">
        <f t="shared" si="1"/>
        <v>5.6725599999999998</v>
      </c>
      <c r="Q132" s="141">
        <v>0</v>
      </c>
      <c r="R132" s="141">
        <f t="shared" si="2"/>
        <v>0</v>
      </c>
      <c r="S132" s="141">
        <v>0</v>
      </c>
      <c r="T132" s="142">
        <f t="shared" si="3"/>
        <v>0</v>
      </c>
      <c r="AR132" s="143" t="s">
        <v>140</v>
      </c>
      <c r="AT132" s="143" t="s">
        <v>136</v>
      </c>
      <c r="AU132" s="143" t="s">
        <v>141</v>
      </c>
      <c r="AY132" s="13" t="s">
        <v>134</v>
      </c>
      <c r="BE132" s="144">
        <f t="shared" si="4"/>
        <v>0</v>
      </c>
      <c r="BF132" s="144">
        <f t="shared" si="5"/>
        <v>0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13" t="s">
        <v>141</v>
      </c>
      <c r="BK132" s="144">
        <f t="shared" si="9"/>
        <v>0</v>
      </c>
      <c r="BL132" s="13" t="s">
        <v>140</v>
      </c>
      <c r="BM132" s="143" t="s">
        <v>1666</v>
      </c>
    </row>
    <row r="133" spans="2:65" s="1" customFormat="1" ht="24.2" customHeight="1">
      <c r="B133" s="131"/>
      <c r="C133" s="132" t="s">
        <v>157</v>
      </c>
      <c r="D133" s="132" t="s">
        <v>136</v>
      </c>
      <c r="E133" s="133" t="s">
        <v>1667</v>
      </c>
      <c r="F133" s="134" t="s">
        <v>1668</v>
      </c>
      <c r="G133" s="135" t="s">
        <v>139</v>
      </c>
      <c r="H133" s="136">
        <v>44.64</v>
      </c>
      <c r="I133" s="137">
        <v>0</v>
      </c>
      <c r="J133" s="137">
        <f t="shared" si="0"/>
        <v>0</v>
      </c>
      <c r="K133" s="138"/>
      <c r="L133" s="25"/>
      <c r="M133" s="139" t="s">
        <v>1</v>
      </c>
      <c r="N133" s="140" t="s">
        <v>37</v>
      </c>
      <c r="O133" s="141">
        <v>0.42199999999999999</v>
      </c>
      <c r="P133" s="141">
        <f t="shared" si="1"/>
        <v>18.838079999999998</v>
      </c>
      <c r="Q133" s="141">
        <v>1.99E-3</v>
      </c>
      <c r="R133" s="141">
        <f t="shared" si="2"/>
        <v>8.8833599999999999E-2</v>
      </c>
      <c r="S133" s="141">
        <v>0</v>
      </c>
      <c r="T133" s="142">
        <f t="shared" si="3"/>
        <v>0</v>
      </c>
      <c r="AR133" s="143" t="s">
        <v>140</v>
      </c>
      <c r="AT133" s="143" t="s">
        <v>136</v>
      </c>
      <c r="AU133" s="143" t="s">
        <v>141</v>
      </c>
      <c r="AY133" s="13" t="s">
        <v>134</v>
      </c>
      <c r="BE133" s="144">
        <f t="shared" si="4"/>
        <v>0</v>
      </c>
      <c r="BF133" s="144">
        <f t="shared" si="5"/>
        <v>0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13" t="s">
        <v>141</v>
      </c>
      <c r="BK133" s="144">
        <f t="shared" si="9"/>
        <v>0</v>
      </c>
      <c r="BL133" s="13" t="s">
        <v>140</v>
      </c>
      <c r="BM133" s="143" t="s">
        <v>1669</v>
      </c>
    </row>
    <row r="134" spans="2:65" s="1" customFormat="1" ht="24.2" customHeight="1">
      <c r="B134" s="131"/>
      <c r="C134" s="132" t="s">
        <v>163</v>
      </c>
      <c r="D134" s="132" t="s">
        <v>136</v>
      </c>
      <c r="E134" s="133" t="s">
        <v>1670</v>
      </c>
      <c r="F134" s="134" t="s">
        <v>1671</v>
      </c>
      <c r="G134" s="135" t="s">
        <v>139</v>
      </c>
      <c r="H134" s="136">
        <v>14.1</v>
      </c>
      <c r="I134" s="137">
        <v>0</v>
      </c>
      <c r="J134" s="137">
        <f t="shared" si="0"/>
        <v>0</v>
      </c>
      <c r="K134" s="138"/>
      <c r="L134" s="25"/>
      <c r="M134" s="139" t="s">
        <v>1</v>
      </c>
      <c r="N134" s="140" t="s">
        <v>37</v>
      </c>
      <c r="O134" s="141">
        <v>0.47499999999999998</v>
      </c>
      <c r="P134" s="141">
        <f t="shared" si="1"/>
        <v>6.6974999999999998</v>
      </c>
      <c r="Q134" s="141">
        <v>2.0300000000000001E-3</v>
      </c>
      <c r="R134" s="141">
        <f t="shared" si="2"/>
        <v>2.8623000000000003E-2</v>
      </c>
      <c r="S134" s="141">
        <v>0</v>
      </c>
      <c r="T134" s="142">
        <f t="shared" si="3"/>
        <v>0</v>
      </c>
      <c r="AR134" s="143" t="s">
        <v>140</v>
      </c>
      <c r="AT134" s="143" t="s">
        <v>136</v>
      </c>
      <c r="AU134" s="143" t="s">
        <v>141</v>
      </c>
      <c r="AY134" s="13" t="s">
        <v>134</v>
      </c>
      <c r="BE134" s="144">
        <f t="shared" si="4"/>
        <v>0</v>
      </c>
      <c r="BF134" s="144">
        <f t="shared" si="5"/>
        <v>0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13" t="s">
        <v>141</v>
      </c>
      <c r="BK134" s="144">
        <f t="shared" si="9"/>
        <v>0</v>
      </c>
      <c r="BL134" s="13" t="s">
        <v>140</v>
      </c>
      <c r="BM134" s="143" t="s">
        <v>1672</v>
      </c>
    </row>
    <row r="135" spans="2:65" s="1" customFormat="1" ht="24.2" customHeight="1">
      <c r="B135" s="131"/>
      <c r="C135" s="132" t="s">
        <v>167</v>
      </c>
      <c r="D135" s="132" t="s">
        <v>136</v>
      </c>
      <c r="E135" s="133" t="s">
        <v>1673</v>
      </c>
      <c r="F135" s="134" t="s">
        <v>1674</v>
      </c>
      <c r="G135" s="135" t="s">
        <v>139</v>
      </c>
      <c r="H135" s="136">
        <v>44.64</v>
      </c>
      <c r="I135" s="137">
        <v>0</v>
      </c>
      <c r="J135" s="137">
        <f t="shared" si="0"/>
        <v>0</v>
      </c>
      <c r="K135" s="138"/>
      <c r="L135" s="25"/>
      <c r="M135" s="139" t="s">
        <v>1</v>
      </c>
      <c r="N135" s="140" t="s">
        <v>37</v>
      </c>
      <c r="O135" s="141">
        <v>0.16900000000000001</v>
      </c>
      <c r="P135" s="141">
        <f t="shared" si="1"/>
        <v>7.5441600000000006</v>
      </c>
      <c r="Q135" s="141">
        <v>0</v>
      </c>
      <c r="R135" s="141">
        <f t="shared" si="2"/>
        <v>0</v>
      </c>
      <c r="S135" s="141">
        <v>0</v>
      </c>
      <c r="T135" s="142">
        <f t="shared" si="3"/>
        <v>0</v>
      </c>
      <c r="AR135" s="143" t="s">
        <v>140</v>
      </c>
      <c r="AT135" s="143" t="s">
        <v>136</v>
      </c>
      <c r="AU135" s="143" t="s">
        <v>141</v>
      </c>
      <c r="AY135" s="13" t="s">
        <v>134</v>
      </c>
      <c r="BE135" s="144">
        <f t="shared" si="4"/>
        <v>0</v>
      </c>
      <c r="BF135" s="144">
        <f t="shared" si="5"/>
        <v>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13" t="s">
        <v>141</v>
      </c>
      <c r="BK135" s="144">
        <f t="shared" si="9"/>
        <v>0</v>
      </c>
      <c r="BL135" s="13" t="s">
        <v>140</v>
      </c>
      <c r="BM135" s="143" t="s">
        <v>1675</v>
      </c>
    </row>
    <row r="136" spans="2:65" s="1" customFormat="1" ht="24.2" customHeight="1">
      <c r="B136" s="131"/>
      <c r="C136" s="132" t="s">
        <v>161</v>
      </c>
      <c r="D136" s="132" t="s">
        <v>136</v>
      </c>
      <c r="E136" s="133" t="s">
        <v>1676</v>
      </c>
      <c r="F136" s="134" t="s">
        <v>1677</v>
      </c>
      <c r="G136" s="135" t="s">
        <v>139</v>
      </c>
      <c r="H136" s="136">
        <v>14.1</v>
      </c>
      <c r="I136" s="137">
        <v>0</v>
      </c>
      <c r="J136" s="137">
        <f t="shared" si="0"/>
        <v>0</v>
      </c>
      <c r="K136" s="138"/>
      <c r="L136" s="25"/>
      <c r="M136" s="139" t="s">
        <v>1</v>
      </c>
      <c r="N136" s="140" t="s">
        <v>37</v>
      </c>
      <c r="O136" s="141">
        <v>0.20699999999999999</v>
      </c>
      <c r="P136" s="141">
        <f t="shared" si="1"/>
        <v>2.9186999999999999</v>
      </c>
      <c r="Q136" s="141">
        <v>0</v>
      </c>
      <c r="R136" s="141">
        <f t="shared" si="2"/>
        <v>0</v>
      </c>
      <c r="S136" s="141">
        <v>0</v>
      </c>
      <c r="T136" s="142">
        <f t="shared" si="3"/>
        <v>0</v>
      </c>
      <c r="AR136" s="143" t="s">
        <v>140</v>
      </c>
      <c r="AT136" s="143" t="s">
        <v>136</v>
      </c>
      <c r="AU136" s="143" t="s">
        <v>141</v>
      </c>
      <c r="AY136" s="13" t="s">
        <v>134</v>
      </c>
      <c r="BE136" s="144">
        <f t="shared" si="4"/>
        <v>0</v>
      </c>
      <c r="BF136" s="144">
        <f t="shared" si="5"/>
        <v>0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13" t="s">
        <v>141</v>
      </c>
      <c r="BK136" s="144">
        <f t="shared" si="9"/>
        <v>0</v>
      </c>
      <c r="BL136" s="13" t="s">
        <v>140</v>
      </c>
      <c r="BM136" s="143" t="s">
        <v>1678</v>
      </c>
    </row>
    <row r="137" spans="2:65" s="1" customFormat="1" ht="33" customHeight="1">
      <c r="B137" s="131"/>
      <c r="C137" s="132" t="s">
        <v>174</v>
      </c>
      <c r="D137" s="132" t="s">
        <v>136</v>
      </c>
      <c r="E137" s="133" t="s">
        <v>1679</v>
      </c>
      <c r="F137" s="134" t="s">
        <v>1680</v>
      </c>
      <c r="G137" s="135" t="s">
        <v>182</v>
      </c>
      <c r="H137" s="136">
        <v>382</v>
      </c>
      <c r="I137" s="137">
        <v>0</v>
      </c>
      <c r="J137" s="137">
        <f t="shared" si="0"/>
        <v>0</v>
      </c>
      <c r="K137" s="138"/>
      <c r="L137" s="25"/>
      <c r="M137" s="139" t="s">
        <v>1</v>
      </c>
      <c r="N137" s="140" t="s">
        <v>37</v>
      </c>
      <c r="O137" s="141">
        <v>7.0999999999999994E-2</v>
      </c>
      <c r="P137" s="141">
        <f t="shared" si="1"/>
        <v>27.121999999999996</v>
      </c>
      <c r="Q137" s="141">
        <v>0</v>
      </c>
      <c r="R137" s="141">
        <f t="shared" si="2"/>
        <v>0</v>
      </c>
      <c r="S137" s="141">
        <v>0</v>
      </c>
      <c r="T137" s="142">
        <f t="shared" si="3"/>
        <v>0</v>
      </c>
      <c r="AR137" s="143" t="s">
        <v>140</v>
      </c>
      <c r="AT137" s="143" t="s">
        <v>136</v>
      </c>
      <c r="AU137" s="143" t="s">
        <v>141</v>
      </c>
      <c r="AY137" s="13" t="s">
        <v>134</v>
      </c>
      <c r="BE137" s="144">
        <f t="shared" si="4"/>
        <v>0</v>
      </c>
      <c r="BF137" s="144">
        <f t="shared" si="5"/>
        <v>0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13" t="s">
        <v>141</v>
      </c>
      <c r="BK137" s="144">
        <f t="shared" si="9"/>
        <v>0</v>
      </c>
      <c r="BL137" s="13" t="s">
        <v>140</v>
      </c>
      <c r="BM137" s="143" t="s">
        <v>1681</v>
      </c>
    </row>
    <row r="138" spans="2:65" s="1" customFormat="1" ht="24.2" customHeight="1">
      <c r="B138" s="131"/>
      <c r="C138" s="132" t="s">
        <v>179</v>
      </c>
      <c r="D138" s="132" t="s">
        <v>136</v>
      </c>
      <c r="E138" s="133" t="s">
        <v>1381</v>
      </c>
      <c r="F138" s="134" t="s">
        <v>1382</v>
      </c>
      <c r="G138" s="135" t="s">
        <v>182</v>
      </c>
      <c r="H138" s="136">
        <v>382</v>
      </c>
      <c r="I138" s="137">
        <v>0</v>
      </c>
      <c r="J138" s="137">
        <f t="shared" si="0"/>
        <v>0</v>
      </c>
      <c r="K138" s="138"/>
      <c r="L138" s="25"/>
      <c r="M138" s="139" t="s">
        <v>1</v>
      </c>
      <c r="N138" s="140" t="s">
        <v>37</v>
      </c>
      <c r="O138" s="141">
        <v>8.6999999999999994E-2</v>
      </c>
      <c r="P138" s="141">
        <f t="shared" si="1"/>
        <v>33.233999999999995</v>
      </c>
      <c r="Q138" s="141">
        <v>0</v>
      </c>
      <c r="R138" s="141">
        <f t="shared" si="2"/>
        <v>0</v>
      </c>
      <c r="S138" s="141">
        <v>0</v>
      </c>
      <c r="T138" s="142">
        <f t="shared" si="3"/>
        <v>0</v>
      </c>
      <c r="AR138" s="143" t="s">
        <v>140</v>
      </c>
      <c r="AT138" s="143" t="s">
        <v>136</v>
      </c>
      <c r="AU138" s="143" t="s">
        <v>141</v>
      </c>
      <c r="AY138" s="13" t="s">
        <v>134</v>
      </c>
      <c r="BE138" s="144">
        <f t="shared" si="4"/>
        <v>0</v>
      </c>
      <c r="BF138" s="144">
        <f t="shared" si="5"/>
        <v>0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13" t="s">
        <v>141</v>
      </c>
      <c r="BK138" s="144">
        <f t="shared" si="9"/>
        <v>0</v>
      </c>
      <c r="BL138" s="13" t="s">
        <v>140</v>
      </c>
      <c r="BM138" s="143" t="s">
        <v>1682</v>
      </c>
    </row>
    <row r="139" spans="2:65" s="1" customFormat="1" ht="21.75" customHeight="1">
      <c r="B139" s="131"/>
      <c r="C139" s="132" t="s">
        <v>184</v>
      </c>
      <c r="D139" s="132" t="s">
        <v>136</v>
      </c>
      <c r="E139" s="133" t="s">
        <v>1384</v>
      </c>
      <c r="F139" s="134" t="s">
        <v>1385</v>
      </c>
      <c r="G139" s="135" t="s">
        <v>182</v>
      </c>
      <c r="H139" s="136">
        <v>382</v>
      </c>
      <c r="I139" s="137">
        <v>0</v>
      </c>
      <c r="J139" s="137">
        <f t="shared" si="0"/>
        <v>0</v>
      </c>
      <c r="K139" s="138"/>
      <c r="L139" s="25"/>
      <c r="M139" s="139" t="s">
        <v>1</v>
      </c>
      <c r="N139" s="140" t="s">
        <v>37</v>
      </c>
      <c r="O139" s="141">
        <v>8.0000000000000002E-3</v>
      </c>
      <c r="P139" s="141">
        <f t="shared" si="1"/>
        <v>3.056</v>
      </c>
      <c r="Q139" s="141">
        <v>0</v>
      </c>
      <c r="R139" s="141">
        <f t="shared" si="2"/>
        <v>0</v>
      </c>
      <c r="S139" s="141">
        <v>0</v>
      </c>
      <c r="T139" s="142">
        <f t="shared" si="3"/>
        <v>0</v>
      </c>
      <c r="AR139" s="143" t="s">
        <v>140</v>
      </c>
      <c r="AT139" s="143" t="s">
        <v>136</v>
      </c>
      <c r="AU139" s="143" t="s">
        <v>141</v>
      </c>
      <c r="AY139" s="13" t="s">
        <v>134</v>
      </c>
      <c r="BE139" s="144">
        <f t="shared" si="4"/>
        <v>0</v>
      </c>
      <c r="BF139" s="144">
        <f t="shared" si="5"/>
        <v>0</v>
      </c>
      <c r="BG139" s="144">
        <f t="shared" si="6"/>
        <v>0</v>
      </c>
      <c r="BH139" s="144">
        <f t="shared" si="7"/>
        <v>0</v>
      </c>
      <c r="BI139" s="144">
        <f t="shared" si="8"/>
        <v>0</v>
      </c>
      <c r="BJ139" s="13" t="s">
        <v>141</v>
      </c>
      <c r="BK139" s="144">
        <f t="shared" si="9"/>
        <v>0</v>
      </c>
      <c r="BL139" s="13" t="s">
        <v>140</v>
      </c>
      <c r="BM139" s="143" t="s">
        <v>1683</v>
      </c>
    </row>
    <row r="140" spans="2:65" s="1" customFormat="1" ht="24.2" customHeight="1">
      <c r="B140" s="131"/>
      <c r="C140" s="132" t="s">
        <v>188</v>
      </c>
      <c r="D140" s="132" t="s">
        <v>136</v>
      </c>
      <c r="E140" s="133" t="s">
        <v>1684</v>
      </c>
      <c r="F140" s="134" t="s">
        <v>1685</v>
      </c>
      <c r="G140" s="135" t="s">
        <v>234</v>
      </c>
      <c r="H140" s="136">
        <v>630.29999999999995</v>
      </c>
      <c r="I140" s="137">
        <v>0</v>
      </c>
      <c r="J140" s="137">
        <f t="shared" si="0"/>
        <v>0</v>
      </c>
      <c r="K140" s="138"/>
      <c r="L140" s="25"/>
      <c r="M140" s="139" t="s">
        <v>1</v>
      </c>
      <c r="N140" s="140" t="s">
        <v>37</v>
      </c>
      <c r="O140" s="141">
        <v>0</v>
      </c>
      <c r="P140" s="141">
        <f t="shared" si="1"/>
        <v>0</v>
      </c>
      <c r="Q140" s="141">
        <v>0</v>
      </c>
      <c r="R140" s="141">
        <f t="shared" si="2"/>
        <v>0</v>
      </c>
      <c r="S140" s="141">
        <v>0</v>
      </c>
      <c r="T140" s="142">
        <f t="shared" si="3"/>
        <v>0</v>
      </c>
      <c r="AR140" s="143" t="s">
        <v>140</v>
      </c>
      <c r="AT140" s="143" t="s">
        <v>136</v>
      </c>
      <c r="AU140" s="143" t="s">
        <v>141</v>
      </c>
      <c r="AY140" s="13" t="s">
        <v>134</v>
      </c>
      <c r="BE140" s="144">
        <f t="shared" si="4"/>
        <v>0</v>
      </c>
      <c r="BF140" s="144">
        <f t="shared" si="5"/>
        <v>0</v>
      </c>
      <c r="BG140" s="144">
        <f t="shared" si="6"/>
        <v>0</v>
      </c>
      <c r="BH140" s="144">
        <f t="shared" si="7"/>
        <v>0</v>
      </c>
      <c r="BI140" s="144">
        <f t="shared" si="8"/>
        <v>0</v>
      </c>
      <c r="BJ140" s="13" t="s">
        <v>141</v>
      </c>
      <c r="BK140" s="144">
        <f t="shared" si="9"/>
        <v>0</v>
      </c>
      <c r="BL140" s="13" t="s">
        <v>140</v>
      </c>
      <c r="BM140" s="143" t="s">
        <v>1686</v>
      </c>
    </row>
    <row r="141" spans="2:65" s="1" customFormat="1" ht="24.2" customHeight="1">
      <c r="B141" s="131"/>
      <c r="C141" s="132" t="s">
        <v>192</v>
      </c>
      <c r="D141" s="132" t="s">
        <v>136</v>
      </c>
      <c r="E141" s="133" t="s">
        <v>1687</v>
      </c>
      <c r="F141" s="134" t="s">
        <v>1688</v>
      </c>
      <c r="G141" s="135" t="s">
        <v>182</v>
      </c>
      <c r="H141" s="136">
        <v>58.914000000000001</v>
      </c>
      <c r="I141" s="137">
        <v>0</v>
      </c>
      <c r="J141" s="137">
        <f t="shared" si="0"/>
        <v>0</v>
      </c>
      <c r="K141" s="138"/>
      <c r="L141" s="25"/>
      <c r="M141" s="139" t="s">
        <v>1</v>
      </c>
      <c r="N141" s="140" t="s">
        <v>37</v>
      </c>
      <c r="O141" s="141">
        <v>0.24199999999999999</v>
      </c>
      <c r="P141" s="141">
        <f t="shared" si="1"/>
        <v>14.257187999999999</v>
      </c>
      <c r="Q141" s="141">
        <v>0</v>
      </c>
      <c r="R141" s="141">
        <f t="shared" si="2"/>
        <v>0</v>
      </c>
      <c r="S141" s="141">
        <v>0</v>
      </c>
      <c r="T141" s="142">
        <f t="shared" si="3"/>
        <v>0</v>
      </c>
      <c r="AR141" s="143" t="s">
        <v>140</v>
      </c>
      <c r="AT141" s="143" t="s">
        <v>136</v>
      </c>
      <c r="AU141" s="143" t="s">
        <v>141</v>
      </c>
      <c r="AY141" s="13" t="s">
        <v>134</v>
      </c>
      <c r="BE141" s="144">
        <f t="shared" si="4"/>
        <v>0</v>
      </c>
      <c r="BF141" s="144">
        <f t="shared" si="5"/>
        <v>0</v>
      </c>
      <c r="BG141" s="144">
        <f t="shared" si="6"/>
        <v>0</v>
      </c>
      <c r="BH141" s="144">
        <f t="shared" si="7"/>
        <v>0</v>
      </c>
      <c r="BI141" s="144">
        <f t="shared" si="8"/>
        <v>0</v>
      </c>
      <c r="BJ141" s="13" t="s">
        <v>141</v>
      </c>
      <c r="BK141" s="144">
        <f t="shared" si="9"/>
        <v>0</v>
      </c>
      <c r="BL141" s="13" t="s">
        <v>140</v>
      </c>
      <c r="BM141" s="143" t="s">
        <v>1689</v>
      </c>
    </row>
    <row r="142" spans="2:65" s="1" customFormat="1" ht="24.2" customHeight="1">
      <c r="B142" s="131"/>
      <c r="C142" s="132" t="s">
        <v>196</v>
      </c>
      <c r="D142" s="132" t="s">
        <v>136</v>
      </c>
      <c r="E142" s="133" t="s">
        <v>1690</v>
      </c>
      <c r="F142" s="134" t="s">
        <v>1691</v>
      </c>
      <c r="G142" s="135" t="s">
        <v>182</v>
      </c>
      <c r="H142" s="136">
        <v>9.2249999999999996</v>
      </c>
      <c r="I142" s="137">
        <v>0</v>
      </c>
      <c r="J142" s="137">
        <f t="shared" si="0"/>
        <v>0</v>
      </c>
      <c r="K142" s="138"/>
      <c r="L142" s="25"/>
      <c r="M142" s="139" t="s">
        <v>1</v>
      </c>
      <c r="N142" s="140" t="s">
        <v>37</v>
      </c>
      <c r="O142" s="141">
        <v>2.39</v>
      </c>
      <c r="P142" s="141">
        <f t="shared" si="1"/>
        <v>22.047750000000001</v>
      </c>
      <c r="Q142" s="141">
        <v>0</v>
      </c>
      <c r="R142" s="141">
        <f t="shared" si="2"/>
        <v>0</v>
      </c>
      <c r="S142" s="141">
        <v>0</v>
      </c>
      <c r="T142" s="142">
        <f t="shared" si="3"/>
        <v>0</v>
      </c>
      <c r="AR142" s="143" t="s">
        <v>140</v>
      </c>
      <c r="AT142" s="143" t="s">
        <v>136</v>
      </c>
      <c r="AU142" s="143" t="s">
        <v>141</v>
      </c>
      <c r="AY142" s="13" t="s">
        <v>134</v>
      </c>
      <c r="BE142" s="144">
        <f t="shared" si="4"/>
        <v>0</v>
      </c>
      <c r="BF142" s="144">
        <f t="shared" si="5"/>
        <v>0</v>
      </c>
      <c r="BG142" s="144">
        <f t="shared" si="6"/>
        <v>0</v>
      </c>
      <c r="BH142" s="144">
        <f t="shared" si="7"/>
        <v>0</v>
      </c>
      <c r="BI142" s="144">
        <f t="shared" si="8"/>
        <v>0</v>
      </c>
      <c r="BJ142" s="13" t="s">
        <v>141</v>
      </c>
      <c r="BK142" s="144">
        <f t="shared" si="9"/>
        <v>0</v>
      </c>
      <c r="BL142" s="13" t="s">
        <v>140</v>
      </c>
      <c r="BM142" s="143" t="s">
        <v>1692</v>
      </c>
    </row>
    <row r="143" spans="2:65" s="1" customFormat="1" ht="16.5" customHeight="1">
      <c r="B143" s="131"/>
      <c r="C143" s="149" t="s">
        <v>200</v>
      </c>
      <c r="D143" s="149" t="s">
        <v>313</v>
      </c>
      <c r="E143" s="150" t="s">
        <v>1693</v>
      </c>
      <c r="F143" s="151" t="s">
        <v>1694</v>
      </c>
      <c r="G143" s="152" t="s">
        <v>234</v>
      </c>
      <c r="H143" s="153">
        <v>17.492000000000001</v>
      </c>
      <c r="I143" s="154">
        <v>0</v>
      </c>
      <c r="J143" s="154">
        <f t="shared" si="0"/>
        <v>0</v>
      </c>
      <c r="K143" s="155"/>
      <c r="L143" s="156"/>
      <c r="M143" s="157" t="s">
        <v>1</v>
      </c>
      <c r="N143" s="158" t="s">
        <v>37</v>
      </c>
      <c r="O143" s="141">
        <v>0</v>
      </c>
      <c r="P143" s="141">
        <f t="shared" si="1"/>
        <v>0</v>
      </c>
      <c r="Q143" s="141">
        <v>1</v>
      </c>
      <c r="R143" s="141">
        <f t="shared" si="2"/>
        <v>17.492000000000001</v>
      </c>
      <c r="S143" s="141">
        <v>0</v>
      </c>
      <c r="T143" s="142">
        <f t="shared" si="3"/>
        <v>0</v>
      </c>
      <c r="AR143" s="143" t="s">
        <v>167</v>
      </c>
      <c r="AT143" s="143" t="s">
        <v>313</v>
      </c>
      <c r="AU143" s="143" t="s">
        <v>141</v>
      </c>
      <c r="AY143" s="13" t="s">
        <v>134</v>
      </c>
      <c r="BE143" s="144">
        <f t="shared" si="4"/>
        <v>0</v>
      </c>
      <c r="BF143" s="144">
        <f t="shared" si="5"/>
        <v>0</v>
      </c>
      <c r="BG143" s="144">
        <f t="shared" si="6"/>
        <v>0</v>
      </c>
      <c r="BH143" s="144">
        <f t="shared" si="7"/>
        <v>0</v>
      </c>
      <c r="BI143" s="144">
        <f t="shared" si="8"/>
        <v>0</v>
      </c>
      <c r="BJ143" s="13" t="s">
        <v>141</v>
      </c>
      <c r="BK143" s="144">
        <f t="shared" si="9"/>
        <v>0</v>
      </c>
      <c r="BL143" s="13" t="s">
        <v>140</v>
      </c>
      <c r="BM143" s="143" t="s">
        <v>1695</v>
      </c>
    </row>
    <row r="144" spans="2:65" s="1" customFormat="1" ht="21.75" customHeight="1">
      <c r="B144" s="131"/>
      <c r="C144" s="132" t="s">
        <v>204</v>
      </c>
      <c r="D144" s="132" t="s">
        <v>136</v>
      </c>
      <c r="E144" s="133" t="s">
        <v>1696</v>
      </c>
      <c r="F144" s="134" t="s">
        <v>1697</v>
      </c>
      <c r="G144" s="135" t="s">
        <v>139</v>
      </c>
      <c r="H144" s="136">
        <v>955</v>
      </c>
      <c r="I144" s="137">
        <v>0</v>
      </c>
      <c r="J144" s="137">
        <f t="shared" si="0"/>
        <v>0</v>
      </c>
      <c r="K144" s="138"/>
      <c r="L144" s="25"/>
      <c r="M144" s="139" t="s">
        <v>1</v>
      </c>
      <c r="N144" s="140" t="s">
        <v>37</v>
      </c>
      <c r="O144" s="141">
        <v>1.7000000000000001E-2</v>
      </c>
      <c r="P144" s="141">
        <f t="shared" si="1"/>
        <v>16.234999999999999</v>
      </c>
      <c r="Q144" s="141">
        <v>0</v>
      </c>
      <c r="R144" s="141">
        <f t="shared" si="2"/>
        <v>0</v>
      </c>
      <c r="S144" s="141">
        <v>0</v>
      </c>
      <c r="T144" s="142">
        <f t="shared" si="3"/>
        <v>0</v>
      </c>
      <c r="AR144" s="143" t="s">
        <v>140</v>
      </c>
      <c r="AT144" s="143" t="s">
        <v>136</v>
      </c>
      <c r="AU144" s="143" t="s">
        <v>141</v>
      </c>
      <c r="AY144" s="13" t="s">
        <v>134</v>
      </c>
      <c r="BE144" s="144">
        <f t="shared" si="4"/>
        <v>0</v>
      </c>
      <c r="BF144" s="144">
        <f t="shared" si="5"/>
        <v>0</v>
      </c>
      <c r="BG144" s="144">
        <f t="shared" si="6"/>
        <v>0</v>
      </c>
      <c r="BH144" s="144">
        <f t="shared" si="7"/>
        <v>0</v>
      </c>
      <c r="BI144" s="144">
        <f t="shared" si="8"/>
        <v>0</v>
      </c>
      <c r="BJ144" s="13" t="s">
        <v>141</v>
      </c>
      <c r="BK144" s="144">
        <f t="shared" si="9"/>
        <v>0</v>
      </c>
      <c r="BL144" s="13" t="s">
        <v>140</v>
      </c>
      <c r="BM144" s="143" t="s">
        <v>1698</v>
      </c>
    </row>
    <row r="145" spans="2:65" s="11" customFormat="1" ht="22.9" customHeight="1">
      <c r="B145" s="120"/>
      <c r="D145" s="121" t="s">
        <v>70</v>
      </c>
      <c r="E145" s="129" t="s">
        <v>141</v>
      </c>
      <c r="F145" s="129" t="s">
        <v>303</v>
      </c>
      <c r="J145" s="130">
        <f>BK145</f>
        <v>0</v>
      </c>
      <c r="L145" s="120"/>
      <c r="M145" s="124"/>
      <c r="P145" s="125">
        <f>SUM(P146:P148)</f>
        <v>31.515000000000001</v>
      </c>
      <c r="R145" s="125">
        <f>SUM(R146:R148)</f>
        <v>0.51570000000000005</v>
      </c>
      <c r="T145" s="126">
        <f>SUM(T146:T148)</f>
        <v>0</v>
      </c>
      <c r="AR145" s="121" t="s">
        <v>79</v>
      </c>
      <c r="AT145" s="127" t="s">
        <v>70</v>
      </c>
      <c r="AU145" s="127" t="s">
        <v>79</v>
      </c>
      <c r="AY145" s="121" t="s">
        <v>134</v>
      </c>
      <c r="BK145" s="128">
        <f>SUM(BK146:BK148)</f>
        <v>0</v>
      </c>
    </row>
    <row r="146" spans="2:65" s="1" customFormat="1" ht="33" customHeight="1">
      <c r="B146" s="131"/>
      <c r="C146" s="132" t="s">
        <v>208</v>
      </c>
      <c r="D146" s="132" t="s">
        <v>136</v>
      </c>
      <c r="E146" s="133" t="s">
        <v>675</v>
      </c>
      <c r="F146" s="134" t="s">
        <v>676</v>
      </c>
      <c r="G146" s="135" t="s">
        <v>139</v>
      </c>
      <c r="H146" s="136">
        <v>955</v>
      </c>
      <c r="I146" s="137">
        <v>0</v>
      </c>
      <c r="J146" s="137">
        <f>ROUND(I146*H146,2)</f>
        <v>0</v>
      </c>
      <c r="K146" s="138"/>
      <c r="L146" s="25"/>
      <c r="M146" s="139" t="s">
        <v>1</v>
      </c>
      <c r="N146" s="140" t="s">
        <v>37</v>
      </c>
      <c r="O146" s="141">
        <v>4.0000000000000001E-3</v>
      </c>
      <c r="P146" s="141">
        <f>O146*H146</f>
        <v>3.8200000000000003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AR146" s="143" t="s">
        <v>140</v>
      </c>
      <c r="AT146" s="143" t="s">
        <v>136</v>
      </c>
      <c r="AU146" s="143" t="s">
        <v>141</v>
      </c>
      <c r="AY146" s="13" t="s">
        <v>134</v>
      </c>
      <c r="BE146" s="144">
        <f>IF(N146="základná",J146,0)</f>
        <v>0</v>
      </c>
      <c r="BF146" s="144">
        <f>IF(N146="znížená",J146,0)</f>
        <v>0</v>
      </c>
      <c r="BG146" s="144">
        <f>IF(N146="zákl. prenesená",J146,0)</f>
        <v>0</v>
      </c>
      <c r="BH146" s="144">
        <f>IF(N146="zníž. prenesená",J146,0)</f>
        <v>0</v>
      </c>
      <c r="BI146" s="144">
        <f>IF(N146="nulová",J146,0)</f>
        <v>0</v>
      </c>
      <c r="BJ146" s="13" t="s">
        <v>141</v>
      </c>
      <c r="BK146" s="144">
        <f>ROUND(I146*H146,2)</f>
        <v>0</v>
      </c>
      <c r="BL146" s="13" t="s">
        <v>140</v>
      </c>
      <c r="BM146" s="143" t="s">
        <v>1699</v>
      </c>
    </row>
    <row r="147" spans="2:65" s="1" customFormat="1" ht="24.2" customHeight="1">
      <c r="B147" s="131"/>
      <c r="C147" s="132" t="s">
        <v>212</v>
      </c>
      <c r="D147" s="132" t="s">
        <v>136</v>
      </c>
      <c r="E147" s="133" t="s">
        <v>1700</v>
      </c>
      <c r="F147" s="134" t="s">
        <v>1701</v>
      </c>
      <c r="G147" s="135" t="s">
        <v>139</v>
      </c>
      <c r="H147" s="136">
        <v>955</v>
      </c>
      <c r="I147" s="137">
        <v>0</v>
      </c>
      <c r="J147" s="137">
        <f>ROUND(I147*H147,2)</f>
        <v>0</v>
      </c>
      <c r="K147" s="138"/>
      <c r="L147" s="25"/>
      <c r="M147" s="139" t="s">
        <v>1</v>
      </c>
      <c r="N147" s="140" t="s">
        <v>37</v>
      </c>
      <c r="O147" s="141">
        <v>2.9000000000000001E-2</v>
      </c>
      <c r="P147" s="141">
        <f>O147*H147</f>
        <v>27.695</v>
      </c>
      <c r="Q147" s="141">
        <v>3.0000000000000001E-5</v>
      </c>
      <c r="R147" s="141">
        <f>Q147*H147</f>
        <v>2.8650000000000002E-2</v>
      </c>
      <c r="S147" s="141">
        <v>0</v>
      </c>
      <c r="T147" s="142">
        <f>S147*H147</f>
        <v>0</v>
      </c>
      <c r="AR147" s="143" t="s">
        <v>140</v>
      </c>
      <c r="AT147" s="143" t="s">
        <v>136</v>
      </c>
      <c r="AU147" s="143" t="s">
        <v>141</v>
      </c>
      <c r="AY147" s="13" t="s">
        <v>134</v>
      </c>
      <c r="BE147" s="144">
        <f>IF(N147="základná",J147,0)</f>
        <v>0</v>
      </c>
      <c r="BF147" s="144">
        <f>IF(N147="znížená",J147,0)</f>
        <v>0</v>
      </c>
      <c r="BG147" s="144">
        <f>IF(N147="zákl. prenesená",J147,0)</f>
        <v>0</v>
      </c>
      <c r="BH147" s="144">
        <f>IF(N147="zníž. prenesená",J147,0)</f>
        <v>0</v>
      </c>
      <c r="BI147" s="144">
        <f>IF(N147="nulová",J147,0)</f>
        <v>0</v>
      </c>
      <c r="BJ147" s="13" t="s">
        <v>141</v>
      </c>
      <c r="BK147" s="144">
        <f>ROUND(I147*H147,2)</f>
        <v>0</v>
      </c>
      <c r="BL147" s="13" t="s">
        <v>140</v>
      </c>
      <c r="BM147" s="143" t="s">
        <v>1702</v>
      </c>
    </row>
    <row r="148" spans="2:65" s="1" customFormat="1" ht="16.5" customHeight="1">
      <c r="B148" s="131"/>
      <c r="C148" s="149" t="s">
        <v>7</v>
      </c>
      <c r="D148" s="149" t="s">
        <v>313</v>
      </c>
      <c r="E148" s="150" t="s">
        <v>314</v>
      </c>
      <c r="F148" s="151" t="s">
        <v>315</v>
      </c>
      <c r="G148" s="152" t="s">
        <v>139</v>
      </c>
      <c r="H148" s="153">
        <v>974.1</v>
      </c>
      <c r="I148" s="154">
        <v>0</v>
      </c>
      <c r="J148" s="154">
        <f>ROUND(I148*H148,2)</f>
        <v>0</v>
      </c>
      <c r="K148" s="155"/>
      <c r="L148" s="156"/>
      <c r="M148" s="157" t="s">
        <v>1</v>
      </c>
      <c r="N148" s="158" t="s">
        <v>37</v>
      </c>
      <c r="O148" s="141">
        <v>0</v>
      </c>
      <c r="P148" s="141">
        <f>O148*H148</f>
        <v>0</v>
      </c>
      <c r="Q148" s="141">
        <v>5.0000000000000001E-4</v>
      </c>
      <c r="R148" s="141">
        <f>Q148*H148</f>
        <v>0.48705000000000004</v>
      </c>
      <c r="S148" s="141">
        <v>0</v>
      </c>
      <c r="T148" s="142">
        <f>S148*H148</f>
        <v>0</v>
      </c>
      <c r="AR148" s="143" t="s">
        <v>167</v>
      </c>
      <c r="AT148" s="143" t="s">
        <v>313</v>
      </c>
      <c r="AU148" s="143" t="s">
        <v>141</v>
      </c>
      <c r="AY148" s="13" t="s">
        <v>134</v>
      </c>
      <c r="BE148" s="144">
        <f>IF(N148="základná",J148,0)</f>
        <v>0</v>
      </c>
      <c r="BF148" s="144">
        <f>IF(N148="znížená",J148,0)</f>
        <v>0</v>
      </c>
      <c r="BG148" s="144">
        <f>IF(N148="zákl. prenesená",J148,0)</f>
        <v>0</v>
      </c>
      <c r="BH148" s="144">
        <f>IF(N148="zníž. prenesená",J148,0)</f>
        <v>0</v>
      </c>
      <c r="BI148" s="144">
        <f>IF(N148="nulová",J148,0)</f>
        <v>0</v>
      </c>
      <c r="BJ148" s="13" t="s">
        <v>141</v>
      </c>
      <c r="BK148" s="144">
        <f>ROUND(I148*H148,2)</f>
        <v>0</v>
      </c>
      <c r="BL148" s="13" t="s">
        <v>140</v>
      </c>
      <c r="BM148" s="143" t="s">
        <v>1703</v>
      </c>
    </row>
    <row r="149" spans="2:65" s="11" customFormat="1" ht="22.9" customHeight="1">
      <c r="B149" s="120"/>
      <c r="D149" s="121" t="s">
        <v>70</v>
      </c>
      <c r="E149" s="129" t="s">
        <v>140</v>
      </c>
      <c r="F149" s="129" t="s">
        <v>332</v>
      </c>
      <c r="J149" s="130">
        <f>BK149</f>
        <v>0</v>
      </c>
      <c r="L149" s="120"/>
      <c r="M149" s="124"/>
      <c r="P149" s="125">
        <f>P150</f>
        <v>4.4371039999999997</v>
      </c>
      <c r="R149" s="125">
        <f>R150</f>
        <v>5.2336513599999996</v>
      </c>
      <c r="T149" s="126">
        <f>T150</f>
        <v>0</v>
      </c>
      <c r="AR149" s="121" t="s">
        <v>79</v>
      </c>
      <c r="AT149" s="127" t="s">
        <v>70</v>
      </c>
      <c r="AU149" s="127" t="s">
        <v>79</v>
      </c>
      <c r="AY149" s="121" t="s">
        <v>134</v>
      </c>
      <c r="BK149" s="128">
        <f>BK150</f>
        <v>0</v>
      </c>
    </row>
    <row r="150" spans="2:65" s="1" customFormat="1" ht="37.9" customHeight="1">
      <c r="B150" s="131"/>
      <c r="C150" s="132" t="s">
        <v>219</v>
      </c>
      <c r="D150" s="132" t="s">
        <v>136</v>
      </c>
      <c r="E150" s="133" t="s">
        <v>1704</v>
      </c>
      <c r="F150" s="134" t="s">
        <v>1705</v>
      </c>
      <c r="G150" s="135" t="s">
        <v>182</v>
      </c>
      <c r="H150" s="136">
        <v>2.7679999999999998</v>
      </c>
      <c r="I150" s="137">
        <v>0</v>
      </c>
      <c r="J150" s="137">
        <f>ROUND(I150*H150,2)</f>
        <v>0</v>
      </c>
      <c r="K150" s="138"/>
      <c r="L150" s="25"/>
      <c r="M150" s="139" t="s">
        <v>1</v>
      </c>
      <c r="N150" s="140" t="s">
        <v>37</v>
      </c>
      <c r="O150" s="141">
        <v>1.603</v>
      </c>
      <c r="P150" s="141">
        <f>O150*H150</f>
        <v>4.4371039999999997</v>
      </c>
      <c r="Q150" s="141">
        <v>1.8907700000000001</v>
      </c>
      <c r="R150" s="141">
        <f>Q150*H150</f>
        <v>5.2336513599999996</v>
      </c>
      <c r="S150" s="141">
        <v>0</v>
      </c>
      <c r="T150" s="142">
        <f>S150*H150</f>
        <v>0</v>
      </c>
      <c r="AR150" s="143" t="s">
        <v>140</v>
      </c>
      <c r="AT150" s="143" t="s">
        <v>136</v>
      </c>
      <c r="AU150" s="143" t="s">
        <v>141</v>
      </c>
      <c r="AY150" s="13" t="s">
        <v>134</v>
      </c>
      <c r="BE150" s="144">
        <f>IF(N150="základná",J150,0)</f>
        <v>0</v>
      </c>
      <c r="BF150" s="144">
        <f>IF(N150="znížená",J150,0)</f>
        <v>0</v>
      </c>
      <c r="BG150" s="144">
        <f>IF(N150="zákl. prenesená",J150,0)</f>
        <v>0</v>
      </c>
      <c r="BH150" s="144">
        <f>IF(N150="zníž. prenesená",J150,0)</f>
        <v>0</v>
      </c>
      <c r="BI150" s="144">
        <f>IF(N150="nulová",J150,0)</f>
        <v>0</v>
      </c>
      <c r="BJ150" s="13" t="s">
        <v>141</v>
      </c>
      <c r="BK150" s="144">
        <f>ROUND(I150*H150,2)</f>
        <v>0</v>
      </c>
      <c r="BL150" s="13" t="s">
        <v>140</v>
      </c>
      <c r="BM150" s="143" t="s">
        <v>1706</v>
      </c>
    </row>
    <row r="151" spans="2:65" s="11" customFormat="1" ht="22.9" customHeight="1">
      <c r="B151" s="120"/>
      <c r="D151" s="121" t="s">
        <v>70</v>
      </c>
      <c r="E151" s="129" t="s">
        <v>153</v>
      </c>
      <c r="F151" s="129" t="s">
        <v>1707</v>
      </c>
      <c r="J151" s="130">
        <f>BK151</f>
        <v>0</v>
      </c>
      <c r="L151" s="120"/>
      <c r="M151" s="124"/>
      <c r="P151" s="125">
        <f>SUM(P152:P154)</f>
        <v>579.91420000000005</v>
      </c>
      <c r="R151" s="125">
        <f>SUM(R152:R154)</f>
        <v>1116.4905000000001</v>
      </c>
      <c r="T151" s="126">
        <f>SUM(T152:T154)</f>
        <v>0</v>
      </c>
      <c r="AR151" s="121" t="s">
        <v>79</v>
      </c>
      <c r="AT151" s="127" t="s">
        <v>70</v>
      </c>
      <c r="AU151" s="127" t="s">
        <v>79</v>
      </c>
      <c r="AY151" s="121" t="s">
        <v>134</v>
      </c>
      <c r="BK151" s="128">
        <f>SUM(BK152:BK154)</f>
        <v>0</v>
      </c>
    </row>
    <row r="152" spans="2:65" s="1" customFormat="1" ht="33" customHeight="1">
      <c r="B152" s="131"/>
      <c r="C152" s="132" t="s">
        <v>223</v>
      </c>
      <c r="D152" s="132" t="s">
        <v>136</v>
      </c>
      <c r="E152" s="133" t="s">
        <v>1708</v>
      </c>
      <c r="F152" s="134" t="s">
        <v>1709</v>
      </c>
      <c r="G152" s="135" t="s">
        <v>139</v>
      </c>
      <c r="H152" s="136">
        <v>955</v>
      </c>
      <c r="I152" s="137">
        <v>0</v>
      </c>
      <c r="J152" s="137">
        <f>ROUND(I152*H152,2)</f>
        <v>0</v>
      </c>
      <c r="K152" s="138"/>
      <c r="L152" s="25"/>
      <c r="M152" s="139" t="s">
        <v>1</v>
      </c>
      <c r="N152" s="140" t="s">
        <v>37</v>
      </c>
      <c r="O152" s="141">
        <v>2.3120000000000002E-2</v>
      </c>
      <c r="P152" s="141">
        <f>O152*H152</f>
        <v>22.079600000000003</v>
      </c>
      <c r="Q152" s="141">
        <v>0.38624999999999998</v>
      </c>
      <c r="R152" s="141">
        <f>Q152*H152</f>
        <v>368.86874999999998</v>
      </c>
      <c r="S152" s="141">
        <v>0</v>
      </c>
      <c r="T152" s="142">
        <f>S152*H152</f>
        <v>0</v>
      </c>
      <c r="AR152" s="143" t="s">
        <v>140</v>
      </c>
      <c r="AT152" s="143" t="s">
        <v>136</v>
      </c>
      <c r="AU152" s="143" t="s">
        <v>141</v>
      </c>
      <c r="AY152" s="13" t="s">
        <v>134</v>
      </c>
      <c r="BE152" s="144">
        <f>IF(N152="základná",J152,0)</f>
        <v>0</v>
      </c>
      <c r="BF152" s="144">
        <f>IF(N152="znížená",J152,0)</f>
        <v>0</v>
      </c>
      <c r="BG152" s="144">
        <f>IF(N152="zákl. prenesená",J152,0)</f>
        <v>0</v>
      </c>
      <c r="BH152" s="144">
        <f>IF(N152="zníž. prenesená",J152,0)</f>
        <v>0</v>
      </c>
      <c r="BI152" s="144">
        <f>IF(N152="nulová",J152,0)</f>
        <v>0</v>
      </c>
      <c r="BJ152" s="13" t="s">
        <v>141</v>
      </c>
      <c r="BK152" s="144">
        <f>ROUND(I152*H152,2)</f>
        <v>0</v>
      </c>
      <c r="BL152" s="13" t="s">
        <v>140</v>
      </c>
      <c r="BM152" s="143" t="s">
        <v>1710</v>
      </c>
    </row>
    <row r="153" spans="2:65" s="1" customFormat="1" ht="37.9" customHeight="1">
      <c r="B153" s="131"/>
      <c r="C153" s="132" t="s">
        <v>227</v>
      </c>
      <c r="D153" s="132" t="s">
        <v>136</v>
      </c>
      <c r="E153" s="133" t="s">
        <v>1711</v>
      </c>
      <c r="F153" s="134" t="s">
        <v>1712</v>
      </c>
      <c r="G153" s="135" t="s">
        <v>139</v>
      </c>
      <c r="H153" s="136">
        <v>955</v>
      </c>
      <c r="I153" s="137">
        <v>0</v>
      </c>
      <c r="J153" s="137">
        <f>ROUND(I153*H153,2)</f>
        <v>0</v>
      </c>
      <c r="K153" s="138"/>
      <c r="L153" s="25"/>
      <c r="M153" s="139" t="s">
        <v>1</v>
      </c>
      <c r="N153" s="140" t="s">
        <v>37</v>
      </c>
      <c r="O153" s="141">
        <v>2.4119999999999999E-2</v>
      </c>
      <c r="P153" s="141">
        <f>O153*H153</f>
        <v>23.034599999999998</v>
      </c>
      <c r="Q153" s="141">
        <v>0.28731000000000001</v>
      </c>
      <c r="R153" s="141">
        <f>Q153*H153</f>
        <v>274.38105000000002</v>
      </c>
      <c r="S153" s="141">
        <v>0</v>
      </c>
      <c r="T153" s="142">
        <f>S153*H153</f>
        <v>0</v>
      </c>
      <c r="AR153" s="143" t="s">
        <v>140</v>
      </c>
      <c r="AT153" s="143" t="s">
        <v>136</v>
      </c>
      <c r="AU153" s="143" t="s">
        <v>141</v>
      </c>
      <c r="AY153" s="13" t="s">
        <v>134</v>
      </c>
      <c r="BE153" s="144">
        <f>IF(N153="základná",J153,0)</f>
        <v>0</v>
      </c>
      <c r="BF153" s="144">
        <f>IF(N153="znížená",J153,0)</f>
        <v>0</v>
      </c>
      <c r="BG153" s="144">
        <f>IF(N153="zákl. prenesená",J153,0)</f>
        <v>0</v>
      </c>
      <c r="BH153" s="144">
        <f>IF(N153="zníž. prenesená",J153,0)</f>
        <v>0</v>
      </c>
      <c r="BI153" s="144">
        <f>IF(N153="nulová",J153,0)</f>
        <v>0</v>
      </c>
      <c r="BJ153" s="13" t="s">
        <v>141</v>
      </c>
      <c r="BK153" s="144">
        <f>ROUND(I153*H153,2)</f>
        <v>0</v>
      </c>
      <c r="BL153" s="13" t="s">
        <v>140</v>
      </c>
      <c r="BM153" s="143" t="s">
        <v>1713</v>
      </c>
    </row>
    <row r="154" spans="2:65" s="1" customFormat="1" ht="24.2" customHeight="1">
      <c r="B154" s="131"/>
      <c r="C154" s="132" t="s">
        <v>231</v>
      </c>
      <c r="D154" s="132" t="s">
        <v>136</v>
      </c>
      <c r="E154" s="133" t="s">
        <v>1714</v>
      </c>
      <c r="F154" s="134" t="s">
        <v>1715</v>
      </c>
      <c r="G154" s="135" t="s">
        <v>139</v>
      </c>
      <c r="H154" s="136">
        <v>955</v>
      </c>
      <c r="I154" s="137">
        <v>0</v>
      </c>
      <c r="J154" s="137">
        <f>ROUND(I154*H154,2)</f>
        <v>0</v>
      </c>
      <c r="K154" s="138"/>
      <c r="L154" s="25"/>
      <c r="M154" s="139" t="s">
        <v>1</v>
      </c>
      <c r="N154" s="140" t="s">
        <v>37</v>
      </c>
      <c r="O154" s="141">
        <v>0.56000000000000005</v>
      </c>
      <c r="P154" s="141">
        <f>O154*H154</f>
        <v>534.80000000000007</v>
      </c>
      <c r="Q154" s="141">
        <v>0.49553999999999998</v>
      </c>
      <c r="R154" s="141">
        <f>Q154*H154</f>
        <v>473.2407</v>
      </c>
      <c r="S154" s="141">
        <v>0</v>
      </c>
      <c r="T154" s="142">
        <f>S154*H154</f>
        <v>0</v>
      </c>
      <c r="AR154" s="143" t="s">
        <v>140</v>
      </c>
      <c r="AT154" s="143" t="s">
        <v>136</v>
      </c>
      <c r="AU154" s="143" t="s">
        <v>141</v>
      </c>
      <c r="AY154" s="13" t="s">
        <v>134</v>
      </c>
      <c r="BE154" s="144">
        <f>IF(N154="základná",J154,0)</f>
        <v>0</v>
      </c>
      <c r="BF154" s="144">
        <f>IF(N154="znížená",J154,0)</f>
        <v>0</v>
      </c>
      <c r="BG154" s="144">
        <f>IF(N154="zákl. prenesená",J154,0)</f>
        <v>0</v>
      </c>
      <c r="BH154" s="144">
        <f>IF(N154="zníž. prenesená",J154,0)</f>
        <v>0</v>
      </c>
      <c r="BI154" s="144">
        <f>IF(N154="nulová",J154,0)</f>
        <v>0</v>
      </c>
      <c r="BJ154" s="13" t="s">
        <v>141</v>
      </c>
      <c r="BK154" s="144">
        <f>ROUND(I154*H154,2)</f>
        <v>0</v>
      </c>
      <c r="BL154" s="13" t="s">
        <v>140</v>
      </c>
      <c r="BM154" s="143" t="s">
        <v>1716</v>
      </c>
    </row>
    <row r="155" spans="2:65" s="11" customFormat="1" ht="22.9" customHeight="1">
      <c r="B155" s="120"/>
      <c r="D155" s="121" t="s">
        <v>70</v>
      </c>
      <c r="E155" s="129" t="s">
        <v>167</v>
      </c>
      <c r="F155" s="129" t="s">
        <v>848</v>
      </c>
      <c r="J155" s="130">
        <f>BK155</f>
        <v>0</v>
      </c>
      <c r="L155" s="120"/>
      <c r="M155" s="124"/>
      <c r="P155" s="125">
        <f>SUM(P156:P170)</f>
        <v>20.312314999999998</v>
      </c>
      <c r="R155" s="125">
        <f>SUM(R156:R170)</f>
        <v>1.7890241</v>
      </c>
      <c r="T155" s="126">
        <f>SUM(T156:T170)</f>
        <v>0</v>
      </c>
      <c r="AR155" s="121" t="s">
        <v>79</v>
      </c>
      <c r="AT155" s="127" t="s">
        <v>70</v>
      </c>
      <c r="AU155" s="127" t="s">
        <v>79</v>
      </c>
      <c r="AY155" s="121" t="s">
        <v>134</v>
      </c>
      <c r="BK155" s="128">
        <f>SUM(BK156:BK170)</f>
        <v>0</v>
      </c>
    </row>
    <row r="156" spans="2:65" s="1" customFormat="1" ht="24.2" customHeight="1">
      <c r="B156" s="131"/>
      <c r="C156" s="132" t="s">
        <v>236</v>
      </c>
      <c r="D156" s="132" t="s">
        <v>136</v>
      </c>
      <c r="E156" s="133" t="s">
        <v>1717</v>
      </c>
      <c r="F156" s="199" t="s">
        <v>1718</v>
      </c>
      <c r="G156" s="135" t="s">
        <v>177</v>
      </c>
      <c r="H156" s="136">
        <v>20.5</v>
      </c>
      <c r="I156" s="137">
        <v>0</v>
      </c>
      <c r="J156" s="137">
        <f t="shared" ref="J156:J170" si="10">ROUND(I156*H156,2)</f>
        <v>0</v>
      </c>
      <c r="K156" s="138"/>
      <c r="L156" s="25"/>
      <c r="M156" s="139" t="s">
        <v>1</v>
      </c>
      <c r="N156" s="140" t="s">
        <v>37</v>
      </c>
      <c r="O156" s="141">
        <v>5.0999999999999997E-2</v>
      </c>
      <c r="P156" s="141">
        <f t="shared" ref="P156:P170" si="11">O156*H156</f>
        <v>1.0454999999999999</v>
      </c>
      <c r="Q156" s="141">
        <v>1.0000000000000001E-5</v>
      </c>
      <c r="R156" s="141">
        <f t="shared" ref="R156:R170" si="12">Q156*H156</f>
        <v>2.0500000000000002E-4</v>
      </c>
      <c r="S156" s="141">
        <v>0</v>
      </c>
      <c r="T156" s="142">
        <f t="shared" ref="T156:T170" si="13">S156*H156</f>
        <v>0</v>
      </c>
      <c r="AR156" s="143" t="s">
        <v>140</v>
      </c>
      <c r="AT156" s="143" t="s">
        <v>136</v>
      </c>
      <c r="AU156" s="143" t="s">
        <v>141</v>
      </c>
      <c r="AY156" s="13" t="s">
        <v>134</v>
      </c>
      <c r="BE156" s="144">
        <f t="shared" ref="BE156:BE170" si="14">IF(N156="základná",J156,0)</f>
        <v>0</v>
      </c>
      <c r="BF156" s="144">
        <f t="shared" ref="BF156:BF170" si="15">IF(N156="znížená",J156,0)</f>
        <v>0</v>
      </c>
      <c r="BG156" s="144">
        <f t="shared" ref="BG156:BG170" si="16">IF(N156="zákl. prenesená",J156,0)</f>
        <v>0</v>
      </c>
      <c r="BH156" s="144">
        <f t="shared" ref="BH156:BH170" si="17">IF(N156="zníž. prenesená",J156,0)</f>
        <v>0</v>
      </c>
      <c r="BI156" s="144">
        <f t="shared" ref="BI156:BI170" si="18">IF(N156="nulová",J156,0)</f>
        <v>0</v>
      </c>
      <c r="BJ156" s="13" t="s">
        <v>141</v>
      </c>
      <c r="BK156" s="144">
        <f t="shared" ref="BK156:BK170" si="19">ROUND(I156*H156,2)</f>
        <v>0</v>
      </c>
      <c r="BL156" s="13" t="s">
        <v>140</v>
      </c>
      <c r="BM156" s="143" t="s">
        <v>1719</v>
      </c>
    </row>
    <row r="157" spans="2:65" s="1" customFormat="1" ht="33" customHeight="1">
      <c r="B157" s="131"/>
      <c r="C157" s="149" t="s">
        <v>240</v>
      </c>
      <c r="D157" s="149" t="s">
        <v>313</v>
      </c>
      <c r="E157" s="150" t="s">
        <v>1720</v>
      </c>
      <c r="F157" s="200" t="s">
        <v>2151</v>
      </c>
      <c r="G157" s="152" t="s">
        <v>324</v>
      </c>
      <c r="H157" s="153">
        <v>20.91</v>
      </c>
      <c r="I157" s="154">
        <v>0</v>
      </c>
      <c r="J157" s="154">
        <f t="shared" si="10"/>
        <v>0</v>
      </c>
      <c r="K157" s="155"/>
      <c r="L157" s="156"/>
      <c r="M157" s="157" t="s">
        <v>1</v>
      </c>
      <c r="N157" s="158" t="s">
        <v>37</v>
      </c>
      <c r="O157" s="141">
        <v>0</v>
      </c>
      <c r="P157" s="141">
        <f t="shared" si="11"/>
        <v>0</v>
      </c>
      <c r="Q157" s="141">
        <v>5.5100000000000001E-3</v>
      </c>
      <c r="R157" s="141">
        <f t="shared" si="12"/>
        <v>0.1152141</v>
      </c>
      <c r="S157" s="141">
        <v>0</v>
      </c>
      <c r="T157" s="142">
        <f t="shared" si="13"/>
        <v>0</v>
      </c>
      <c r="AR157" s="143" t="s">
        <v>167</v>
      </c>
      <c r="AT157" s="143" t="s">
        <v>313</v>
      </c>
      <c r="AU157" s="143" t="s">
        <v>141</v>
      </c>
      <c r="AY157" s="13" t="s">
        <v>134</v>
      </c>
      <c r="BE157" s="144">
        <f t="shared" si="14"/>
        <v>0</v>
      </c>
      <c r="BF157" s="144">
        <f t="shared" si="15"/>
        <v>0</v>
      </c>
      <c r="BG157" s="144">
        <f t="shared" si="16"/>
        <v>0</v>
      </c>
      <c r="BH157" s="144">
        <f t="shared" si="17"/>
        <v>0</v>
      </c>
      <c r="BI157" s="144">
        <f t="shared" si="18"/>
        <v>0</v>
      </c>
      <c r="BJ157" s="13" t="s">
        <v>141</v>
      </c>
      <c r="BK157" s="144">
        <f t="shared" si="19"/>
        <v>0</v>
      </c>
      <c r="BL157" s="13" t="s">
        <v>140</v>
      </c>
      <c r="BM157" s="143" t="s">
        <v>1721</v>
      </c>
    </row>
    <row r="158" spans="2:65" s="1" customFormat="1" ht="16.5" customHeight="1">
      <c r="B158" s="131"/>
      <c r="C158" s="132" t="s">
        <v>244</v>
      </c>
      <c r="D158" s="132" t="s">
        <v>136</v>
      </c>
      <c r="E158" s="133" t="s">
        <v>1722</v>
      </c>
      <c r="F158" s="199" t="s">
        <v>1723</v>
      </c>
      <c r="G158" s="135" t="s">
        <v>324</v>
      </c>
      <c r="H158" s="136">
        <v>1</v>
      </c>
      <c r="I158" s="137">
        <v>0</v>
      </c>
      <c r="J158" s="137">
        <f t="shared" si="10"/>
        <v>0</v>
      </c>
      <c r="K158" s="138"/>
      <c r="L158" s="25"/>
      <c r="M158" s="139" t="s">
        <v>1</v>
      </c>
      <c r="N158" s="140" t="s">
        <v>37</v>
      </c>
      <c r="O158" s="141">
        <v>0.255</v>
      </c>
      <c r="P158" s="141">
        <f t="shared" si="11"/>
        <v>0.255</v>
      </c>
      <c r="Q158" s="141">
        <v>6.9999999999999994E-5</v>
      </c>
      <c r="R158" s="141">
        <f t="shared" si="12"/>
        <v>6.9999999999999994E-5</v>
      </c>
      <c r="S158" s="141">
        <v>0</v>
      </c>
      <c r="T158" s="142">
        <f t="shared" si="13"/>
        <v>0</v>
      </c>
      <c r="AR158" s="143" t="s">
        <v>140</v>
      </c>
      <c r="AT158" s="143" t="s">
        <v>136</v>
      </c>
      <c r="AU158" s="143" t="s">
        <v>141</v>
      </c>
      <c r="AY158" s="13" t="s">
        <v>134</v>
      </c>
      <c r="BE158" s="144">
        <f t="shared" si="14"/>
        <v>0</v>
      </c>
      <c r="BF158" s="144">
        <f t="shared" si="15"/>
        <v>0</v>
      </c>
      <c r="BG158" s="144">
        <f t="shared" si="16"/>
        <v>0</v>
      </c>
      <c r="BH158" s="144">
        <f t="shared" si="17"/>
        <v>0</v>
      </c>
      <c r="BI158" s="144">
        <f t="shared" si="18"/>
        <v>0</v>
      </c>
      <c r="BJ158" s="13" t="s">
        <v>141</v>
      </c>
      <c r="BK158" s="144">
        <f t="shared" si="19"/>
        <v>0</v>
      </c>
      <c r="BL158" s="13" t="s">
        <v>140</v>
      </c>
      <c r="BM158" s="143" t="s">
        <v>1724</v>
      </c>
    </row>
    <row r="159" spans="2:65" s="1" customFormat="1" ht="24.2" customHeight="1">
      <c r="B159" s="131"/>
      <c r="C159" s="149" t="s">
        <v>248</v>
      </c>
      <c r="D159" s="149" t="s">
        <v>313</v>
      </c>
      <c r="E159" s="150" t="s">
        <v>1725</v>
      </c>
      <c r="F159" s="200" t="s">
        <v>2152</v>
      </c>
      <c r="G159" s="152" t="s">
        <v>324</v>
      </c>
      <c r="H159" s="153">
        <v>1</v>
      </c>
      <c r="I159" s="154">
        <v>0</v>
      </c>
      <c r="J159" s="154">
        <f t="shared" si="10"/>
        <v>0</v>
      </c>
      <c r="K159" s="155"/>
      <c r="L159" s="156"/>
      <c r="M159" s="157" t="s">
        <v>1</v>
      </c>
      <c r="N159" s="158" t="s">
        <v>37</v>
      </c>
      <c r="O159" s="141">
        <v>0</v>
      </c>
      <c r="P159" s="141">
        <f t="shared" si="11"/>
        <v>0</v>
      </c>
      <c r="Q159" s="141">
        <v>3.3999999999999998E-3</v>
      </c>
      <c r="R159" s="141">
        <f t="shared" si="12"/>
        <v>3.3999999999999998E-3</v>
      </c>
      <c r="S159" s="141">
        <v>0</v>
      </c>
      <c r="T159" s="142">
        <f t="shared" si="13"/>
        <v>0</v>
      </c>
      <c r="AR159" s="143" t="s">
        <v>167</v>
      </c>
      <c r="AT159" s="143" t="s">
        <v>313</v>
      </c>
      <c r="AU159" s="143" t="s">
        <v>141</v>
      </c>
      <c r="AY159" s="13" t="s">
        <v>134</v>
      </c>
      <c r="BE159" s="144">
        <f t="shared" si="14"/>
        <v>0</v>
      </c>
      <c r="BF159" s="144">
        <f t="shared" si="15"/>
        <v>0</v>
      </c>
      <c r="BG159" s="144">
        <f t="shared" si="16"/>
        <v>0</v>
      </c>
      <c r="BH159" s="144">
        <f t="shared" si="17"/>
        <v>0</v>
      </c>
      <c r="BI159" s="144">
        <f t="shared" si="18"/>
        <v>0</v>
      </c>
      <c r="BJ159" s="13" t="s">
        <v>141</v>
      </c>
      <c r="BK159" s="144">
        <f t="shared" si="19"/>
        <v>0</v>
      </c>
      <c r="BL159" s="13" t="s">
        <v>140</v>
      </c>
      <c r="BM159" s="143" t="s">
        <v>1726</v>
      </c>
    </row>
    <row r="160" spans="2:65" s="1" customFormat="1" ht="16.5" customHeight="1">
      <c r="B160" s="131"/>
      <c r="C160" s="132" t="s">
        <v>252</v>
      </c>
      <c r="D160" s="132" t="s">
        <v>136</v>
      </c>
      <c r="E160" s="133" t="s">
        <v>1727</v>
      </c>
      <c r="F160" s="199" t="s">
        <v>1728</v>
      </c>
      <c r="G160" s="135" t="s">
        <v>324</v>
      </c>
      <c r="H160" s="136">
        <v>1</v>
      </c>
      <c r="I160" s="137">
        <v>0</v>
      </c>
      <c r="J160" s="137">
        <f t="shared" si="10"/>
        <v>0</v>
      </c>
      <c r="K160" s="138"/>
      <c r="L160" s="25"/>
      <c r="M160" s="139" t="s">
        <v>1</v>
      </c>
      <c r="N160" s="140" t="s">
        <v>37</v>
      </c>
      <c r="O160" s="141">
        <v>0.36</v>
      </c>
      <c r="P160" s="141">
        <f t="shared" si="11"/>
        <v>0.36</v>
      </c>
      <c r="Q160" s="141">
        <v>1E-4</v>
      </c>
      <c r="R160" s="141">
        <f t="shared" si="12"/>
        <v>1E-4</v>
      </c>
      <c r="S160" s="141">
        <v>0</v>
      </c>
      <c r="T160" s="142">
        <f t="shared" si="13"/>
        <v>0</v>
      </c>
      <c r="AR160" s="143" t="s">
        <v>140</v>
      </c>
      <c r="AT160" s="143" t="s">
        <v>136</v>
      </c>
      <c r="AU160" s="143" t="s">
        <v>141</v>
      </c>
      <c r="AY160" s="13" t="s">
        <v>134</v>
      </c>
      <c r="BE160" s="144">
        <f t="shared" si="14"/>
        <v>0</v>
      </c>
      <c r="BF160" s="144">
        <f t="shared" si="15"/>
        <v>0</v>
      </c>
      <c r="BG160" s="144">
        <f t="shared" si="16"/>
        <v>0</v>
      </c>
      <c r="BH160" s="144">
        <f t="shared" si="17"/>
        <v>0</v>
      </c>
      <c r="BI160" s="144">
        <f t="shared" si="18"/>
        <v>0</v>
      </c>
      <c r="BJ160" s="13" t="s">
        <v>141</v>
      </c>
      <c r="BK160" s="144">
        <f t="shared" si="19"/>
        <v>0</v>
      </c>
      <c r="BL160" s="13" t="s">
        <v>140</v>
      </c>
      <c r="BM160" s="143" t="s">
        <v>1729</v>
      </c>
    </row>
    <row r="161" spans="2:65" s="1" customFormat="1" ht="24.2" customHeight="1">
      <c r="B161" s="131"/>
      <c r="C161" s="149" t="s">
        <v>256</v>
      </c>
      <c r="D161" s="149" t="s">
        <v>313</v>
      </c>
      <c r="E161" s="150" t="s">
        <v>1730</v>
      </c>
      <c r="F161" s="200" t="s">
        <v>2153</v>
      </c>
      <c r="G161" s="152" t="s">
        <v>324</v>
      </c>
      <c r="H161" s="153">
        <v>1</v>
      </c>
      <c r="I161" s="154">
        <v>0</v>
      </c>
      <c r="J161" s="154">
        <f t="shared" si="10"/>
        <v>0</v>
      </c>
      <c r="K161" s="155"/>
      <c r="L161" s="156"/>
      <c r="M161" s="157" t="s">
        <v>1</v>
      </c>
      <c r="N161" s="158" t="s">
        <v>37</v>
      </c>
      <c r="O161" s="141">
        <v>0</v>
      </c>
      <c r="P161" s="141">
        <f t="shared" si="11"/>
        <v>0</v>
      </c>
      <c r="Q161" s="141">
        <v>9.75E-3</v>
      </c>
      <c r="R161" s="141">
        <f t="shared" si="12"/>
        <v>9.75E-3</v>
      </c>
      <c r="S161" s="141">
        <v>0</v>
      </c>
      <c r="T161" s="142">
        <f t="shared" si="13"/>
        <v>0</v>
      </c>
      <c r="AR161" s="143" t="s">
        <v>167</v>
      </c>
      <c r="AT161" s="143" t="s">
        <v>313</v>
      </c>
      <c r="AU161" s="143" t="s">
        <v>141</v>
      </c>
      <c r="AY161" s="13" t="s">
        <v>134</v>
      </c>
      <c r="BE161" s="144">
        <f t="shared" si="14"/>
        <v>0</v>
      </c>
      <c r="BF161" s="144">
        <f t="shared" si="15"/>
        <v>0</v>
      </c>
      <c r="BG161" s="144">
        <f t="shared" si="16"/>
        <v>0</v>
      </c>
      <c r="BH161" s="144">
        <f t="shared" si="17"/>
        <v>0</v>
      </c>
      <c r="BI161" s="144">
        <f t="shared" si="18"/>
        <v>0</v>
      </c>
      <c r="BJ161" s="13" t="s">
        <v>141</v>
      </c>
      <c r="BK161" s="144">
        <f t="shared" si="19"/>
        <v>0</v>
      </c>
      <c r="BL161" s="13" t="s">
        <v>140</v>
      </c>
      <c r="BM161" s="143" t="s">
        <v>1731</v>
      </c>
    </row>
    <row r="162" spans="2:65" s="1" customFormat="1" ht="16.5" customHeight="1">
      <c r="B162" s="131"/>
      <c r="C162" s="132" t="s">
        <v>260</v>
      </c>
      <c r="D162" s="132" t="s">
        <v>136</v>
      </c>
      <c r="E162" s="133" t="s">
        <v>1732</v>
      </c>
      <c r="F162" s="134" t="s">
        <v>1733</v>
      </c>
      <c r="G162" s="135" t="s">
        <v>177</v>
      </c>
      <c r="H162" s="136">
        <v>20.5</v>
      </c>
      <c r="I162" s="137">
        <v>0</v>
      </c>
      <c r="J162" s="137">
        <f t="shared" si="10"/>
        <v>0</v>
      </c>
      <c r="K162" s="138"/>
      <c r="L162" s="25"/>
      <c r="M162" s="139" t="s">
        <v>1</v>
      </c>
      <c r="N162" s="140" t="s">
        <v>37</v>
      </c>
      <c r="O162" s="141">
        <v>7.0999999999999994E-2</v>
      </c>
      <c r="P162" s="141">
        <f t="shared" si="11"/>
        <v>1.4554999999999998</v>
      </c>
      <c r="Q162" s="141">
        <v>0</v>
      </c>
      <c r="R162" s="141">
        <f t="shared" si="12"/>
        <v>0</v>
      </c>
      <c r="S162" s="141">
        <v>0</v>
      </c>
      <c r="T162" s="142">
        <f t="shared" si="13"/>
        <v>0</v>
      </c>
      <c r="AR162" s="143" t="s">
        <v>140</v>
      </c>
      <c r="AT162" s="143" t="s">
        <v>136</v>
      </c>
      <c r="AU162" s="143" t="s">
        <v>141</v>
      </c>
      <c r="AY162" s="13" t="s">
        <v>134</v>
      </c>
      <c r="BE162" s="144">
        <f t="shared" si="14"/>
        <v>0</v>
      </c>
      <c r="BF162" s="144">
        <f t="shared" si="15"/>
        <v>0</v>
      </c>
      <c r="BG162" s="144">
        <f t="shared" si="16"/>
        <v>0</v>
      </c>
      <c r="BH162" s="144">
        <f t="shared" si="17"/>
        <v>0</v>
      </c>
      <c r="BI162" s="144">
        <f t="shared" si="18"/>
        <v>0</v>
      </c>
      <c r="BJ162" s="13" t="s">
        <v>141</v>
      </c>
      <c r="BK162" s="144">
        <f t="shared" si="19"/>
        <v>0</v>
      </c>
      <c r="BL162" s="13" t="s">
        <v>140</v>
      </c>
      <c r="BM162" s="143" t="s">
        <v>1734</v>
      </c>
    </row>
    <row r="163" spans="2:65" s="1" customFormat="1" ht="24.2" customHeight="1">
      <c r="B163" s="131"/>
      <c r="C163" s="132" t="s">
        <v>266</v>
      </c>
      <c r="D163" s="132" t="s">
        <v>136</v>
      </c>
      <c r="E163" s="133" t="s">
        <v>1735</v>
      </c>
      <c r="F163" s="134" t="s">
        <v>1736</v>
      </c>
      <c r="G163" s="135" t="s">
        <v>324</v>
      </c>
      <c r="H163" s="136">
        <v>3</v>
      </c>
      <c r="I163" s="137">
        <v>0</v>
      </c>
      <c r="J163" s="137">
        <f t="shared" si="10"/>
        <v>0</v>
      </c>
      <c r="K163" s="138"/>
      <c r="L163" s="25"/>
      <c r="M163" s="139" t="s">
        <v>1</v>
      </c>
      <c r="N163" s="140" t="s">
        <v>37</v>
      </c>
      <c r="O163" s="141">
        <v>4.282</v>
      </c>
      <c r="P163" s="141">
        <f t="shared" si="11"/>
        <v>12.846</v>
      </c>
      <c r="Q163" s="141">
        <v>0.34099000000000002</v>
      </c>
      <c r="R163" s="141">
        <f t="shared" si="12"/>
        <v>1.0229699999999999</v>
      </c>
      <c r="S163" s="141">
        <v>0</v>
      </c>
      <c r="T163" s="142">
        <f t="shared" si="13"/>
        <v>0</v>
      </c>
      <c r="AR163" s="143" t="s">
        <v>140</v>
      </c>
      <c r="AT163" s="143" t="s">
        <v>136</v>
      </c>
      <c r="AU163" s="143" t="s">
        <v>141</v>
      </c>
      <c r="AY163" s="13" t="s">
        <v>134</v>
      </c>
      <c r="BE163" s="144">
        <f t="shared" si="14"/>
        <v>0</v>
      </c>
      <c r="BF163" s="144">
        <f t="shared" si="15"/>
        <v>0</v>
      </c>
      <c r="BG163" s="144">
        <f t="shared" si="16"/>
        <v>0</v>
      </c>
      <c r="BH163" s="144">
        <f t="shared" si="17"/>
        <v>0</v>
      </c>
      <c r="BI163" s="144">
        <f t="shared" si="18"/>
        <v>0</v>
      </c>
      <c r="BJ163" s="13" t="s">
        <v>141</v>
      </c>
      <c r="BK163" s="144">
        <f t="shared" si="19"/>
        <v>0</v>
      </c>
      <c r="BL163" s="13" t="s">
        <v>140</v>
      </c>
      <c r="BM163" s="143" t="s">
        <v>1737</v>
      </c>
    </row>
    <row r="164" spans="2:65" s="1" customFormat="1" ht="33" customHeight="1">
      <c r="B164" s="131"/>
      <c r="C164" s="149" t="s">
        <v>274</v>
      </c>
      <c r="D164" s="149" t="s">
        <v>313</v>
      </c>
      <c r="E164" s="150" t="s">
        <v>1738</v>
      </c>
      <c r="F164" s="151" t="s">
        <v>1739</v>
      </c>
      <c r="G164" s="152" t="s">
        <v>324</v>
      </c>
      <c r="H164" s="153">
        <v>3</v>
      </c>
      <c r="I164" s="154">
        <v>0</v>
      </c>
      <c r="J164" s="154">
        <f t="shared" si="10"/>
        <v>0</v>
      </c>
      <c r="K164" s="155"/>
      <c r="L164" s="156"/>
      <c r="M164" s="157" t="s">
        <v>1</v>
      </c>
      <c r="N164" s="158" t="s">
        <v>37</v>
      </c>
      <c r="O164" s="141">
        <v>0</v>
      </c>
      <c r="P164" s="141">
        <f t="shared" si="11"/>
        <v>0</v>
      </c>
      <c r="Q164" s="141">
        <v>0.154</v>
      </c>
      <c r="R164" s="141">
        <f t="shared" si="12"/>
        <v>0.46199999999999997</v>
      </c>
      <c r="S164" s="141">
        <v>0</v>
      </c>
      <c r="T164" s="142">
        <f t="shared" si="13"/>
        <v>0</v>
      </c>
      <c r="AR164" s="143" t="s">
        <v>167</v>
      </c>
      <c r="AT164" s="143" t="s">
        <v>313</v>
      </c>
      <c r="AU164" s="143" t="s">
        <v>141</v>
      </c>
      <c r="AY164" s="13" t="s">
        <v>134</v>
      </c>
      <c r="BE164" s="144">
        <f t="shared" si="14"/>
        <v>0</v>
      </c>
      <c r="BF164" s="144">
        <f t="shared" si="15"/>
        <v>0</v>
      </c>
      <c r="BG164" s="144">
        <f t="shared" si="16"/>
        <v>0</v>
      </c>
      <c r="BH164" s="144">
        <f t="shared" si="17"/>
        <v>0</v>
      </c>
      <c r="BI164" s="144">
        <f t="shared" si="18"/>
        <v>0</v>
      </c>
      <c r="BJ164" s="13" t="s">
        <v>141</v>
      </c>
      <c r="BK164" s="144">
        <f t="shared" si="19"/>
        <v>0</v>
      </c>
      <c r="BL164" s="13" t="s">
        <v>140</v>
      </c>
      <c r="BM164" s="143" t="s">
        <v>1740</v>
      </c>
    </row>
    <row r="165" spans="2:65" s="1" customFormat="1" ht="16.5" customHeight="1">
      <c r="B165" s="131"/>
      <c r="C165" s="132" t="s">
        <v>280</v>
      </c>
      <c r="D165" s="132" t="s">
        <v>136</v>
      </c>
      <c r="E165" s="133" t="s">
        <v>1741</v>
      </c>
      <c r="F165" s="134" t="s">
        <v>1742</v>
      </c>
      <c r="G165" s="135" t="s">
        <v>324</v>
      </c>
      <c r="H165" s="136">
        <v>3</v>
      </c>
      <c r="I165" s="137">
        <v>0</v>
      </c>
      <c r="J165" s="137">
        <f t="shared" si="10"/>
        <v>0</v>
      </c>
      <c r="K165" s="138"/>
      <c r="L165" s="25"/>
      <c r="M165" s="139" t="s">
        <v>1</v>
      </c>
      <c r="N165" s="140" t="s">
        <v>37</v>
      </c>
      <c r="O165" s="141">
        <v>0.35555500000000001</v>
      </c>
      <c r="P165" s="141">
        <f t="shared" si="11"/>
        <v>1.066665</v>
      </c>
      <c r="Q165" s="141">
        <v>2.0000000000000002E-5</v>
      </c>
      <c r="R165" s="141">
        <f t="shared" si="12"/>
        <v>6.0000000000000008E-5</v>
      </c>
      <c r="S165" s="141">
        <v>0</v>
      </c>
      <c r="T165" s="142">
        <f t="shared" si="13"/>
        <v>0</v>
      </c>
      <c r="AR165" s="143" t="s">
        <v>140</v>
      </c>
      <c r="AT165" s="143" t="s">
        <v>136</v>
      </c>
      <c r="AU165" s="143" t="s">
        <v>141</v>
      </c>
      <c r="AY165" s="13" t="s">
        <v>134</v>
      </c>
      <c r="BE165" s="144">
        <f t="shared" si="14"/>
        <v>0</v>
      </c>
      <c r="BF165" s="144">
        <f t="shared" si="15"/>
        <v>0</v>
      </c>
      <c r="BG165" s="144">
        <f t="shared" si="16"/>
        <v>0</v>
      </c>
      <c r="BH165" s="144">
        <f t="shared" si="17"/>
        <v>0</v>
      </c>
      <c r="BI165" s="144">
        <f t="shared" si="18"/>
        <v>0</v>
      </c>
      <c r="BJ165" s="13" t="s">
        <v>141</v>
      </c>
      <c r="BK165" s="144">
        <f t="shared" si="19"/>
        <v>0</v>
      </c>
      <c r="BL165" s="13" t="s">
        <v>140</v>
      </c>
      <c r="BM165" s="143" t="s">
        <v>1743</v>
      </c>
    </row>
    <row r="166" spans="2:65" s="1" customFormat="1" ht="24.2" customHeight="1">
      <c r="B166" s="131"/>
      <c r="C166" s="149" t="s">
        <v>284</v>
      </c>
      <c r="D166" s="149" t="s">
        <v>313</v>
      </c>
      <c r="E166" s="150" t="s">
        <v>1744</v>
      </c>
      <c r="F166" s="151" t="s">
        <v>1745</v>
      </c>
      <c r="G166" s="152" t="s">
        <v>324</v>
      </c>
      <c r="H166" s="153">
        <v>3</v>
      </c>
      <c r="I166" s="154">
        <v>0</v>
      </c>
      <c r="J166" s="154">
        <f t="shared" si="10"/>
        <v>0</v>
      </c>
      <c r="K166" s="155"/>
      <c r="L166" s="156"/>
      <c r="M166" s="157" t="s">
        <v>1</v>
      </c>
      <c r="N166" s="158" t="s">
        <v>37</v>
      </c>
      <c r="O166" s="141">
        <v>0</v>
      </c>
      <c r="P166" s="141">
        <f t="shared" si="11"/>
        <v>0</v>
      </c>
      <c r="Q166" s="141">
        <v>3.3599999999999998E-2</v>
      </c>
      <c r="R166" s="141">
        <f t="shared" si="12"/>
        <v>0.1008</v>
      </c>
      <c r="S166" s="141">
        <v>0</v>
      </c>
      <c r="T166" s="142">
        <f t="shared" si="13"/>
        <v>0</v>
      </c>
      <c r="AR166" s="143" t="s">
        <v>167</v>
      </c>
      <c r="AT166" s="143" t="s">
        <v>313</v>
      </c>
      <c r="AU166" s="143" t="s">
        <v>141</v>
      </c>
      <c r="AY166" s="13" t="s">
        <v>134</v>
      </c>
      <c r="BE166" s="144">
        <f t="shared" si="14"/>
        <v>0</v>
      </c>
      <c r="BF166" s="144">
        <f t="shared" si="15"/>
        <v>0</v>
      </c>
      <c r="BG166" s="144">
        <f t="shared" si="16"/>
        <v>0</v>
      </c>
      <c r="BH166" s="144">
        <f t="shared" si="17"/>
        <v>0</v>
      </c>
      <c r="BI166" s="144">
        <f t="shared" si="18"/>
        <v>0</v>
      </c>
      <c r="BJ166" s="13" t="s">
        <v>141</v>
      </c>
      <c r="BK166" s="144">
        <f t="shared" si="19"/>
        <v>0</v>
      </c>
      <c r="BL166" s="13" t="s">
        <v>140</v>
      </c>
      <c r="BM166" s="143" t="s">
        <v>1746</v>
      </c>
    </row>
    <row r="167" spans="2:65" s="1" customFormat="1" ht="24.2" customHeight="1">
      <c r="B167" s="131"/>
      <c r="C167" s="132" t="s">
        <v>413</v>
      </c>
      <c r="D167" s="132" t="s">
        <v>136</v>
      </c>
      <c r="E167" s="133" t="s">
        <v>1747</v>
      </c>
      <c r="F167" s="134" t="s">
        <v>1748</v>
      </c>
      <c r="G167" s="135" t="s">
        <v>324</v>
      </c>
      <c r="H167" s="136">
        <v>3</v>
      </c>
      <c r="I167" s="137">
        <v>0</v>
      </c>
      <c r="J167" s="137">
        <f t="shared" si="10"/>
        <v>0</v>
      </c>
      <c r="K167" s="138"/>
      <c r="L167" s="25"/>
      <c r="M167" s="139" t="s">
        <v>1</v>
      </c>
      <c r="N167" s="140" t="s">
        <v>37</v>
      </c>
      <c r="O167" s="141">
        <v>0.32579999999999998</v>
      </c>
      <c r="P167" s="141">
        <f t="shared" si="11"/>
        <v>0.97739999999999994</v>
      </c>
      <c r="Q167" s="141">
        <v>2.0000000000000002E-5</v>
      </c>
      <c r="R167" s="141">
        <f t="shared" si="12"/>
        <v>6.0000000000000008E-5</v>
      </c>
      <c r="S167" s="141">
        <v>0</v>
      </c>
      <c r="T167" s="142">
        <f t="shared" si="13"/>
        <v>0</v>
      </c>
      <c r="AR167" s="143" t="s">
        <v>140</v>
      </c>
      <c r="AT167" s="143" t="s">
        <v>136</v>
      </c>
      <c r="AU167" s="143" t="s">
        <v>141</v>
      </c>
      <c r="AY167" s="13" t="s">
        <v>134</v>
      </c>
      <c r="BE167" s="144">
        <f t="shared" si="14"/>
        <v>0</v>
      </c>
      <c r="BF167" s="144">
        <f t="shared" si="15"/>
        <v>0</v>
      </c>
      <c r="BG167" s="144">
        <f t="shared" si="16"/>
        <v>0</v>
      </c>
      <c r="BH167" s="144">
        <f t="shared" si="17"/>
        <v>0</v>
      </c>
      <c r="BI167" s="144">
        <f t="shared" si="18"/>
        <v>0</v>
      </c>
      <c r="BJ167" s="13" t="s">
        <v>141</v>
      </c>
      <c r="BK167" s="144">
        <f t="shared" si="19"/>
        <v>0</v>
      </c>
      <c r="BL167" s="13" t="s">
        <v>140</v>
      </c>
      <c r="BM167" s="143" t="s">
        <v>1749</v>
      </c>
    </row>
    <row r="168" spans="2:65" s="1" customFormat="1" ht="16.5" customHeight="1">
      <c r="B168" s="131"/>
      <c r="C168" s="149" t="s">
        <v>417</v>
      </c>
      <c r="D168" s="149" t="s">
        <v>313</v>
      </c>
      <c r="E168" s="150" t="s">
        <v>1750</v>
      </c>
      <c r="F168" s="151" t="s">
        <v>1751</v>
      </c>
      <c r="G168" s="152" t="s">
        <v>324</v>
      </c>
      <c r="H168" s="153">
        <v>3</v>
      </c>
      <c r="I168" s="154">
        <v>0</v>
      </c>
      <c r="J168" s="154">
        <f t="shared" si="10"/>
        <v>0</v>
      </c>
      <c r="K168" s="155"/>
      <c r="L168" s="156"/>
      <c r="M168" s="157" t="s">
        <v>1</v>
      </c>
      <c r="N168" s="158" t="s">
        <v>37</v>
      </c>
      <c r="O168" s="141">
        <v>0</v>
      </c>
      <c r="P168" s="141">
        <f t="shared" si="11"/>
        <v>0</v>
      </c>
      <c r="Q168" s="141">
        <v>2.35E-2</v>
      </c>
      <c r="R168" s="141">
        <f t="shared" si="12"/>
        <v>7.0500000000000007E-2</v>
      </c>
      <c r="S168" s="141">
        <v>0</v>
      </c>
      <c r="T168" s="142">
        <f t="shared" si="13"/>
        <v>0</v>
      </c>
      <c r="AR168" s="143" t="s">
        <v>167</v>
      </c>
      <c r="AT168" s="143" t="s">
        <v>313</v>
      </c>
      <c r="AU168" s="143" t="s">
        <v>141</v>
      </c>
      <c r="AY168" s="13" t="s">
        <v>134</v>
      </c>
      <c r="BE168" s="144">
        <f t="shared" si="14"/>
        <v>0</v>
      </c>
      <c r="BF168" s="144">
        <f t="shared" si="15"/>
        <v>0</v>
      </c>
      <c r="BG168" s="144">
        <f t="shared" si="16"/>
        <v>0</v>
      </c>
      <c r="BH168" s="144">
        <f t="shared" si="17"/>
        <v>0</v>
      </c>
      <c r="BI168" s="144">
        <f t="shared" si="18"/>
        <v>0</v>
      </c>
      <c r="BJ168" s="13" t="s">
        <v>141</v>
      </c>
      <c r="BK168" s="144">
        <f t="shared" si="19"/>
        <v>0</v>
      </c>
      <c r="BL168" s="13" t="s">
        <v>140</v>
      </c>
      <c r="BM168" s="143" t="s">
        <v>1752</v>
      </c>
    </row>
    <row r="169" spans="2:65" s="1" customFormat="1" ht="21.75" customHeight="1">
      <c r="B169" s="131"/>
      <c r="C169" s="132" t="s">
        <v>421</v>
      </c>
      <c r="D169" s="132" t="s">
        <v>136</v>
      </c>
      <c r="E169" s="133" t="s">
        <v>1753</v>
      </c>
      <c r="F169" s="134" t="s">
        <v>1754</v>
      </c>
      <c r="G169" s="135" t="s">
        <v>177</v>
      </c>
      <c r="H169" s="136">
        <v>20.5</v>
      </c>
      <c r="I169" s="137">
        <v>0</v>
      </c>
      <c r="J169" s="137">
        <f t="shared" si="10"/>
        <v>0</v>
      </c>
      <c r="K169" s="138"/>
      <c r="L169" s="25"/>
      <c r="M169" s="139" t="s">
        <v>1</v>
      </c>
      <c r="N169" s="140" t="s">
        <v>37</v>
      </c>
      <c r="O169" s="141">
        <v>0.06</v>
      </c>
      <c r="P169" s="141">
        <f t="shared" si="11"/>
        <v>1.23</v>
      </c>
      <c r="Q169" s="141">
        <v>9.0000000000000006E-5</v>
      </c>
      <c r="R169" s="141">
        <f t="shared" si="12"/>
        <v>1.8450000000000001E-3</v>
      </c>
      <c r="S169" s="141">
        <v>0</v>
      </c>
      <c r="T169" s="142">
        <f t="shared" si="13"/>
        <v>0</v>
      </c>
      <c r="AR169" s="143" t="s">
        <v>140</v>
      </c>
      <c r="AT169" s="143" t="s">
        <v>136</v>
      </c>
      <c r="AU169" s="143" t="s">
        <v>141</v>
      </c>
      <c r="AY169" s="13" t="s">
        <v>134</v>
      </c>
      <c r="BE169" s="144">
        <f t="shared" si="14"/>
        <v>0</v>
      </c>
      <c r="BF169" s="144">
        <f t="shared" si="15"/>
        <v>0</v>
      </c>
      <c r="BG169" s="144">
        <f t="shared" si="16"/>
        <v>0</v>
      </c>
      <c r="BH169" s="144">
        <f t="shared" si="17"/>
        <v>0</v>
      </c>
      <c r="BI169" s="144">
        <f t="shared" si="18"/>
        <v>0</v>
      </c>
      <c r="BJ169" s="13" t="s">
        <v>141</v>
      </c>
      <c r="BK169" s="144">
        <f t="shared" si="19"/>
        <v>0</v>
      </c>
      <c r="BL169" s="13" t="s">
        <v>140</v>
      </c>
      <c r="BM169" s="143" t="s">
        <v>1755</v>
      </c>
    </row>
    <row r="170" spans="2:65" s="1" customFormat="1" ht="24.2" customHeight="1">
      <c r="B170" s="131"/>
      <c r="C170" s="132" t="s">
        <v>425</v>
      </c>
      <c r="D170" s="132" t="s">
        <v>136</v>
      </c>
      <c r="E170" s="133" t="s">
        <v>1756</v>
      </c>
      <c r="F170" s="134" t="s">
        <v>1757</v>
      </c>
      <c r="G170" s="135" t="s">
        <v>177</v>
      </c>
      <c r="H170" s="136">
        <v>20.5</v>
      </c>
      <c r="I170" s="137">
        <v>0</v>
      </c>
      <c r="J170" s="137">
        <f t="shared" si="10"/>
        <v>0</v>
      </c>
      <c r="K170" s="138"/>
      <c r="L170" s="25"/>
      <c r="M170" s="139" t="s">
        <v>1</v>
      </c>
      <c r="N170" s="140" t="s">
        <v>37</v>
      </c>
      <c r="O170" s="141">
        <v>5.2499999999999998E-2</v>
      </c>
      <c r="P170" s="141">
        <f t="shared" si="11"/>
        <v>1.0762499999999999</v>
      </c>
      <c r="Q170" s="141">
        <v>1E-4</v>
      </c>
      <c r="R170" s="141">
        <f t="shared" si="12"/>
        <v>2.0500000000000002E-3</v>
      </c>
      <c r="S170" s="141">
        <v>0</v>
      </c>
      <c r="T170" s="142">
        <f t="shared" si="13"/>
        <v>0</v>
      </c>
      <c r="AR170" s="143" t="s">
        <v>140</v>
      </c>
      <c r="AT170" s="143" t="s">
        <v>136</v>
      </c>
      <c r="AU170" s="143" t="s">
        <v>141</v>
      </c>
      <c r="AY170" s="13" t="s">
        <v>134</v>
      </c>
      <c r="BE170" s="144">
        <f t="shared" si="14"/>
        <v>0</v>
      </c>
      <c r="BF170" s="144">
        <f t="shared" si="15"/>
        <v>0</v>
      </c>
      <c r="BG170" s="144">
        <f t="shared" si="16"/>
        <v>0</v>
      </c>
      <c r="BH170" s="144">
        <f t="shared" si="17"/>
        <v>0</v>
      </c>
      <c r="BI170" s="144">
        <f t="shared" si="18"/>
        <v>0</v>
      </c>
      <c r="BJ170" s="13" t="s">
        <v>141</v>
      </c>
      <c r="BK170" s="144">
        <f t="shared" si="19"/>
        <v>0</v>
      </c>
      <c r="BL170" s="13" t="s">
        <v>140</v>
      </c>
      <c r="BM170" s="143" t="s">
        <v>1758</v>
      </c>
    </row>
    <row r="171" spans="2:65" s="11" customFormat="1" ht="22.9" customHeight="1">
      <c r="B171" s="120"/>
      <c r="D171" s="121" t="s">
        <v>70</v>
      </c>
      <c r="E171" s="129" t="s">
        <v>161</v>
      </c>
      <c r="F171" s="129" t="s">
        <v>162</v>
      </c>
      <c r="J171" s="130">
        <f>BK171</f>
        <v>0</v>
      </c>
      <c r="L171" s="120"/>
      <c r="M171" s="124"/>
      <c r="P171" s="125">
        <f>SUM(P172:P181)</f>
        <v>803.07500000000005</v>
      </c>
      <c r="R171" s="125">
        <f>SUM(R172:R181)</f>
        <v>76.3424136</v>
      </c>
      <c r="T171" s="126">
        <f>SUM(T172:T181)</f>
        <v>0</v>
      </c>
      <c r="AR171" s="121" t="s">
        <v>79</v>
      </c>
      <c r="AT171" s="127" t="s">
        <v>70</v>
      </c>
      <c r="AU171" s="127" t="s">
        <v>79</v>
      </c>
      <c r="AY171" s="121" t="s">
        <v>134</v>
      </c>
      <c r="BK171" s="128">
        <f>SUM(BK172:BK181)</f>
        <v>0</v>
      </c>
    </row>
    <row r="172" spans="2:65" s="1" customFormat="1" ht="33" customHeight="1">
      <c r="B172" s="131"/>
      <c r="C172" s="132" t="s">
        <v>429</v>
      </c>
      <c r="D172" s="132" t="s">
        <v>136</v>
      </c>
      <c r="E172" s="133" t="s">
        <v>1759</v>
      </c>
      <c r="F172" s="134" t="s">
        <v>1760</v>
      </c>
      <c r="G172" s="135" t="s">
        <v>177</v>
      </c>
      <c r="H172" s="136">
        <v>125</v>
      </c>
      <c r="I172" s="137">
        <v>0</v>
      </c>
      <c r="J172" s="137">
        <f t="shared" ref="J172:J181" si="20">ROUND(I172*H172,2)</f>
        <v>0</v>
      </c>
      <c r="K172" s="138"/>
      <c r="L172" s="25"/>
      <c r="M172" s="139" t="s">
        <v>1</v>
      </c>
      <c r="N172" s="140" t="s">
        <v>37</v>
      </c>
      <c r="O172" s="141">
        <v>0.27</v>
      </c>
      <c r="P172" s="141">
        <f t="shared" ref="P172:P181" si="21">O172*H172</f>
        <v>33.75</v>
      </c>
      <c r="Q172" s="141">
        <v>0.15814</v>
      </c>
      <c r="R172" s="141">
        <f t="shared" ref="R172:R181" si="22">Q172*H172</f>
        <v>19.767500000000002</v>
      </c>
      <c r="S172" s="141">
        <v>0</v>
      </c>
      <c r="T172" s="142">
        <f t="shared" ref="T172:T181" si="23">S172*H172</f>
        <v>0</v>
      </c>
      <c r="AR172" s="143" t="s">
        <v>140</v>
      </c>
      <c r="AT172" s="143" t="s">
        <v>136</v>
      </c>
      <c r="AU172" s="143" t="s">
        <v>141</v>
      </c>
      <c r="AY172" s="13" t="s">
        <v>134</v>
      </c>
      <c r="BE172" s="144">
        <f t="shared" ref="BE172:BE181" si="24">IF(N172="základná",J172,0)</f>
        <v>0</v>
      </c>
      <c r="BF172" s="144">
        <f t="shared" ref="BF172:BF181" si="25">IF(N172="znížená",J172,0)</f>
        <v>0</v>
      </c>
      <c r="BG172" s="144">
        <f t="shared" ref="BG172:BG181" si="26">IF(N172="zákl. prenesená",J172,0)</f>
        <v>0</v>
      </c>
      <c r="BH172" s="144">
        <f t="shared" ref="BH172:BH181" si="27">IF(N172="zníž. prenesená",J172,0)</f>
        <v>0</v>
      </c>
      <c r="BI172" s="144">
        <f t="shared" ref="BI172:BI181" si="28">IF(N172="nulová",J172,0)</f>
        <v>0</v>
      </c>
      <c r="BJ172" s="13" t="s">
        <v>141</v>
      </c>
      <c r="BK172" s="144">
        <f t="shared" ref="BK172:BK181" si="29">ROUND(I172*H172,2)</f>
        <v>0</v>
      </c>
      <c r="BL172" s="13" t="s">
        <v>140</v>
      </c>
      <c r="BM172" s="143" t="s">
        <v>1761</v>
      </c>
    </row>
    <row r="173" spans="2:65" s="1" customFormat="1" ht="24.2" customHeight="1">
      <c r="B173" s="131"/>
      <c r="C173" s="149" t="s">
        <v>433</v>
      </c>
      <c r="D173" s="149" t="s">
        <v>313</v>
      </c>
      <c r="E173" s="150" t="s">
        <v>1762</v>
      </c>
      <c r="F173" s="151" t="s">
        <v>1763</v>
      </c>
      <c r="G173" s="152" t="s">
        <v>324</v>
      </c>
      <c r="H173" s="153">
        <v>126.25</v>
      </c>
      <c r="I173" s="154">
        <v>0</v>
      </c>
      <c r="J173" s="154">
        <f t="shared" si="20"/>
        <v>0</v>
      </c>
      <c r="K173" s="155"/>
      <c r="L173" s="156"/>
      <c r="M173" s="157" t="s">
        <v>1</v>
      </c>
      <c r="N173" s="158" t="s">
        <v>37</v>
      </c>
      <c r="O173" s="141">
        <v>0</v>
      </c>
      <c r="P173" s="141">
        <f t="shared" si="21"/>
        <v>0</v>
      </c>
      <c r="Q173" s="141">
        <v>8.1000000000000003E-2</v>
      </c>
      <c r="R173" s="141">
        <f t="shared" si="22"/>
        <v>10.22625</v>
      </c>
      <c r="S173" s="141">
        <v>0</v>
      </c>
      <c r="T173" s="142">
        <f t="shared" si="23"/>
        <v>0</v>
      </c>
      <c r="AR173" s="143" t="s">
        <v>167</v>
      </c>
      <c r="AT173" s="143" t="s">
        <v>313</v>
      </c>
      <c r="AU173" s="143" t="s">
        <v>141</v>
      </c>
      <c r="AY173" s="13" t="s">
        <v>134</v>
      </c>
      <c r="BE173" s="144">
        <f t="shared" si="24"/>
        <v>0</v>
      </c>
      <c r="BF173" s="144">
        <f t="shared" si="25"/>
        <v>0</v>
      </c>
      <c r="BG173" s="144">
        <f t="shared" si="26"/>
        <v>0</v>
      </c>
      <c r="BH173" s="144">
        <f t="shared" si="27"/>
        <v>0</v>
      </c>
      <c r="BI173" s="144">
        <f t="shared" si="28"/>
        <v>0</v>
      </c>
      <c r="BJ173" s="13" t="s">
        <v>141</v>
      </c>
      <c r="BK173" s="144">
        <f t="shared" si="29"/>
        <v>0</v>
      </c>
      <c r="BL173" s="13" t="s">
        <v>140</v>
      </c>
      <c r="BM173" s="143" t="s">
        <v>1764</v>
      </c>
    </row>
    <row r="174" spans="2:65" s="1" customFormat="1" ht="33" customHeight="1">
      <c r="B174" s="131"/>
      <c r="C174" s="132" t="s">
        <v>437</v>
      </c>
      <c r="D174" s="132" t="s">
        <v>136</v>
      </c>
      <c r="E174" s="133" t="s">
        <v>1765</v>
      </c>
      <c r="F174" s="134" t="s">
        <v>1766</v>
      </c>
      <c r="G174" s="135" t="s">
        <v>182</v>
      </c>
      <c r="H174" s="136">
        <v>20</v>
      </c>
      <c r="I174" s="137">
        <v>0</v>
      </c>
      <c r="J174" s="137">
        <f t="shared" si="20"/>
        <v>0</v>
      </c>
      <c r="K174" s="138"/>
      <c r="L174" s="25"/>
      <c r="M174" s="139" t="s">
        <v>1</v>
      </c>
      <c r="N174" s="140" t="s">
        <v>37</v>
      </c>
      <c r="O174" s="141">
        <v>1.363</v>
      </c>
      <c r="P174" s="141">
        <f t="shared" si="21"/>
        <v>27.259999999999998</v>
      </c>
      <c r="Q174" s="141">
        <v>2.3083100000000001</v>
      </c>
      <c r="R174" s="141">
        <f t="shared" si="22"/>
        <v>46.166200000000003</v>
      </c>
      <c r="S174" s="141">
        <v>0</v>
      </c>
      <c r="T174" s="142">
        <f t="shared" si="23"/>
        <v>0</v>
      </c>
      <c r="AR174" s="143" t="s">
        <v>140</v>
      </c>
      <c r="AT174" s="143" t="s">
        <v>136</v>
      </c>
      <c r="AU174" s="143" t="s">
        <v>141</v>
      </c>
      <c r="AY174" s="13" t="s">
        <v>134</v>
      </c>
      <c r="BE174" s="144">
        <f t="shared" si="24"/>
        <v>0</v>
      </c>
      <c r="BF174" s="144">
        <f t="shared" si="25"/>
        <v>0</v>
      </c>
      <c r="BG174" s="144">
        <f t="shared" si="26"/>
        <v>0</v>
      </c>
      <c r="BH174" s="144">
        <f t="shared" si="27"/>
        <v>0</v>
      </c>
      <c r="BI174" s="144">
        <f t="shared" si="28"/>
        <v>0</v>
      </c>
      <c r="BJ174" s="13" t="s">
        <v>141</v>
      </c>
      <c r="BK174" s="144">
        <f t="shared" si="29"/>
        <v>0</v>
      </c>
      <c r="BL174" s="13" t="s">
        <v>140</v>
      </c>
      <c r="BM174" s="143" t="s">
        <v>1767</v>
      </c>
    </row>
    <row r="175" spans="2:65" s="1" customFormat="1" ht="24.2" customHeight="1">
      <c r="B175" s="131"/>
      <c r="C175" s="132" t="s">
        <v>443</v>
      </c>
      <c r="D175" s="132" t="s">
        <v>136</v>
      </c>
      <c r="E175" s="133" t="s">
        <v>1768</v>
      </c>
      <c r="F175" s="134" t="s">
        <v>1769</v>
      </c>
      <c r="G175" s="135" t="s">
        <v>177</v>
      </c>
      <c r="H175" s="136">
        <v>1265</v>
      </c>
      <c r="I175" s="137">
        <v>0</v>
      </c>
      <c r="J175" s="137">
        <f t="shared" si="20"/>
        <v>0</v>
      </c>
      <c r="K175" s="138"/>
      <c r="L175" s="25"/>
      <c r="M175" s="139" t="s">
        <v>1</v>
      </c>
      <c r="N175" s="140" t="s">
        <v>37</v>
      </c>
      <c r="O175" s="141">
        <v>7.0000000000000007E-2</v>
      </c>
      <c r="P175" s="141">
        <f t="shared" si="21"/>
        <v>88.550000000000011</v>
      </c>
      <c r="Q175" s="141">
        <v>1.0000000000000001E-5</v>
      </c>
      <c r="R175" s="141">
        <f t="shared" si="22"/>
        <v>1.2650000000000002E-2</v>
      </c>
      <c r="S175" s="141">
        <v>0</v>
      </c>
      <c r="T175" s="142">
        <f t="shared" si="23"/>
        <v>0</v>
      </c>
      <c r="AR175" s="143" t="s">
        <v>140</v>
      </c>
      <c r="AT175" s="143" t="s">
        <v>136</v>
      </c>
      <c r="AU175" s="143" t="s">
        <v>141</v>
      </c>
      <c r="AY175" s="13" t="s">
        <v>134</v>
      </c>
      <c r="BE175" s="144">
        <f t="shared" si="24"/>
        <v>0</v>
      </c>
      <c r="BF175" s="144">
        <f t="shared" si="25"/>
        <v>0</v>
      </c>
      <c r="BG175" s="144">
        <f t="shared" si="26"/>
        <v>0</v>
      </c>
      <c r="BH175" s="144">
        <f t="shared" si="27"/>
        <v>0</v>
      </c>
      <c r="BI175" s="144">
        <f t="shared" si="28"/>
        <v>0</v>
      </c>
      <c r="BJ175" s="13" t="s">
        <v>141</v>
      </c>
      <c r="BK175" s="144">
        <f t="shared" si="29"/>
        <v>0</v>
      </c>
      <c r="BL175" s="13" t="s">
        <v>140</v>
      </c>
      <c r="BM175" s="143" t="s">
        <v>1770</v>
      </c>
    </row>
    <row r="176" spans="2:65" s="1" customFormat="1" ht="24.2" customHeight="1">
      <c r="B176" s="131"/>
      <c r="C176" s="132" t="s">
        <v>447</v>
      </c>
      <c r="D176" s="132" t="s">
        <v>136</v>
      </c>
      <c r="E176" s="133" t="s">
        <v>1771</v>
      </c>
      <c r="F176" s="134" t="s">
        <v>1772</v>
      </c>
      <c r="G176" s="135" t="s">
        <v>177</v>
      </c>
      <c r="H176" s="136">
        <v>1265</v>
      </c>
      <c r="I176" s="137">
        <v>0</v>
      </c>
      <c r="J176" s="137">
        <f t="shared" si="20"/>
        <v>0</v>
      </c>
      <c r="K176" s="138"/>
      <c r="L176" s="25"/>
      <c r="M176" s="139" t="s">
        <v>1</v>
      </c>
      <c r="N176" s="140" t="s">
        <v>37</v>
      </c>
      <c r="O176" s="141">
        <v>4.1000000000000002E-2</v>
      </c>
      <c r="P176" s="141">
        <f t="shared" si="21"/>
        <v>51.865000000000002</v>
      </c>
      <c r="Q176" s="141">
        <v>2.0000000000000002E-5</v>
      </c>
      <c r="R176" s="141">
        <f t="shared" si="22"/>
        <v>2.5300000000000003E-2</v>
      </c>
      <c r="S176" s="141">
        <v>0</v>
      </c>
      <c r="T176" s="142">
        <f t="shared" si="23"/>
        <v>0</v>
      </c>
      <c r="AR176" s="143" t="s">
        <v>140</v>
      </c>
      <c r="AT176" s="143" t="s">
        <v>136</v>
      </c>
      <c r="AU176" s="143" t="s">
        <v>141</v>
      </c>
      <c r="AY176" s="13" t="s">
        <v>134</v>
      </c>
      <c r="BE176" s="144">
        <f t="shared" si="24"/>
        <v>0</v>
      </c>
      <c r="BF176" s="144">
        <f t="shared" si="25"/>
        <v>0</v>
      </c>
      <c r="BG176" s="144">
        <f t="shared" si="26"/>
        <v>0</v>
      </c>
      <c r="BH176" s="144">
        <f t="shared" si="27"/>
        <v>0</v>
      </c>
      <c r="BI176" s="144">
        <f t="shared" si="28"/>
        <v>0</v>
      </c>
      <c r="BJ176" s="13" t="s">
        <v>141</v>
      </c>
      <c r="BK176" s="144">
        <f t="shared" si="29"/>
        <v>0</v>
      </c>
      <c r="BL176" s="13" t="s">
        <v>140</v>
      </c>
      <c r="BM176" s="143" t="s">
        <v>1773</v>
      </c>
    </row>
    <row r="177" spans="2:65" s="1" customFormat="1" ht="24.2" customHeight="1">
      <c r="B177" s="131"/>
      <c r="C177" s="149" t="s">
        <v>450</v>
      </c>
      <c r="D177" s="149" t="s">
        <v>313</v>
      </c>
      <c r="E177" s="150" t="s">
        <v>1774</v>
      </c>
      <c r="F177" s="151" t="s">
        <v>1775</v>
      </c>
      <c r="G177" s="152" t="s">
        <v>387</v>
      </c>
      <c r="H177" s="153">
        <v>106.26</v>
      </c>
      <c r="I177" s="154">
        <v>0</v>
      </c>
      <c r="J177" s="154">
        <f t="shared" si="20"/>
        <v>0</v>
      </c>
      <c r="K177" s="155"/>
      <c r="L177" s="156"/>
      <c r="M177" s="157" t="s">
        <v>1</v>
      </c>
      <c r="N177" s="158" t="s">
        <v>37</v>
      </c>
      <c r="O177" s="141">
        <v>0</v>
      </c>
      <c r="P177" s="141">
        <f t="shared" si="21"/>
        <v>0</v>
      </c>
      <c r="Q177" s="141">
        <v>1.3600000000000001E-3</v>
      </c>
      <c r="R177" s="141">
        <f t="shared" si="22"/>
        <v>0.14451360000000002</v>
      </c>
      <c r="S177" s="141">
        <v>0</v>
      </c>
      <c r="T177" s="142">
        <f t="shared" si="23"/>
        <v>0</v>
      </c>
      <c r="AR177" s="143" t="s">
        <v>167</v>
      </c>
      <c r="AT177" s="143" t="s">
        <v>313</v>
      </c>
      <c r="AU177" s="143" t="s">
        <v>141</v>
      </c>
      <c r="AY177" s="13" t="s">
        <v>134</v>
      </c>
      <c r="BE177" s="144">
        <f t="shared" si="24"/>
        <v>0</v>
      </c>
      <c r="BF177" s="144">
        <f t="shared" si="25"/>
        <v>0</v>
      </c>
      <c r="BG177" s="144">
        <f t="shared" si="26"/>
        <v>0</v>
      </c>
      <c r="BH177" s="144">
        <f t="shared" si="27"/>
        <v>0</v>
      </c>
      <c r="BI177" s="144">
        <f t="shared" si="28"/>
        <v>0</v>
      </c>
      <c r="BJ177" s="13" t="s">
        <v>141</v>
      </c>
      <c r="BK177" s="144">
        <f t="shared" si="29"/>
        <v>0</v>
      </c>
      <c r="BL177" s="13" t="s">
        <v>140</v>
      </c>
      <c r="BM177" s="143" t="s">
        <v>1776</v>
      </c>
    </row>
    <row r="178" spans="2:65" s="1" customFormat="1" ht="33" customHeight="1">
      <c r="B178" s="131"/>
      <c r="C178" s="132" t="s">
        <v>457</v>
      </c>
      <c r="D178" s="132" t="s">
        <v>136</v>
      </c>
      <c r="E178" s="133" t="s">
        <v>1777</v>
      </c>
      <c r="F178" s="134" t="s">
        <v>1778</v>
      </c>
      <c r="G178" s="135" t="s">
        <v>234</v>
      </c>
      <c r="H178" s="136">
        <v>382</v>
      </c>
      <c r="I178" s="137">
        <v>0</v>
      </c>
      <c r="J178" s="137">
        <f t="shared" si="20"/>
        <v>0</v>
      </c>
      <c r="K178" s="138"/>
      <c r="L178" s="25"/>
      <c r="M178" s="139" t="s">
        <v>1</v>
      </c>
      <c r="N178" s="140" t="s">
        <v>37</v>
      </c>
      <c r="O178" s="141">
        <v>0.80900000000000005</v>
      </c>
      <c r="P178" s="141">
        <f t="shared" si="21"/>
        <v>309.03800000000001</v>
      </c>
      <c r="Q178" s="141">
        <v>0</v>
      </c>
      <c r="R178" s="141">
        <f t="shared" si="22"/>
        <v>0</v>
      </c>
      <c r="S178" s="141">
        <v>0</v>
      </c>
      <c r="T178" s="142">
        <f t="shared" si="23"/>
        <v>0</v>
      </c>
      <c r="AR178" s="143" t="s">
        <v>140</v>
      </c>
      <c r="AT178" s="143" t="s">
        <v>136</v>
      </c>
      <c r="AU178" s="143" t="s">
        <v>141</v>
      </c>
      <c r="AY178" s="13" t="s">
        <v>134</v>
      </c>
      <c r="BE178" s="144">
        <f t="shared" si="24"/>
        <v>0</v>
      </c>
      <c r="BF178" s="144">
        <f t="shared" si="25"/>
        <v>0</v>
      </c>
      <c r="BG178" s="144">
        <f t="shared" si="26"/>
        <v>0</v>
      </c>
      <c r="BH178" s="144">
        <f t="shared" si="27"/>
        <v>0</v>
      </c>
      <c r="BI178" s="144">
        <f t="shared" si="28"/>
        <v>0</v>
      </c>
      <c r="BJ178" s="13" t="s">
        <v>141</v>
      </c>
      <c r="BK178" s="144">
        <f t="shared" si="29"/>
        <v>0</v>
      </c>
      <c r="BL178" s="13" t="s">
        <v>140</v>
      </c>
      <c r="BM178" s="143" t="s">
        <v>1779</v>
      </c>
    </row>
    <row r="179" spans="2:65" s="1" customFormat="1" ht="24.2" customHeight="1">
      <c r="B179" s="131"/>
      <c r="C179" s="132" t="s">
        <v>461</v>
      </c>
      <c r="D179" s="132" t="s">
        <v>136</v>
      </c>
      <c r="E179" s="133" t="s">
        <v>1780</v>
      </c>
      <c r="F179" s="134" t="s">
        <v>1781</v>
      </c>
      <c r="G179" s="135" t="s">
        <v>234</v>
      </c>
      <c r="H179" s="136">
        <v>382</v>
      </c>
      <c r="I179" s="137">
        <v>0</v>
      </c>
      <c r="J179" s="137">
        <f t="shared" si="20"/>
        <v>0</v>
      </c>
      <c r="K179" s="138"/>
      <c r="L179" s="25"/>
      <c r="M179" s="139" t="s">
        <v>1</v>
      </c>
      <c r="N179" s="140" t="s">
        <v>37</v>
      </c>
      <c r="O179" s="141">
        <v>1.7000000000000001E-2</v>
      </c>
      <c r="P179" s="141">
        <f t="shared" si="21"/>
        <v>6.4940000000000007</v>
      </c>
      <c r="Q179" s="141">
        <v>0</v>
      </c>
      <c r="R179" s="141">
        <f t="shared" si="22"/>
        <v>0</v>
      </c>
      <c r="S179" s="141">
        <v>0</v>
      </c>
      <c r="T179" s="142">
        <f t="shared" si="23"/>
        <v>0</v>
      </c>
      <c r="AR179" s="143" t="s">
        <v>140</v>
      </c>
      <c r="AT179" s="143" t="s">
        <v>136</v>
      </c>
      <c r="AU179" s="143" t="s">
        <v>141</v>
      </c>
      <c r="AY179" s="13" t="s">
        <v>134</v>
      </c>
      <c r="BE179" s="144">
        <f t="shared" si="24"/>
        <v>0</v>
      </c>
      <c r="BF179" s="144">
        <f t="shared" si="25"/>
        <v>0</v>
      </c>
      <c r="BG179" s="144">
        <f t="shared" si="26"/>
        <v>0</v>
      </c>
      <c r="BH179" s="144">
        <f t="shared" si="27"/>
        <v>0</v>
      </c>
      <c r="BI179" s="144">
        <f t="shared" si="28"/>
        <v>0</v>
      </c>
      <c r="BJ179" s="13" t="s">
        <v>141</v>
      </c>
      <c r="BK179" s="144">
        <f t="shared" si="29"/>
        <v>0</v>
      </c>
      <c r="BL179" s="13" t="s">
        <v>140</v>
      </c>
      <c r="BM179" s="143" t="s">
        <v>1782</v>
      </c>
    </row>
    <row r="180" spans="2:65" s="1" customFormat="1" ht="24.2" customHeight="1">
      <c r="B180" s="131"/>
      <c r="C180" s="132" t="s">
        <v>467</v>
      </c>
      <c r="D180" s="132" t="s">
        <v>136</v>
      </c>
      <c r="E180" s="133" t="s">
        <v>249</v>
      </c>
      <c r="F180" s="134" t="s">
        <v>250</v>
      </c>
      <c r="G180" s="135" t="s">
        <v>234</v>
      </c>
      <c r="H180" s="136">
        <v>382</v>
      </c>
      <c r="I180" s="137">
        <v>0</v>
      </c>
      <c r="J180" s="137">
        <f t="shared" si="20"/>
        <v>0</v>
      </c>
      <c r="K180" s="138"/>
      <c r="L180" s="25"/>
      <c r="M180" s="139" t="s">
        <v>1</v>
      </c>
      <c r="N180" s="140" t="s">
        <v>37</v>
      </c>
      <c r="O180" s="141">
        <v>0.749</v>
      </c>
      <c r="P180" s="141">
        <f t="shared" si="21"/>
        <v>286.11799999999999</v>
      </c>
      <c r="Q180" s="141">
        <v>0</v>
      </c>
      <c r="R180" s="141">
        <f t="shared" si="22"/>
        <v>0</v>
      </c>
      <c r="S180" s="141">
        <v>0</v>
      </c>
      <c r="T180" s="142">
        <f t="shared" si="23"/>
        <v>0</v>
      </c>
      <c r="AR180" s="143" t="s">
        <v>140</v>
      </c>
      <c r="AT180" s="143" t="s">
        <v>136</v>
      </c>
      <c r="AU180" s="143" t="s">
        <v>141</v>
      </c>
      <c r="AY180" s="13" t="s">
        <v>134</v>
      </c>
      <c r="BE180" s="144">
        <f t="shared" si="24"/>
        <v>0</v>
      </c>
      <c r="BF180" s="144">
        <f t="shared" si="25"/>
        <v>0</v>
      </c>
      <c r="BG180" s="144">
        <f t="shared" si="26"/>
        <v>0</v>
      </c>
      <c r="BH180" s="144">
        <f t="shared" si="27"/>
        <v>0</v>
      </c>
      <c r="BI180" s="144">
        <f t="shared" si="28"/>
        <v>0</v>
      </c>
      <c r="BJ180" s="13" t="s">
        <v>141</v>
      </c>
      <c r="BK180" s="144">
        <f t="shared" si="29"/>
        <v>0</v>
      </c>
      <c r="BL180" s="13" t="s">
        <v>140</v>
      </c>
      <c r="BM180" s="143" t="s">
        <v>1783</v>
      </c>
    </row>
    <row r="181" spans="2:65" s="1" customFormat="1" ht="24.2" customHeight="1">
      <c r="B181" s="131"/>
      <c r="C181" s="132" t="s">
        <v>471</v>
      </c>
      <c r="D181" s="132" t="s">
        <v>136</v>
      </c>
      <c r="E181" s="133" t="s">
        <v>253</v>
      </c>
      <c r="F181" s="134" t="s">
        <v>1784</v>
      </c>
      <c r="G181" s="135" t="s">
        <v>234</v>
      </c>
      <c r="H181" s="136">
        <v>382</v>
      </c>
      <c r="I181" s="137">
        <v>0</v>
      </c>
      <c r="J181" s="137">
        <f t="shared" si="20"/>
        <v>0</v>
      </c>
      <c r="K181" s="138"/>
      <c r="L181" s="25"/>
      <c r="M181" s="139" t="s">
        <v>1</v>
      </c>
      <c r="N181" s="140" t="s">
        <v>37</v>
      </c>
      <c r="O181" s="141">
        <v>0</v>
      </c>
      <c r="P181" s="141">
        <f t="shared" si="21"/>
        <v>0</v>
      </c>
      <c r="Q181" s="141">
        <v>0</v>
      </c>
      <c r="R181" s="141">
        <f t="shared" si="22"/>
        <v>0</v>
      </c>
      <c r="S181" s="141">
        <v>0</v>
      </c>
      <c r="T181" s="142">
        <f t="shared" si="23"/>
        <v>0</v>
      </c>
      <c r="AR181" s="143" t="s">
        <v>140</v>
      </c>
      <c r="AT181" s="143" t="s">
        <v>136</v>
      </c>
      <c r="AU181" s="143" t="s">
        <v>141</v>
      </c>
      <c r="AY181" s="13" t="s">
        <v>134</v>
      </c>
      <c r="BE181" s="144">
        <f t="shared" si="24"/>
        <v>0</v>
      </c>
      <c r="BF181" s="144">
        <f t="shared" si="25"/>
        <v>0</v>
      </c>
      <c r="BG181" s="144">
        <f t="shared" si="26"/>
        <v>0</v>
      </c>
      <c r="BH181" s="144">
        <f t="shared" si="27"/>
        <v>0</v>
      </c>
      <c r="BI181" s="144">
        <f t="shared" si="28"/>
        <v>0</v>
      </c>
      <c r="BJ181" s="13" t="s">
        <v>141</v>
      </c>
      <c r="BK181" s="144">
        <f t="shared" si="29"/>
        <v>0</v>
      </c>
      <c r="BL181" s="13" t="s">
        <v>140</v>
      </c>
      <c r="BM181" s="143" t="s">
        <v>1785</v>
      </c>
    </row>
    <row r="182" spans="2:65" s="11" customFormat="1" ht="22.9" customHeight="1">
      <c r="B182" s="120"/>
      <c r="D182" s="121" t="s">
        <v>70</v>
      </c>
      <c r="E182" s="129" t="s">
        <v>264</v>
      </c>
      <c r="F182" s="129" t="s">
        <v>265</v>
      </c>
      <c r="J182" s="130">
        <f>BK182</f>
        <v>0</v>
      </c>
      <c r="L182" s="120"/>
      <c r="M182" s="124"/>
      <c r="P182" s="125">
        <f>P183</f>
        <v>36.539429999999996</v>
      </c>
      <c r="R182" s="125">
        <f>R183</f>
        <v>0</v>
      </c>
      <c r="T182" s="126">
        <f>T183</f>
        <v>0</v>
      </c>
      <c r="AR182" s="121" t="s">
        <v>79</v>
      </c>
      <c r="AT182" s="127" t="s">
        <v>70</v>
      </c>
      <c r="AU182" s="127" t="s">
        <v>79</v>
      </c>
      <c r="AY182" s="121" t="s">
        <v>134</v>
      </c>
      <c r="BK182" s="128">
        <f>BK183</f>
        <v>0</v>
      </c>
    </row>
    <row r="183" spans="2:65" s="1" customFormat="1" ht="33" customHeight="1">
      <c r="B183" s="131"/>
      <c r="C183" s="132" t="s">
        <v>475</v>
      </c>
      <c r="D183" s="132" t="s">
        <v>136</v>
      </c>
      <c r="E183" s="133" t="s">
        <v>1786</v>
      </c>
      <c r="F183" s="134" t="s">
        <v>1787</v>
      </c>
      <c r="G183" s="135" t="s">
        <v>234</v>
      </c>
      <c r="H183" s="136">
        <v>1217.981</v>
      </c>
      <c r="I183" s="137">
        <v>0</v>
      </c>
      <c r="J183" s="137">
        <f>ROUND(I183*H183,2)</f>
        <v>0</v>
      </c>
      <c r="K183" s="138"/>
      <c r="L183" s="25"/>
      <c r="M183" s="139" t="s">
        <v>1</v>
      </c>
      <c r="N183" s="140" t="s">
        <v>37</v>
      </c>
      <c r="O183" s="141">
        <v>0.03</v>
      </c>
      <c r="P183" s="141">
        <f>O183*H183</f>
        <v>36.539429999999996</v>
      </c>
      <c r="Q183" s="141">
        <v>0</v>
      </c>
      <c r="R183" s="141">
        <f>Q183*H183</f>
        <v>0</v>
      </c>
      <c r="S183" s="141">
        <v>0</v>
      </c>
      <c r="T183" s="142">
        <f>S183*H183</f>
        <v>0</v>
      </c>
      <c r="AR183" s="143" t="s">
        <v>140</v>
      </c>
      <c r="AT183" s="143" t="s">
        <v>136</v>
      </c>
      <c r="AU183" s="143" t="s">
        <v>141</v>
      </c>
      <c r="AY183" s="13" t="s">
        <v>134</v>
      </c>
      <c r="BE183" s="144">
        <f>IF(N183="základná",J183,0)</f>
        <v>0</v>
      </c>
      <c r="BF183" s="144">
        <f>IF(N183="znížená",J183,0)</f>
        <v>0</v>
      </c>
      <c r="BG183" s="144">
        <f>IF(N183="zákl. prenesená",J183,0)</f>
        <v>0</v>
      </c>
      <c r="BH183" s="144">
        <f>IF(N183="zníž. prenesená",J183,0)</f>
        <v>0</v>
      </c>
      <c r="BI183" s="144">
        <f>IF(N183="nulová",J183,0)</f>
        <v>0</v>
      </c>
      <c r="BJ183" s="13" t="s">
        <v>141</v>
      </c>
      <c r="BK183" s="144">
        <f>ROUND(I183*H183,2)</f>
        <v>0</v>
      </c>
      <c r="BL183" s="13" t="s">
        <v>140</v>
      </c>
      <c r="BM183" s="143" t="s">
        <v>1788</v>
      </c>
    </row>
    <row r="184" spans="2:65" s="11" customFormat="1" ht="25.9" customHeight="1">
      <c r="B184" s="120"/>
      <c r="D184" s="121" t="s">
        <v>70</v>
      </c>
      <c r="E184" s="122" t="s">
        <v>625</v>
      </c>
      <c r="F184" s="122" t="s">
        <v>626</v>
      </c>
      <c r="J184" s="123">
        <f>BK184</f>
        <v>0</v>
      </c>
      <c r="L184" s="120"/>
      <c r="M184" s="124"/>
      <c r="P184" s="125">
        <f>SUM(P185:P188)</f>
        <v>0</v>
      </c>
      <c r="R184" s="125">
        <f>SUM(R185:R188)</f>
        <v>0</v>
      </c>
      <c r="T184" s="126">
        <f>SUM(T185:T188)</f>
        <v>0</v>
      </c>
      <c r="AR184" s="121" t="s">
        <v>153</v>
      </c>
      <c r="AT184" s="127" t="s">
        <v>70</v>
      </c>
      <c r="AU184" s="127" t="s">
        <v>71</v>
      </c>
      <c r="AY184" s="121" t="s">
        <v>134</v>
      </c>
      <c r="BK184" s="128">
        <f>SUM(BK185:BK188)</f>
        <v>0</v>
      </c>
    </row>
    <row r="185" spans="2:65" s="1" customFormat="1" ht="16.5" customHeight="1">
      <c r="B185" s="131"/>
      <c r="C185" s="132" t="s">
        <v>479</v>
      </c>
      <c r="D185" s="132" t="s">
        <v>136</v>
      </c>
      <c r="E185" s="133" t="s">
        <v>628</v>
      </c>
      <c r="F185" s="134" t="s">
        <v>629</v>
      </c>
      <c r="G185" s="135" t="s">
        <v>630</v>
      </c>
      <c r="H185" s="136">
        <v>1</v>
      </c>
      <c r="I185" s="137">
        <v>0</v>
      </c>
      <c r="J185" s="137">
        <f>ROUND(I185*H185,2)</f>
        <v>0</v>
      </c>
      <c r="K185" s="138"/>
      <c r="L185" s="25"/>
      <c r="M185" s="139" t="s">
        <v>1</v>
      </c>
      <c r="N185" s="140" t="s">
        <v>37</v>
      </c>
      <c r="O185" s="141">
        <v>0</v>
      </c>
      <c r="P185" s="141">
        <f>O185*H185</f>
        <v>0</v>
      </c>
      <c r="Q185" s="141">
        <v>0</v>
      </c>
      <c r="R185" s="141">
        <f>Q185*H185</f>
        <v>0</v>
      </c>
      <c r="S185" s="141">
        <v>0</v>
      </c>
      <c r="T185" s="142">
        <f>S185*H185</f>
        <v>0</v>
      </c>
      <c r="AR185" s="143" t="s">
        <v>631</v>
      </c>
      <c r="AT185" s="143" t="s">
        <v>136</v>
      </c>
      <c r="AU185" s="143" t="s">
        <v>79</v>
      </c>
      <c r="AY185" s="13" t="s">
        <v>134</v>
      </c>
      <c r="BE185" s="144">
        <f>IF(N185="základná",J185,0)</f>
        <v>0</v>
      </c>
      <c r="BF185" s="144">
        <f>IF(N185="znížená",J185,0)</f>
        <v>0</v>
      </c>
      <c r="BG185" s="144">
        <f>IF(N185="zákl. prenesená",J185,0)</f>
        <v>0</v>
      </c>
      <c r="BH185" s="144">
        <f>IF(N185="zníž. prenesená",J185,0)</f>
        <v>0</v>
      </c>
      <c r="BI185" s="144">
        <f>IF(N185="nulová",J185,0)</f>
        <v>0</v>
      </c>
      <c r="BJ185" s="13" t="s">
        <v>141</v>
      </c>
      <c r="BK185" s="144">
        <f>ROUND(I185*H185,2)</f>
        <v>0</v>
      </c>
      <c r="BL185" s="13" t="s">
        <v>631</v>
      </c>
      <c r="BM185" s="143" t="s">
        <v>1789</v>
      </c>
    </row>
    <row r="186" spans="2:65" s="1" customFormat="1" ht="21.75" customHeight="1">
      <c r="B186" s="131"/>
      <c r="C186" s="132" t="s">
        <v>483</v>
      </c>
      <c r="D186" s="132" t="s">
        <v>136</v>
      </c>
      <c r="E186" s="133" t="s">
        <v>634</v>
      </c>
      <c r="F186" s="134" t="s">
        <v>635</v>
      </c>
      <c r="G186" s="135" t="s">
        <v>630</v>
      </c>
      <c r="H186" s="136">
        <v>1</v>
      </c>
      <c r="I186" s="137">
        <v>0</v>
      </c>
      <c r="J186" s="137">
        <f>ROUND(I186*H186,2)</f>
        <v>0</v>
      </c>
      <c r="K186" s="138"/>
      <c r="L186" s="25"/>
      <c r="M186" s="139" t="s">
        <v>1</v>
      </c>
      <c r="N186" s="140" t="s">
        <v>37</v>
      </c>
      <c r="O186" s="141">
        <v>0</v>
      </c>
      <c r="P186" s="141">
        <f>O186*H186</f>
        <v>0</v>
      </c>
      <c r="Q186" s="141">
        <v>0</v>
      </c>
      <c r="R186" s="141">
        <f>Q186*H186</f>
        <v>0</v>
      </c>
      <c r="S186" s="141">
        <v>0</v>
      </c>
      <c r="T186" s="142">
        <f>S186*H186</f>
        <v>0</v>
      </c>
      <c r="AR186" s="143" t="s">
        <v>631</v>
      </c>
      <c r="AT186" s="143" t="s">
        <v>136</v>
      </c>
      <c r="AU186" s="143" t="s">
        <v>79</v>
      </c>
      <c r="AY186" s="13" t="s">
        <v>134</v>
      </c>
      <c r="BE186" s="144">
        <f>IF(N186="základná",J186,0)</f>
        <v>0</v>
      </c>
      <c r="BF186" s="144">
        <f>IF(N186="znížená",J186,0)</f>
        <v>0</v>
      </c>
      <c r="BG186" s="144">
        <f>IF(N186="zákl. prenesená",J186,0)</f>
        <v>0</v>
      </c>
      <c r="BH186" s="144">
        <f>IF(N186="zníž. prenesená",J186,0)</f>
        <v>0</v>
      </c>
      <c r="BI186" s="144">
        <f>IF(N186="nulová",J186,0)</f>
        <v>0</v>
      </c>
      <c r="BJ186" s="13" t="s">
        <v>141</v>
      </c>
      <c r="BK186" s="144">
        <f>ROUND(I186*H186,2)</f>
        <v>0</v>
      </c>
      <c r="BL186" s="13" t="s">
        <v>631</v>
      </c>
      <c r="BM186" s="143" t="s">
        <v>1790</v>
      </c>
    </row>
    <row r="187" spans="2:65" s="1" customFormat="1" ht="24.2" customHeight="1">
      <c r="B187" s="131"/>
      <c r="C187" s="132" t="s">
        <v>487</v>
      </c>
      <c r="D187" s="132" t="s">
        <v>136</v>
      </c>
      <c r="E187" s="133" t="s">
        <v>638</v>
      </c>
      <c r="F187" s="134" t="s">
        <v>639</v>
      </c>
      <c r="G187" s="135" t="s">
        <v>630</v>
      </c>
      <c r="H187" s="136">
        <v>1</v>
      </c>
      <c r="I187" s="137">
        <v>0</v>
      </c>
      <c r="J187" s="137">
        <f>ROUND(I187*H187,2)</f>
        <v>0</v>
      </c>
      <c r="K187" s="138"/>
      <c r="L187" s="25"/>
      <c r="M187" s="139" t="s">
        <v>1</v>
      </c>
      <c r="N187" s="140" t="s">
        <v>37</v>
      </c>
      <c r="O187" s="141">
        <v>0</v>
      </c>
      <c r="P187" s="141">
        <f>O187*H187</f>
        <v>0</v>
      </c>
      <c r="Q187" s="141">
        <v>0</v>
      </c>
      <c r="R187" s="141">
        <f>Q187*H187</f>
        <v>0</v>
      </c>
      <c r="S187" s="141">
        <v>0</v>
      </c>
      <c r="T187" s="142">
        <f>S187*H187</f>
        <v>0</v>
      </c>
      <c r="AR187" s="143" t="s">
        <v>631</v>
      </c>
      <c r="AT187" s="143" t="s">
        <v>136</v>
      </c>
      <c r="AU187" s="143" t="s">
        <v>79</v>
      </c>
      <c r="AY187" s="13" t="s">
        <v>134</v>
      </c>
      <c r="BE187" s="144">
        <f>IF(N187="základná",J187,0)</f>
        <v>0</v>
      </c>
      <c r="BF187" s="144">
        <f>IF(N187="znížená",J187,0)</f>
        <v>0</v>
      </c>
      <c r="BG187" s="144">
        <f>IF(N187="zákl. prenesená",J187,0)</f>
        <v>0</v>
      </c>
      <c r="BH187" s="144">
        <f>IF(N187="zníž. prenesená",J187,0)</f>
        <v>0</v>
      </c>
      <c r="BI187" s="144">
        <f>IF(N187="nulová",J187,0)</f>
        <v>0</v>
      </c>
      <c r="BJ187" s="13" t="s">
        <v>141</v>
      </c>
      <c r="BK187" s="144">
        <f>ROUND(I187*H187,2)</f>
        <v>0</v>
      </c>
      <c r="BL187" s="13" t="s">
        <v>631</v>
      </c>
      <c r="BM187" s="143" t="s">
        <v>1791</v>
      </c>
    </row>
    <row r="188" spans="2:65" s="1" customFormat="1" ht="24.2" customHeight="1">
      <c r="B188" s="131"/>
      <c r="C188" s="132" t="s">
        <v>491</v>
      </c>
      <c r="D188" s="132" t="s">
        <v>136</v>
      </c>
      <c r="E188" s="133" t="s">
        <v>642</v>
      </c>
      <c r="F188" s="134" t="s">
        <v>643</v>
      </c>
      <c r="G188" s="135" t="s">
        <v>630</v>
      </c>
      <c r="H188" s="136">
        <v>1</v>
      </c>
      <c r="I188" s="137">
        <v>0</v>
      </c>
      <c r="J188" s="137">
        <f>ROUND(I188*H188,2)</f>
        <v>0</v>
      </c>
      <c r="K188" s="138"/>
      <c r="L188" s="25"/>
      <c r="M188" s="145" t="s">
        <v>1</v>
      </c>
      <c r="N188" s="146" t="s">
        <v>37</v>
      </c>
      <c r="O188" s="147">
        <v>0</v>
      </c>
      <c r="P188" s="147">
        <f>O188*H188</f>
        <v>0</v>
      </c>
      <c r="Q188" s="147">
        <v>0</v>
      </c>
      <c r="R188" s="147">
        <f>Q188*H188</f>
        <v>0</v>
      </c>
      <c r="S188" s="147">
        <v>0</v>
      </c>
      <c r="T188" s="148">
        <f>S188*H188</f>
        <v>0</v>
      </c>
      <c r="AR188" s="143" t="s">
        <v>631</v>
      </c>
      <c r="AT188" s="143" t="s">
        <v>136</v>
      </c>
      <c r="AU188" s="143" t="s">
        <v>79</v>
      </c>
      <c r="AY188" s="13" t="s">
        <v>134</v>
      </c>
      <c r="BE188" s="144">
        <f>IF(N188="základná",J188,0)</f>
        <v>0</v>
      </c>
      <c r="BF188" s="144">
        <f>IF(N188="znížená",J188,0)</f>
        <v>0</v>
      </c>
      <c r="BG188" s="144">
        <f>IF(N188="zákl. prenesená",J188,0)</f>
        <v>0</v>
      </c>
      <c r="BH188" s="144">
        <f>IF(N188="zníž. prenesená",J188,0)</f>
        <v>0</v>
      </c>
      <c r="BI188" s="144">
        <f>IF(N188="nulová",J188,0)</f>
        <v>0</v>
      </c>
      <c r="BJ188" s="13" t="s">
        <v>141</v>
      </c>
      <c r="BK188" s="144">
        <f>ROUND(I188*H188,2)</f>
        <v>0</v>
      </c>
      <c r="BL188" s="13" t="s">
        <v>631</v>
      </c>
      <c r="BM188" s="143" t="s">
        <v>1792</v>
      </c>
    </row>
    <row r="189" spans="2:65" s="1" customFormat="1" ht="6.95" customHeight="1">
      <c r="B189" s="40"/>
      <c r="C189" s="41"/>
      <c r="D189" s="41"/>
      <c r="E189" s="41"/>
      <c r="F189" s="41"/>
      <c r="G189" s="41"/>
      <c r="H189" s="41"/>
      <c r="I189" s="41"/>
      <c r="J189" s="41"/>
      <c r="K189" s="41"/>
      <c r="L189" s="25"/>
    </row>
  </sheetData>
  <autoFilter ref="C124:K188" xr:uid="{00000000-0009-0000-0000-000006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98"/>
  <sheetViews>
    <sheetView showGridLines="0" topLeftCell="A107" workbookViewId="0">
      <selection activeCell="J167" sqref="J16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9" t="s">
        <v>5</v>
      </c>
      <c r="M2" s="160"/>
      <c r="N2" s="160"/>
      <c r="O2" s="160"/>
      <c r="P2" s="160"/>
      <c r="Q2" s="160"/>
      <c r="R2" s="160"/>
      <c r="S2" s="160"/>
      <c r="T2" s="160"/>
      <c r="U2" s="160"/>
      <c r="V2" s="160"/>
      <c r="AT2" s="13" t="s">
        <v>98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105</v>
      </c>
      <c r="L4" s="16"/>
      <c r="M4" s="83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197" t="str">
        <f>'Rekapitulácia stavby'!K6</f>
        <v>Nový zdroj tepla a elektrickej energie  - plynové motory a transformator  T10</v>
      </c>
      <c r="F7" s="198"/>
      <c r="G7" s="198"/>
      <c r="H7" s="198"/>
      <c r="L7" s="16"/>
    </row>
    <row r="8" spans="2:46" s="1" customFormat="1" ht="12" customHeight="1">
      <c r="B8" s="25"/>
      <c r="D8" s="22" t="s">
        <v>106</v>
      </c>
      <c r="L8" s="25"/>
    </row>
    <row r="9" spans="2:46" s="1" customFormat="1" ht="16.5" customHeight="1">
      <c r="B9" s="25"/>
      <c r="E9" s="187" t="s">
        <v>1793</v>
      </c>
      <c r="F9" s="196"/>
      <c r="G9" s="196"/>
      <c r="H9" s="196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2:46" s="1" customFormat="1" ht="12" customHeight="1">
      <c r="B12" s="25"/>
      <c r="D12" s="22" t="s">
        <v>17</v>
      </c>
      <c r="F12" s="20" t="s">
        <v>18</v>
      </c>
      <c r="I12" s="22" t="s">
        <v>19</v>
      </c>
      <c r="J12" s="48" t="str">
        <f>'Rekapitulácia stavby'!AN8</f>
        <v>4. 5. 2022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21</v>
      </c>
      <c r="I14" s="22" t="s">
        <v>22</v>
      </c>
      <c r="J14" s="20" t="s">
        <v>1</v>
      </c>
      <c r="L14" s="25"/>
    </row>
    <row r="15" spans="2:46" s="1" customFormat="1" ht="18" customHeight="1">
      <c r="B15" s="25"/>
      <c r="E15" s="20" t="s">
        <v>23</v>
      </c>
      <c r="I15" s="22" t="s">
        <v>24</v>
      </c>
      <c r="J15" s="20" t="s">
        <v>1</v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25</v>
      </c>
      <c r="I17" s="22" t="s">
        <v>22</v>
      </c>
      <c r="J17" s="20" t="str">
        <f>'Rekapitulácia stavby'!AN13</f>
        <v/>
      </c>
      <c r="L17" s="25"/>
    </row>
    <row r="18" spans="2:12" s="1" customFormat="1" ht="18" customHeight="1">
      <c r="B18" s="25"/>
      <c r="E18" s="171" t="str">
        <f>'Rekapitulácia stavby'!E14</f>
        <v xml:space="preserve"> </v>
      </c>
      <c r="F18" s="171"/>
      <c r="G18" s="171"/>
      <c r="H18" s="171"/>
      <c r="I18" s="22" t="s">
        <v>24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27</v>
      </c>
      <c r="I20" s="22" t="s">
        <v>22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24</v>
      </c>
      <c r="J21" s="20" t="str">
        <f>IF('Rekapitulácia stavby'!AN17="","",'Rekapitulácia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29</v>
      </c>
      <c r="I23" s="22" t="s">
        <v>22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24</v>
      </c>
      <c r="J24" s="20" t="str">
        <f>IF('Rekapitulácia stavby'!AN20="","",'Rekapitulácia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30</v>
      </c>
      <c r="L26" s="25"/>
    </row>
    <row r="27" spans="2:12" s="7" customFormat="1" ht="16.5" customHeight="1">
      <c r="B27" s="84"/>
      <c r="E27" s="173" t="s">
        <v>1</v>
      </c>
      <c r="F27" s="173"/>
      <c r="G27" s="173"/>
      <c r="H27" s="173"/>
      <c r="L27" s="84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5" t="s">
        <v>31</v>
      </c>
      <c r="J30" s="61">
        <f>ROUND(J127, 2)</f>
        <v>0</v>
      </c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33</v>
      </c>
      <c r="I32" s="28" t="s">
        <v>32</v>
      </c>
      <c r="J32" s="28" t="s">
        <v>34</v>
      </c>
      <c r="L32" s="25"/>
    </row>
    <row r="33" spans="2:12" s="1" customFormat="1" ht="14.45" customHeight="1">
      <c r="B33" s="25"/>
      <c r="D33" s="86" t="s">
        <v>35</v>
      </c>
      <c r="E33" s="30" t="s">
        <v>36</v>
      </c>
      <c r="F33" s="87">
        <f>ROUND((SUM(BE127:BE197)),  2)</f>
        <v>0</v>
      </c>
      <c r="G33" s="88"/>
      <c r="H33" s="88"/>
      <c r="I33" s="89">
        <v>0.2</v>
      </c>
      <c r="J33" s="87">
        <f>ROUND(((SUM(BE127:BE197))*I33),  2)</f>
        <v>0</v>
      </c>
      <c r="L33" s="25"/>
    </row>
    <row r="34" spans="2:12" s="1" customFormat="1" ht="14.45" customHeight="1">
      <c r="B34" s="25"/>
      <c r="E34" s="30" t="s">
        <v>37</v>
      </c>
      <c r="F34" s="90">
        <f>ROUND((SUM(BF127:BF197)),  2)</f>
        <v>0</v>
      </c>
      <c r="I34" s="91">
        <v>0.2</v>
      </c>
      <c r="J34" s="90">
        <f>ROUND(((SUM(BF127:BF197))*I34),  2)</f>
        <v>0</v>
      </c>
      <c r="L34" s="25"/>
    </row>
    <row r="35" spans="2:12" s="1" customFormat="1" ht="14.45" hidden="1" customHeight="1">
      <c r="B35" s="25"/>
      <c r="E35" s="22" t="s">
        <v>38</v>
      </c>
      <c r="F35" s="90">
        <f>ROUND((SUM(BG127:BG197)),  2)</f>
        <v>0</v>
      </c>
      <c r="I35" s="91">
        <v>0.2</v>
      </c>
      <c r="J35" s="90">
        <f>0</f>
        <v>0</v>
      </c>
      <c r="L35" s="25"/>
    </row>
    <row r="36" spans="2:12" s="1" customFormat="1" ht="14.45" hidden="1" customHeight="1">
      <c r="B36" s="25"/>
      <c r="E36" s="22" t="s">
        <v>39</v>
      </c>
      <c r="F36" s="90">
        <f>ROUND((SUM(BH127:BH197)),  2)</f>
        <v>0</v>
      </c>
      <c r="I36" s="91">
        <v>0.2</v>
      </c>
      <c r="J36" s="90">
        <f>0</f>
        <v>0</v>
      </c>
      <c r="L36" s="25"/>
    </row>
    <row r="37" spans="2:12" s="1" customFormat="1" ht="14.45" hidden="1" customHeight="1">
      <c r="B37" s="25"/>
      <c r="E37" s="30" t="s">
        <v>40</v>
      </c>
      <c r="F37" s="87">
        <f>ROUND((SUM(BI127:BI197)),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92"/>
      <c r="D39" s="93" t="s">
        <v>41</v>
      </c>
      <c r="E39" s="52"/>
      <c r="F39" s="52"/>
      <c r="G39" s="94" t="s">
        <v>42</v>
      </c>
      <c r="H39" s="95" t="s">
        <v>43</v>
      </c>
      <c r="I39" s="52"/>
      <c r="J39" s="96">
        <f>SUM(J30:J37)</f>
        <v>0</v>
      </c>
      <c r="K39" s="97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46</v>
      </c>
      <c r="E61" s="27"/>
      <c r="F61" s="98" t="s">
        <v>47</v>
      </c>
      <c r="G61" s="39" t="s">
        <v>46</v>
      </c>
      <c r="H61" s="27"/>
      <c r="I61" s="27"/>
      <c r="J61" s="99" t="s">
        <v>47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46</v>
      </c>
      <c r="E76" s="27"/>
      <c r="F76" s="98" t="s">
        <v>47</v>
      </c>
      <c r="G76" s="39" t="s">
        <v>46</v>
      </c>
      <c r="H76" s="27"/>
      <c r="I76" s="27"/>
      <c r="J76" s="99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108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13</v>
      </c>
      <c r="L84" s="25"/>
    </row>
    <row r="85" spans="2:47" s="1" customFormat="1" ht="26.25" customHeight="1">
      <c r="B85" s="25"/>
      <c r="E85" s="197" t="str">
        <f>E7</f>
        <v>Nový zdroj tepla a elektrickej energie  - plynové motory a transformator  T10</v>
      </c>
      <c r="F85" s="198"/>
      <c r="G85" s="198"/>
      <c r="H85" s="198"/>
      <c r="L85" s="25"/>
    </row>
    <row r="86" spans="2:47" s="1" customFormat="1" ht="12" customHeight="1">
      <c r="B86" s="25"/>
      <c r="C86" s="22" t="s">
        <v>106</v>
      </c>
      <c r="L86" s="25"/>
    </row>
    <row r="87" spans="2:47" s="1" customFormat="1" ht="16.5" customHeight="1">
      <c r="B87" s="25"/>
      <c r="E87" s="187" t="str">
        <f>E9</f>
        <v xml:space="preserve">07 - SO 07 Vonkajšia kanalizácia </v>
      </c>
      <c r="F87" s="196"/>
      <c r="G87" s="196"/>
      <c r="H87" s="196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17</v>
      </c>
      <c r="F89" s="20" t="str">
        <f>F12</f>
        <v xml:space="preserve">Žilina </v>
      </c>
      <c r="I89" s="22" t="s">
        <v>19</v>
      </c>
      <c r="J89" s="48" t="str">
        <f>IF(J12="","",J12)</f>
        <v>4. 5. 2022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21</v>
      </c>
      <c r="F91" s="20" t="str">
        <f>E15</f>
        <v xml:space="preserve">Žilinska teplárenská spoločnosť a.s. Žilina </v>
      </c>
      <c r="I91" s="22" t="s">
        <v>27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25</v>
      </c>
      <c r="F92" s="20" t="str">
        <f>IF(E18="","",E18)</f>
        <v xml:space="preserve"> </v>
      </c>
      <c r="I92" s="22" t="s">
        <v>29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100" t="s">
        <v>109</v>
      </c>
      <c r="D94" s="92"/>
      <c r="E94" s="92"/>
      <c r="F94" s="92"/>
      <c r="G94" s="92"/>
      <c r="H94" s="92"/>
      <c r="I94" s="92"/>
      <c r="J94" s="101" t="s">
        <v>110</v>
      </c>
      <c r="K94" s="92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102" t="s">
        <v>111</v>
      </c>
      <c r="J96" s="61">
        <f>J127</f>
        <v>0</v>
      </c>
      <c r="L96" s="25"/>
      <c r="AU96" s="13" t="s">
        <v>112</v>
      </c>
    </row>
    <row r="97" spans="2:12" s="8" customFormat="1" ht="24.95" customHeight="1">
      <c r="B97" s="103"/>
      <c r="D97" s="104" t="s">
        <v>113</v>
      </c>
      <c r="E97" s="105"/>
      <c r="F97" s="105"/>
      <c r="G97" s="105"/>
      <c r="H97" s="105"/>
      <c r="I97" s="105"/>
      <c r="J97" s="106">
        <f>J128</f>
        <v>0</v>
      </c>
      <c r="L97" s="103"/>
    </row>
    <row r="98" spans="2:12" s="9" customFormat="1" ht="19.899999999999999" customHeight="1">
      <c r="B98" s="107"/>
      <c r="D98" s="108" t="s">
        <v>114</v>
      </c>
      <c r="E98" s="109"/>
      <c r="F98" s="109"/>
      <c r="G98" s="109"/>
      <c r="H98" s="109"/>
      <c r="I98" s="109"/>
      <c r="J98" s="110">
        <f>J129</f>
        <v>0</v>
      </c>
      <c r="L98" s="107"/>
    </row>
    <row r="99" spans="2:12" s="9" customFormat="1" ht="19.899999999999999" customHeight="1">
      <c r="B99" s="107"/>
      <c r="D99" s="108" t="s">
        <v>292</v>
      </c>
      <c r="E99" s="109"/>
      <c r="F99" s="109"/>
      <c r="G99" s="109"/>
      <c r="H99" s="109"/>
      <c r="I99" s="109"/>
      <c r="J99" s="110">
        <f>J150</f>
        <v>0</v>
      </c>
      <c r="L99" s="107"/>
    </row>
    <row r="100" spans="2:12" s="9" customFormat="1" ht="19.899999999999999" customHeight="1">
      <c r="B100" s="107"/>
      <c r="D100" s="108" t="s">
        <v>646</v>
      </c>
      <c r="E100" s="109"/>
      <c r="F100" s="109"/>
      <c r="G100" s="109"/>
      <c r="H100" s="109"/>
      <c r="I100" s="109"/>
      <c r="J100" s="110">
        <f>J153</f>
        <v>0</v>
      </c>
      <c r="L100" s="107"/>
    </row>
    <row r="101" spans="2:12" s="9" customFormat="1" ht="19.899999999999999" customHeight="1">
      <c r="B101" s="107"/>
      <c r="D101" s="108" t="s">
        <v>116</v>
      </c>
      <c r="E101" s="109"/>
      <c r="F101" s="109"/>
      <c r="G101" s="109"/>
      <c r="H101" s="109"/>
      <c r="I101" s="109"/>
      <c r="J101" s="110">
        <f>J181</f>
        <v>0</v>
      </c>
      <c r="L101" s="107"/>
    </row>
    <row r="102" spans="2:12" s="8" customFormat="1" ht="24.95" customHeight="1">
      <c r="B102" s="103"/>
      <c r="D102" s="104" t="s">
        <v>117</v>
      </c>
      <c r="E102" s="105"/>
      <c r="F102" s="105"/>
      <c r="G102" s="105"/>
      <c r="H102" s="105"/>
      <c r="I102" s="105"/>
      <c r="J102" s="106">
        <f>J183</f>
        <v>0</v>
      </c>
      <c r="L102" s="103"/>
    </row>
    <row r="103" spans="2:12" s="9" customFormat="1" ht="19.899999999999999" customHeight="1">
      <c r="B103" s="107"/>
      <c r="D103" s="108" t="s">
        <v>649</v>
      </c>
      <c r="E103" s="109"/>
      <c r="F103" s="109"/>
      <c r="G103" s="109"/>
      <c r="H103" s="109"/>
      <c r="I103" s="109"/>
      <c r="J103" s="110">
        <f>J184</f>
        <v>0</v>
      </c>
      <c r="L103" s="107"/>
    </row>
    <row r="104" spans="2:12" s="9" customFormat="1" ht="19.899999999999999" customHeight="1">
      <c r="B104" s="107"/>
      <c r="D104" s="108" t="s">
        <v>1794</v>
      </c>
      <c r="E104" s="109"/>
      <c r="F104" s="109"/>
      <c r="G104" s="109"/>
      <c r="H104" s="109"/>
      <c r="I104" s="109"/>
      <c r="J104" s="110">
        <f>J186</f>
        <v>0</v>
      </c>
      <c r="L104" s="107"/>
    </row>
    <row r="105" spans="2:12" s="8" customFormat="1" ht="24.95" customHeight="1">
      <c r="B105" s="103"/>
      <c r="D105" s="104" t="s">
        <v>300</v>
      </c>
      <c r="E105" s="105"/>
      <c r="F105" s="105"/>
      <c r="G105" s="105"/>
      <c r="H105" s="105"/>
      <c r="I105" s="105"/>
      <c r="J105" s="106">
        <f>J189</f>
        <v>0</v>
      </c>
      <c r="L105" s="103"/>
    </row>
    <row r="106" spans="2:12" s="9" customFormat="1" ht="19.899999999999999" customHeight="1">
      <c r="B106" s="107"/>
      <c r="D106" s="108" t="s">
        <v>1795</v>
      </c>
      <c r="E106" s="109"/>
      <c r="F106" s="109"/>
      <c r="G106" s="109"/>
      <c r="H106" s="109"/>
      <c r="I106" s="109"/>
      <c r="J106" s="110">
        <f>J190</f>
        <v>0</v>
      </c>
      <c r="L106" s="107"/>
    </row>
    <row r="107" spans="2:12" s="8" customFormat="1" ht="24.95" customHeight="1">
      <c r="B107" s="103"/>
      <c r="D107" s="104" t="s">
        <v>302</v>
      </c>
      <c r="E107" s="105"/>
      <c r="F107" s="105"/>
      <c r="G107" s="105"/>
      <c r="H107" s="105"/>
      <c r="I107" s="105"/>
      <c r="J107" s="106">
        <f>J193</f>
        <v>0</v>
      </c>
      <c r="L107" s="103"/>
    </row>
    <row r="108" spans="2:12" s="1" customFormat="1" ht="21.75" customHeight="1">
      <c r="B108" s="25"/>
      <c r="L108" s="25"/>
    </row>
    <row r="109" spans="2:12" s="1" customFormat="1" ht="6.95" customHeight="1"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25"/>
    </row>
    <row r="113" spans="2:63" s="1" customFormat="1" ht="6.95" customHeight="1">
      <c r="B113" s="42"/>
      <c r="C113" s="43"/>
      <c r="D113" s="43"/>
      <c r="E113" s="43"/>
      <c r="F113" s="43"/>
      <c r="G113" s="43"/>
      <c r="H113" s="43"/>
      <c r="I113" s="43"/>
      <c r="J113" s="43"/>
      <c r="K113" s="43"/>
      <c r="L113" s="25"/>
    </row>
    <row r="114" spans="2:63" s="1" customFormat="1" ht="24.95" customHeight="1">
      <c r="B114" s="25"/>
      <c r="C114" s="17" t="s">
        <v>120</v>
      </c>
      <c r="L114" s="25"/>
    </row>
    <row r="115" spans="2:63" s="1" customFormat="1" ht="6.95" customHeight="1">
      <c r="B115" s="25"/>
      <c r="L115" s="25"/>
    </row>
    <row r="116" spans="2:63" s="1" customFormat="1" ht="12" customHeight="1">
      <c r="B116" s="25"/>
      <c r="C116" s="22" t="s">
        <v>13</v>
      </c>
      <c r="L116" s="25"/>
    </row>
    <row r="117" spans="2:63" s="1" customFormat="1" ht="26.25" customHeight="1">
      <c r="B117" s="25"/>
      <c r="E117" s="197" t="str">
        <f>E7</f>
        <v>Nový zdroj tepla a elektrickej energie  - plynové motory a transformator  T10</v>
      </c>
      <c r="F117" s="198"/>
      <c r="G117" s="198"/>
      <c r="H117" s="198"/>
      <c r="L117" s="25"/>
    </row>
    <row r="118" spans="2:63" s="1" customFormat="1" ht="12" customHeight="1">
      <c r="B118" s="25"/>
      <c r="C118" s="22" t="s">
        <v>106</v>
      </c>
      <c r="L118" s="25"/>
    </row>
    <row r="119" spans="2:63" s="1" customFormat="1" ht="16.5" customHeight="1">
      <c r="B119" s="25"/>
      <c r="E119" s="187" t="str">
        <f>E9</f>
        <v xml:space="preserve">07 - SO 07 Vonkajšia kanalizácia </v>
      </c>
      <c r="F119" s="196"/>
      <c r="G119" s="196"/>
      <c r="H119" s="196"/>
      <c r="L119" s="25"/>
    </row>
    <row r="120" spans="2:63" s="1" customFormat="1" ht="6.95" customHeight="1">
      <c r="B120" s="25"/>
      <c r="L120" s="25"/>
    </row>
    <row r="121" spans="2:63" s="1" customFormat="1" ht="12" customHeight="1">
      <c r="B121" s="25"/>
      <c r="C121" s="22" t="s">
        <v>17</v>
      </c>
      <c r="F121" s="20" t="str">
        <f>F12</f>
        <v xml:space="preserve">Žilina </v>
      </c>
      <c r="I121" s="22" t="s">
        <v>19</v>
      </c>
      <c r="J121" s="48" t="str">
        <f>IF(J12="","",J12)</f>
        <v>4. 5. 2022</v>
      </c>
      <c r="L121" s="25"/>
    </row>
    <row r="122" spans="2:63" s="1" customFormat="1" ht="6.95" customHeight="1">
      <c r="B122" s="25"/>
      <c r="L122" s="25"/>
    </row>
    <row r="123" spans="2:63" s="1" customFormat="1" ht="15.2" customHeight="1">
      <c r="B123" s="25"/>
      <c r="C123" s="22" t="s">
        <v>21</v>
      </c>
      <c r="F123" s="20" t="str">
        <f>E15</f>
        <v xml:space="preserve">Žilinska teplárenská spoločnosť a.s. Žilina </v>
      </c>
      <c r="I123" s="22" t="s">
        <v>27</v>
      </c>
      <c r="J123" s="23" t="str">
        <f>E21</f>
        <v xml:space="preserve"> </v>
      </c>
      <c r="L123" s="25"/>
    </row>
    <row r="124" spans="2:63" s="1" customFormat="1" ht="15.2" customHeight="1">
      <c r="B124" s="25"/>
      <c r="C124" s="22" t="s">
        <v>25</v>
      </c>
      <c r="F124" s="20" t="str">
        <f>IF(E18="","",E18)</f>
        <v xml:space="preserve"> </v>
      </c>
      <c r="I124" s="22" t="s">
        <v>29</v>
      </c>
      <c r="J124" s="23" t="str">
        <f>E24</f>
        <v xml:space="preserve"> </v>
      </c>
      <c r="L124" s="25"/>
    </row>
    <row r="125" spans="2:63" s="1" customFormat="1" ht="10.35" customHeight="1">
      <c r="B125" s="25"/>
      <c r="L125" s="25"/>
    </row>
    <row r="126" spans="2:63" s="10" customFormat="1" ht="29.25" customHeight="1">
      <c r="B126" s="111"/>
      <c r="C126" s="112" t="s">
        <v>121</v>
      </c>
      <c r="D126" s="113" t="s">
        <v>56</v>
      </c>
      <c r="E126" s="113" t="s">
        <v>52</v>
      </c>
      <c r="F126" s="113" t="s">
        <v>53</v>
      </c>
      <c r="G126" s="113" t="s">
        <v>122</v>
      </c>
      <c r="H126" s="113" t="s">
        <v>123</v>
      </c>
      <c r="I126" s="113" t="s">
        <v>124</v>
      </c>
      <c r="J126" s="114" t="s">
        <v>110</v>
      </c>
      <c r="K126" s="115" t="s">
        <v>125</v>
      </c>
      <c r="L126" s="111"/>
      <c r="M126" s="54" t="s">
        <v>1</v>
      </c>
      <c r="N126" s="55" t="s">
        <v>35</v>
      </c>
      <c r="O126" s="55" t="s">
        <v>126</v>
      </c>
      <c r="P126" s="55" t="s">
        <v>127</v>
      </c>
      <c r="Q126" s="55" t="s">
        <v>128</v>
      </c>
      <c r="R126" s="55" t="s">
        <v>129</v>
      </c>
      <c r="S126" s="55" t="s">
        <v>130</v>
      </c>
      <c r="T126" s="56" t="s">
        <v>131</v>
      </c>
    </row>
    <row r="127" spans="2:63" s="1" customFormat="1" ht="22.9" customHeight="1">
      <c r="B127" s="25"/>
      <c r="C127" s="59" t="s">
        <v>111</v>
      </c>
      <c r="J127" s="116">
        <f>BK127</f>
        <v>0</v>
      </c>
      <c r="L127" s="25"/>
      <c r="M127" s="57"/>
      <c r="N127" s="49"/>
      <c r="O127" s="49"/>
      <c r="P127" s="117">
        <f>P128+P183+P189+P193</f>
        <v>1368.0068290000002</v>
      </c>
      <c r="Q127" s="49"/>
      <c r="R127" s="117">
        <f>R128+R183+R189+R193</f>
        <v>144.69508344999997</v>
      </c>
      <c r="S127" s="49"/>
      <c r="T127" s="118">
        <f>T128+T183+T189+T193</f>
        <v>0</v>
      </c>
      <c r="AT127" s="13" t="s">
        <v>70</v>
      </c>
      <c r="AU127" s="13" t="s">
        <v>112</v>
      </c>
      <c r="BK127" s="119">
        <f>BK128+BK183+BK189+BK193</f>
        <v>0</v>
      </c>
    </row>
    <row r="128" spans="2:63" s="11" customFormat="1" ht="25.9" customHeight="1">
      <c r="B128" s="120"/>
      <c r="D128" s="121" t="s">
        <v>70</v>
      </c>
      <c r="E128" s="122" t="s">
        <v>132</v>
      </c>
      <c r="F128" s="122" t="s">
        <v>133</v>
      </c>
      <c r="J128" s="123">
        <f>BK128</f>
        <v>0</v>
      </c>
      <c r="L128" s="120"/>
      <c r="M128" s="124"/>
      <c r="P128" s="125">
        <f>P129+P150+P153+P181</f>
        <v>1354.9223690000001</v>
      </c>
      <c r="R128" s="125">
        <f>R129+R150+R153+R181</f>
        <v>144.22675344999999</v>
      </c>
      <c r="T128" s="126">
        <f>T129+T150+T153+T181</f>
        <v>0</v>
      </c>
      <c r="AR128" s="121" t="s">
        <v>79</v>
      </c>
      <c r="AT128" s="127" t="s">
        <v>70</v>
      </c>
      <c r="AU128" s="127" t="s">
        <v>71</v>
      </c>
      <c r="AY128" s="121" t="s">
        <v>134</v>
      </c>
      <c r="BK128" s="128">
        <f>BK129+BK150+BK153+BK181</f>
        <v>0</v>
      </c>
    </row>
    <row r="129" spans="2:65" s="11" customFormat="1" ht="22.9" customHeight="1">
      <c r="B129" s="120"/>
      <c r="D129" s="121" t="s">
        <v>70</v>
      </c>
      <c r="E129" s="129" t="s">
        <v>79</v>
      </c>
      <c r="F129" s="129" t="s">
        <v>135</v>
      </c>
      <c r="J129" s="130">
        <f>BK129</f>
        <v>0</v>
      </c>
      <c r="L129" s="120"/>
      <c r="M129" s="124"/>
      <c r="P129" s="125">
        <f>SUM(P130:P149)</f>
        <v>1083.6090019999999</v>
      </c>
      <c r="R129" s="125">
        <f>SUM(R130:R149)</f>
        <v>90.553738549999991</v>
      </c>
      <c r="T129" s="126">
        <f>SUM(T130:T149)</f>
        <v>0</v>
      </c>
      <c r="AR129" s="121" t="s">
        <v>79</v>
      </c>
      <c r="AT129" s="127" t="s">
        <v>70</v>
      </c>
      <c r="AU129" s="127" t="s">
        <v>79</v>
      </c>
      <c r="AY129" s="121" t="s">
        <v>134</v>
      </c>
      <c r="BK129" s="128">
        <f>SUM(BK130:BK149)</f>
        <v>0</v>
      </c>
    </row>
    <row r="130" spans="2:65" s="1" customFormat="1" ht="24.2" customHeight="1">
      <c r="B130" s="131"/>
      <c r="C130" s="132" t="s">
        <v>79</v>
      </c>
      <c r="D130" s="132" t="s">
        <v>136</v>
      </c>
      <c r="E130" s="133" t="s">
        <v>1372</v>
      </c>
      <c r="F130" s="134" t="s">
        <v>1373</v>
      </c>
      <c r="G130" s="135" t="s">
        <v>182</v>
      </c>
      <c r="H130" s="136">
        <v>30.975000000000001</v>
      </c>
      <c r="I130" s="137">
        <v>0</v>
      </c>
      <c r="J130" s="137">
        <f t="shared" ref="J130:J149" si="0">ROUND(I130*H130,2)</f>
        <v>0</v>
      </c>
      <c r="K130" s="138"/>
      <c r="L130" s="25"/>
      <c r="M130" s="139" t="s">
        <v>1</v>
      </c>
      <c r="N130" s="140" t="s">
        <v>37</v>
      </c>
      <c r="O130" s="141">
        <v>0.79300000000000004</v>
      </c>
      <c r="P130" s="141">
        <f t="shared" ref="P130:P149" si="1">O130*H130</f>
        <v>24.563175000000001</v>
      </c>
      <c r="Q130" s="141">
        <v>0</v>
      </c>
      <c r="R130" s="141">
        <f t="shared" ref="R130:R149" si="2">Q130*H130</f>
        <v>0</v>
      </c>
      <c r="S130" s="141">
        <v>0</v>
      </c>
      <c r="T130" s="142">
        <f t="shared" ref="T130:T149" si="3">S130*H130</f>
        <v>0</v>
      </c>
      <c r="AR130" s="143" t="s">
        <v>140</v>
      </c>
      <c r="AT130" s="143" t="s">
        <v>136</v>
      </c>
      <c r="AU130" s="143" t="s">
        <v>141</v>
      </c>
      <c r="AY130" s="13" t="s">
        <v>134</v>
      </c>
      <c r="BE130" s="144">
        <f t="shared" ref="BE130:BE149" si="4">IF(N130="základná",J130,0)</f>
        <v>0</v>
      </c>
      <c r="BF130" s="144">
        <f t="shared" ref="BF130:BF149" si="5">IF(N130="znížená",J130,0)</f>
        <v>0</v>
      </c>
      <c r="BG130" s="144">
        <f t="shared" ref="BG130:BG149" si="6">IF(N130="zákl. prenesená",J130,0)</f>
        <v>0</v>
      </c>
      <c r="BH130" s="144">
        <f t="shared" ref="BH130:BH149" si="7">IF(N130="zníž. prenesená",J130,0)</f>
        <v>0</v>
      </c>
      <c r="BI130" s="144">
        <f t="shared" ref="BI130:BI149" si="8">IF(N130="nulová",J130,0)</f>
        <v>0</v>
      </c>
      <c r="BJ130" s="13" t="s">
        <v>141</v>
      </c>
      <c r="BK130" s="144">
        <f t="shared" ref="BK130:BK149" si="9">ROUND(I130*H130,2)</f>
        <v>0</v>
      </c>
      <c r="BL130" s="13" t="s">
        <v>140</v>
      </c>
      <c r="BM130" s="143" t="s">
        <v>1796</v>
      </c>
    </row>
    <row r="131" spans="2:65" s="1" customFormat="1" ht="24.2" customHeight="1">
      <c r="B131" s="131"/>
      <c r="C131" s="132" t="s">
        <v>141</v>
      </c>
      <c r="D131" s="132" t="s">
        <v>136</v>
      </c>
      <c r="E131" s="133" t="s">
        <v>1375</v>
      </c>
      <c r="F131" s="134" t="s">
        <v>1376</v>
      </c>
      <c r="G131" s="135" t="s">
        <v>182</v>
      </c>
      <c r="H131" s="136">
        <v>30.975000000000001</v>
      </c>
      <c r="I131" s="137">
        <v>0</v>
      </c>
      <c r="J131" s="137">
        <f t="shared" si="0"/>
        <v>0</v>
      </c>
      <c r="K131" s="138"/>
      <c r="L131" s="25"/>
      <c r="M131" s="139" t="s">
        <v>1</v>
      </c>
      <c r="N131" s="140" t="s">
        <v>37</v>
      </c>
      <c r="O131" s="141">
        <v>0.10199999999999999</v>
      </c>
      <c r="P131" s="141">
        <f t="shared" si="1"/>
        <v>3.1594500000000001</v>
      </c>
      <c r="Q131" s="141">
        <v>0</v>
      </c>
      <c r="R131" s="141">
        <f t="shared" si="2"/>
        <v>0</v>
      </c>
      <c r="S131" s="141">
        <v>0</v>
      </c>
      <c r="T131" s="142">
        <f t="shared" si="3"/>
        <v>0</v>
      </c>
      <c r="AR131" s="143" t="s">
        <v>140</v>
      </c>
      <c r="AT131" s="143" t="s">
        <v>136</v>
      </c>
      <c r="AU131" s="143" t="s">
        <v>141</v>
      </c>
      <c r="AY131" s="13" t="s">
        <v>134</v>
      </c>
      <c r="BE131" s="144">
        <f t="shared" si="4"/>
        <v>0</v>
      </c>
      <c r="BF131" s="144">
        <f t="shared" si="5"/>
        <v>0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13" t="s">
        <v>141</v>
      </c>
      <c r="BK131" s="144">
        <f t="shared" si="9"/>
        <v>0</v>
      </c>
      <c r="BL131" s="13" t="s">
        <v>140</v>
      </c>
      <c r="BM131" s="143" t="s">
        <v>1797</v>
      </c>
    </row>
    <row r="132" spans="2:65" s="1" customFormat="1" ht="21.75" customHeight="1">
      <c r="B132" s="131"/>
      <c r="C132" s="132" t="s">
        <v>146</v>
      </c>
      <c r="D132" s="132" t="s">
        <v>136</v>
      </c>
      <c r="E132" s="133" t="s">
        <v>1798</v>
      </c>
      <c r="F132" s="134" t="s">
        <v>1799</v>
      </c>
      <c r="G132" s="135" t="s">
        <v>182</v>
      </c>
      <c r="H132" s="136">
        <v>102.672</v>
      </c>
      <c r="I132" s="137">
        <v>0</v>
      </c>
      <c r="J132" s="137">
        <f t="shared" si="0"/>
        <v>0</v>
      </c>
      <c r="K132" s="138"/>
      <c r="L132" s="25"/>
      <c r="M132" s="139" t="s">
        <v>1</v>
      </c>
      <c r="N132" s="140" t="s">
        <v>37</v>
      </c>
      <c r="O132" s="141">
        <v>2.5139999999999998</v>
      </c>
      <c r="P132" s="141">
        <f t="shared" si="1"/>
        <v>258.11740799999995</v>
      </c>
      <c r="Q132" s="141">
        <v>0</v>
      </c>
      <c r="R132" s="141">
        <f t="shared" si="2"/>
        <v>0</v>
      </c>
      <c r="S132" s="141">
        <v>0</v>
      </c>
      <c r="T132" s="142">
        <f t="shared" si="3"/>
        <v>0</v>
      </c>
      <c r="AR132" s="143" t="s">
        <v>140</v>
      </c>
      <c r="AT132" s="143" t="s">
        <v>136</v>
      </c>
      <c r="AU132" s="143" t="s">
        <v>141</v>
      </c>
      <c r="AY132" s="13" t="s">
        <v>134</v>
      </c>
      <c r="BE132" s="144">
        <f t="shared" si="4"/>
        <v>0</v>
      </c>
      <c r="BF132" s="144">
        <f t="shared" si="5"/>
        <v>0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13" t="s">
        <v>141</v>
      </c>
      <c r="BK132" s="144">
        <f t="shared" si="9"/>
        <v>0</v>
      </c>
      <c r="BL132" s="13" t="s">
        <v>140</v>
      </c>
      <c r="BM132" s="143" t="s">
        <v>1800</v>
      </c>
    </row>
    <row r="133" spans="2:65" s="1" customFormat="1" ht="37.9" customHeight="1">
      <c r="B133" s="131"/>
      <c r="C133" s="132" t="s">
        <v>140</v>
      </c>
      <c r="D133" s="132" t="s">
        <v>136</v>
      </c>
      <c r="E133" s="133" t="s">
        <v>1801</v>
      </c>
      <c r="F133" s="134" t="s">
        <v>1802</v>
      </c>
      <c r="G133" s="135" t="s">
        <v>182</v>
      </c>
      <c r="H133" s="136">
        <v>102.672</v>
      </c>
      <c r="I133" s="137">
        <v>0</v>
      </c>
      <c r="J133" s="137">
        <f t="shared" si="0"/>
        <v>0</v>
      </c>
      <c r="K133" s="138"/>
      <c r="L133" s="25"/>
      <c r="M133" s="139" t="s">
        <v>1</v>
      </c>
      <c r="N133" s="140" t="s">
        <v>37</v>
      </c>
      <c r="O133" s="141">
        <v>0.61299999999999999</v>
      </c>
      <c r="P133" s="141">
        <f t="shared" si="1"/>
        <v>62.937936000000001</v>
      </c>
      <c r="Q133" s="141">
        <v>0</v>
      </c>
      <c r="R133" s="141">
        <f t="shared" si="2"/>
        <v>0</v>
      </c>
      <c r="S133" s="141">
        <v>0</v>
      </c>
      <c r="T133" s="142">
        <f t="shared" si="3"/>
        <v>0</v>
      </c>
      <c r="AR133" s="143" t="s">
        <v>140</v>
      </c>
      <c r="AT133" s="143" t="s">
        <v>136</v>
      </c>
      <c r="AU133" s="143" t="s">
        <v>141</v>
      </c>
      <c r="AY133" s="13" t="s">
        <v>134</v>
      </c>
      <c r="BE133" s="144">
        <f t="shared" si="4"/>
        <v>0</v>
      </c>
      <c r="BF133" s="144">
        <f t="shared" si="5"/>
        <v>0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13" t="s">
        <v>141</v>
      </c>
      <c r="BK133" s="144">
        <f t="shared" si="9"/>
        <v>0</v>
      </c>
      <c r="BL133" s="13" t="s">
        <v>140</v>
      </c>
      <c r="BM133" s="143" t="s">
        <v>1803</v>
      </c>
    </row>
    <row r="134" spans="2:65" s="1" customFormat="1" ht="24.2" customHeight="1">
      <c r="B134" s="131"/>
      <c r="C134" s="132" t="s">
        <v>153</v>
      </c>
      <c r="D134" s="132" t="s">
        <v>136</v>
      </c>
      <c r="E134" s="133" t="s">
        <v>1661</v>
      </c>
      <c r="F134" s="134" t="s">
        <v>1662</v>
      </c>
      <c r="G134" s="135" t="s">
        <v>182</v>
      </c>
      <c r="H134" s="136">
        <v>174.607</v>
      </c>
      <c r="I134" s="137">
        <v>0</v>
      </c>
      <c r="J134" s="137">
        <f t="shared" si="0"/>
        <v>0</v>
      </c>
      <c r="K134" s="138"/>
      <c r="L134" s="25"/>
      <c r="M134" s="139" t="s">
        <v>1</v>
      </c>
      <c r="N134" s="140" t="s">
        <v>37</v>
      </c>
      <c r="O134" s="141">
        <v>0.81100000000000005</v>
      </c>
      <c r="P134" s="141">
        <f t="shared" si="1"/>
        <v>141.60627700000001</v>
      </c>
      <c r="Q134" s="141">
        <v>0</v>
      </c>
      <c r="R134" s="141">
        <f t="shared" si="2"/>
        <v>0</v>
      </c>
      <c r="S134" s="141">
        <v>0</v>
      </c>
      <c r="T134" s="142">
        <f t="shared" si="3"/>
        <v>0</v>
      </c>
      <c r="AR134" s="143" t="s">
        <v>140</v>
      </c>
      <c r="AT134" s="143" t="s">
        <v>136</v>
      </c>
      <c r="AU134" s="143" t="s">
        <v>141</v>
      </c>
      <c r="AY134" s="13" t="s">
        <v>134</v>
      </c>
      <c r="BE134" s="144">
        <f t="shared" si="4"/>
        <v>0</v>
      </c>
      <c r="BF134" s="144">
        <f t="shared" si="5"/>
        <v>0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13" t="s">
        <v>141</v>
      </c>
      <c r="BK134" s="144">
        <f t="shared" si="9"/>
        <v>0</v>
      </c>
      <c r="BL134" s="13" t="s">
        <v>140</v>
      </c>
      <c r="BM134" s="143" t="s">
        <v>1804</v>
      </c>
    </row>
    <row r="135" spans="2:65" s="1" customFormat="1" ht="37.9" customHeight="1">
      <c r="B135" s="131"/>
      <c r="C135" s="132" t="s">
        <v>157</v>
      </c>
      <c r="D135" s="132" t="s">
        <v>136</v>
      </c>
      <c r="E135" s="133" t="s">
        <v>1664</v>
      </c>
      <c r="F135" s="134" t="s">
        <v>1665</v>
      </c>
      <c r="G135" s="135" t="s">
        <v>182</v>
      </c>
      <c r="H135" s="136">
        <v>174.607</v>
      </c>
      <c r="I135" s="137">
        <v>0</v>
      </c>
      <c r="J135" s="137">
        <f t="shared" si="0"/>
        <v>0</v>
      </c>
      <c r="K135" s="138"/>
      <c r="L135" s="25"/>
      <c r="M135" s="139" t="s">
        <v>1</v>
      </c>
      <c r="N135" s="140" t="s">
        <v>37</v>
      </c>
      <c r="O135" s="141">
        <v>0.08</v>
      </c>
      <c r="P135" s="141">
        <f t="shared" si="1"/>
        <v>13.96856</v>
      </c>
      <c r="Q135" s="141">
        <v>0</v>
      </c>
      <c r="R135" s="141">
        <f t="shared" si="2"/>
        <v>0</v>
      </c>
      <c r="S135" s="141">
        <v>0</v>
      </c>
      <c r="T135" s="142">
        <f t="shared" si="3"/>
        <v>0</v>
      </c>
      <c r="AR135" s="143" t="s">
        <v>140</v>
      </c>
      <c r="AT135" s="143" t="s">
        <v>136</v>
      </c>
      <c r="AU135" s="143" t="s">
        <v>141</v>
      </c>
      <c r="AY135" s="13" t="s">
        <v>134</v>
      </c>
      <c r="BE135" s="144">
        <f t="shared" si="4"/>
        <v>0</v>
      </c>
      <c r="BF135" s="144">
        <f t="shared" si="5"/>
        <v>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13" t="s">
        <v>141</v>
      </c>
      <c r="BK135" s="144">
        <f t="shared" si="9"/>
        <v>0</v>
      </c>
      <c r="BL135" s="13" t="s">
        <v>140</v>
      </c>
      <c r="BM135" s="143" t="s">
        <v>1805</v>
      </c>
    </row>
    <row r="136" spans="2:65" s="1" customFormat="1" ht="24.2" customHeight="1">
      <c r="B136" s="131"/>
      <c r="C136" s="132" t="s">
        <v>163</v>
      </c>
      <c r="D136" s="132" t="s">
        <v>136</v>
      </c>
      <c r="E136" s="133" t="s">
        <v>1667</v>
      </c>
      <c r="F136" s="134" t="s">
        <v>1668</v>
      </c>
      <c r="G136" s="135" t="s">
        <v>139</v>
      </c>
      <c r="H136" s="136">
        <v>104.29</v>
      </c>
      <c r="I136" s="137">
        <v>0</v>
      </c>
      <c r="J136" s="137">
        <f t="shared" si="0"/>
        <v>0</v>
      </c>
      <c r="K136" s="138"/>
      <c r="L136" s="25"/>
      <c r="M136" s="139" t="s">
        <v>1</v>
      </c>
      <c r="N136" s="140" t="s">
        <v>37</v>
      </c>
      <c r="O136" s="141">
        <v>0.42199999999999999</v>
      </c>
      <c r="P136" s="141">
        <f t="shared" si="1"/>
        <v>44.010379999999998</v>
      </c>
      <c r="Q136" s="141">
        <v>1.99E-3</v>
      </c>
      <c r="R136" s="141">
        <f t="shared" si="2"/>
        <v>0.2075371</v>
      </c>
      <c r="S136" s="141">
        <v>0</v>
      </c>
      <c r="T136" s="142">
        <f t="shared" si="3"/>
        <v>0</v>
      </c>
      <c r="AR136" s="143" t="s">
        <v>140</v>
      </c>
      <c r="AT136" s="143" t="s">
        <v>136</v>
      </c>
      <c r="AU136" s="143" t="s">
        <v>141</v>
      </c>
      <c r="AY136" s="13" t="s">
        <v>134</v>
      </c>
      <c r="BE136" s="144">
        <f t="shared" si="4"/>
        <v>0</v>
      </c>
      <c r="BF136" s="144">
        <f t="shared" si="5"/>
        <v>0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13" t="s">
        <v>141</v>
      </c>
      <c r="BK136" s="144">
        <f t="shared" si="9"/>
        <v>0</v>
      </c>
      <c r="BL136" s="13" t="s">
        <v>140</v>
      </c>
      <c r="BM136" s="143" t="s">
        <v>1806</v>
      </c>
    </row>
    <row r="137" spans="2:65" s="1" customFormat="1" ht="24.2" customHeight="1">
      <c r="B137" s="131"/>
      <c r="C137" s="132" t="s">
        <v>167</v>
      </c>
      <c r="D137" s="132" t="s">
        <v>136</v>
      </c>
      <c r="E137" s="133" t="s">
        <v>1670</v>
      </c>
      <c r="F137" s="134" t="s">
        <v>1671</v>
      </c>
      <c r="G137" s="135" t="s">
        <v>139</v>
      </c>
      <c r="H137" s="136">
        <v>343.41500000000002</v>
      </c>
      <c r="I137" s="137">
        <v>0</v>
      </c>
      <c r="J137" s="137">
        <f t="shared" si="0"/>
        <v>0</v>
      </c>
      <c r="K137" s="138"/>
      <c r="L137" s="25"/>
      <c r="M137" s="139" t="s">
        <v>1</v>
      </c>
      <c r="N137" s="140" t="s">
        <v>37</v>
      </c>
      <c r="O137" s="141">
        <v>0.47499999999999998</v>
      </c>
      <c r="P137" s="141">
        <f t="shared" si="1"/>
        <v>163.12212500000001</v>
      </c>
      <c r="Q137" s="141">
        <v>2.0300000000000001E-3</v>
      </c>
      <c r="R137" s="141">
        <f t="shared" si="2"/>
        <v>0.69713245000000013</v>
      </c>
      <c r="S137" s="141">
        <v>0</v>
      </c>
      <c r="T137" s="142">
        <f t="shared" si="3"/>
        <v>0</v>
      </c>
      <c r="AR137" s="143" t="s">
        <v>140</v>
      </c>
      <c r="AT137" s="143" t="s">
        <v>136</v>
      </c>
      <c r="AU137" s="143" t="s">
        <v>141</v>
      </c>
      <c r="AY137" s="13" t="s">
        <v>134</v>
      </c>
      <c r="BE137" s="144">
        <f t="shared" si="4"/>
        <v>0</v>
      </c>
      <c r="BF137" s="144">
        <f t="shared" si="5"/>
        <v>0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13" t="s">
        <v>141</v>
      </c>
      <c r="BK137" s="144">
        <f t="shared" si="9"/>
        <v>0</v>
      </c>
      <c r="BL137" s="13" t="s">
        <v>140</v>
      </c>
      <c r="BM137" s="143" t="s">
        <v>1807</v>
      </c>
    </row>
    <row r="138" spans="2:65" s="1" customFormat="1" ht="24.2" customHeight="1">
      <c r="B138" s="131"/>
      <c r="C138" s="132" t="s">
        <v>161</v>
      </c>
      <c r="D138" s="132" t="s">
        <v>136</v>
      </c>
      <c r="E138" s="133" t="s">
        <v>1673</v>
      </c>
      <c r="F138" s="134" t="s">
        <v>1674</v>
      </c>
      <c r="G138" s="135" t="s">
        <v>139</v>
      </c>
      <c r="H138" s="136">
        <v>104.29</v>
      </c>
      <c r="I138" s="137">
        <v>0</v>
      </c>
      <c r="J138" s="137">
        <f t="shared" si="0"/>
        <v>0</v>
      </c>
      <c r="K138" s="138"/>
      <c r="L138" s="25"/>
      <c r="M138" s="139" t="s">
        <v>1</v>
      </c>
      <c r="N138" s="140" t="s">
        <v>37</v>
      </c>
      <c r="O138" s="141">
        <v>0.16900000000000001</v>
      </c>
      <c r="P138" s="141">
        <f t="shared" si="1"/>
        <v>17.625010000000003</v>
      </c>
      <c r="Q138" s="141">
        <v>0</v>
      </c>
      <c r="R138" s="141">
        <f t="shared" si="2"/>
        <v>0</v>
      </c>
      <c r="S138" s="141">
        <v>0</v>
      </c>
      <c r="T138" s="142">
        <f t="shared" si="3"/>
        <v>0</v>
      </c>
      <c r="AR138" s="143" t="s">
        <v>140</v>
      </c>
      <c r="AT138" s="143" t="s">
        <v>136</v>
      </c>
      <c r="AU138" s="143" t="s">
        <v>141</v>
      </c>
      <c r="AY138" s="13" t="s">
        <v>134</v>
      </c>
      <c r="BE138" s="144">
        <f t="shared" si="4"/>
        <v>0</v>
      </c>
      <c r="BF138" s="144">
        <f t="shared" si="5"/>
        <v>0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13" t="s">
        <v>141</v>
      </c>
      <c r="BK138" s="144">
        <f t="shared" si="9"/>
        <v>0</v>
      </c>
      <c r="BL138" s="13" t="s">
        <v>140</v>
      </c>
      <c r="BM138" s="143" t="s">
        <v>1808</v>
      </c>
    </row>
    <row r="139" spans="2:65" s="1" customFormat="1" ht="24.2" customHeight="1">
      <c r="B139" s="131"/>
      <c r="C139" s="132" t="s">
        <v>174</v>
      </c>
      <c r="D139" s="132" t="s">
        <v>136</v>
      </c>
      <c r="E139" s="133" t="s">
        <v>1676</v>
      </c>
      <c r="F139" s="134" t="s">
        <v>1677</v>
      </c>
      <c r="G139" s="135" t="s">
        <v>139</v>
      </c>
      <c r="H139" s="136">
        <v>343.41500000000002</v>
      </c>
      <c r="I139" s="137">
        <v>0</v>
      </c>
      <c r="J139" s="137">
        <f t="shared" si="0"/>
        <v>0</v>
      </c>
      <c r="K139" s="138"/>
      <c r="L139" s="25"/>
      <c r="M139" s="139" t="s">
        <v>1</v>
      </c>
      <c r="N139" s="140" t="s">
        <v>37</v>
      </c>
      <c r="O139" s="141">
        <v>0.20699999999999999</v>
      </c>
      <c r="P139" s="141">
        <f t="shared" si="1"/>
        <v>71.086905000000002</v>
      </c>
      <c r="Q139" s="141">
        <v>0</v>
      </c>
      <c r="R139" s="141">
        <f t="shared" si="2"/>
        <v>0</v>
      </c>
      <c r="S139" s="141">
        <v>0</v>
      </c>
      <c r="T139" s="142">
        <f t="shared" si="3"/>
        <v>0</v>
      </c>
      <c r="AR139" s="143" t="s">
        <v>140</v>
      </c>
      <c r="AT139" s="143" t="s">
        <v>136</v>
      </c>
      <c r="AU139" s="143" t="s">
        <v>141</v>
      </c>
      <c r="AY139" s="13" t="s">
        <v>134</v>
      </c>
      <c r="BE139" s="144">
        <f t="shared" si="4"/>
        <v>0</v>
      </c>
      <c r="BF139" s="144">
        <f t="shared" si="5"/>
        <v>0</v>
      </c>
      <c r="BG139" s="144">
        <f t="shared" si="6"/>
        <v>0</v>
      </c>
      <c r="BH139" s="144">
        <f t="shared" si="7"/>
        <v>0</v>
      </c>
      <c r="BI139" s="144">
        <f t="shared" si="8"/>
        <v>0</v>
      </c>
      <c r="BJ139" s="13" t="s">
        <v>141</v>
      </c>
      <c r="BK139" s="144">
        <f t="shared" si="9"/>
        <v>0</v>
      </c>
      <c r="BL139" s="13" t="s">
        <v>140</v>
      </c>
      <c r="BM139" s="143" t="s">
        <v>1809</v>
      </c>
    </row>
    <row r="140" spans="2:65" s="1" customFormat="1" ht="24.2" customHeight="1">
      <c r="B140" s="131"/>
      <c r="C140" s="132" t="s">
        <v>179</v>
      </c>
      <c r="D140" s="132" t="s">
        <v>136</v>
      </c>
      <c r="E140" s="133" t="s">
        <v>1810</v>
      </c>
      <c r="F140" s="134" t="s">
        <v>1811</v>
      </c>
      <c r="G140" s="135" t="s">
        <v>139</v>
      </c>
      <c r="H140" s="136">
        <v>34.1</v>
      </c>
      <c r="I140" s="137">
        <v>0</v>
      </c>
      <c r="J140" s="137">
        <f t="shared" si="0"/>
        <v>0</v>
      </c>
      <c r="K140" s="138"/>
      <c r="L140" s="25"/>
      <c r="M140" s="139" t="s">
        <v>1</v>
      </c>
      <c r="N140" s="140" t="s">
        <v>37</v>
      </c>
      <c r="O140" s="141">
        <v>0.30499999999999999</v>
      </c>
      <c r="P140" s="141">
        <f t="shared" si="1"/>
        <v>10.400500000000001</v>
      </c>
      <c r="Q140" s="141">
        <v>4.0090000000000001E-2</v>
      </c>
      <c r="R140" s="141">
        <f t="shared" si="2"/>
        <v>1.3670690000000001</v>
      </c>
      <c r="S140" s="141">
        <v>0</v>
      </c>
      <c r="T140" s="142">
        <f t="shared" si="3"/>
        <v>0</v>
      </c>
      <c r="AR140" s="143" t="s">
        <v>140</v>
      </c>
      <c r="AT140" s="143" t="s">
        <v>136</v>
      </c>
      <c r="AU140" s="143" t="s">
        <v>141</v>
      </c>
      <c r="AY140" s="13" t="s">
        <v>134</v>
      </c>
      <c r="BE140" s="144">
        <f t="shared" si="4"/>
        <v>0</v>
      </c>
      <c r="BF140" s="144">
        <f t="shared" si="5"/>
        <v>0</v>
      </c>
      <c r="BG140" s="144">
        <f t="shared" si="6"/>
        <v>0</v>
      </c>
      <c r="BH140" s="144">
        <f t="shared" si="7"/>
        <v>0</v>
      </c>
      <c r="BI140" s="144">
        <f t="shared" si="8"/>
        <v>0</v>
      </c>
      <c r="BJ140" s="13" t="s">
        <v>141</v>
      </c>
      <c r="BK140" s="144">
        <f t="shared" si="9"/>
        <v>0</v>
      </c>
      <c r="BL140" s="13" t="s">
        <v>140</v>
      </c>
      <c r="BM140" s="143" t="s">
        <v>1812</v>
      </c>
    </row>
    <row r="141" spans="2:65" s="1" customFormat="1" ht="24.2" customHeight="1">
      <c r="B141" s="131"/>
      <c r="C141" s="132" t="s">
        <v>184</v>
      </c>
      <c r="D141" s="132" t="s">
        <v>136</v>
      </c>
      <c r="E141" s="133" t="s">
        <v>660</v>
      </c>
      <c r="F141" s="134" t="s">
        <v>661</v>
      </c>
      <c r="G141" s="135" t="s">
        <v>139</v>
      </c>
      <c r="H141" s="136">
        <v>34.1</v>
      </c>
      <c r="I141" s="137">
        <v>0</v>
      </c>
      <c r="J141" s="137">
        <f t="shared" si="0"/>
        <v>0</v>
      </c>
      <c r="K141" s="138"/>
      <c r="L141" s="25"/>
      <c r="M141" s="139" t="s">
        <v>1</v>
      </c>
      <c r="N141" s="140" t="s">
        <v>37</v>
      </c>
      <c r="O141" s="141">
        <v>0.16200000000000001</v>
      </c>
      <c r="P141" s="141">
        <f t="shared" si="1"/>
        <v>5.5242000000000004</v>
      </c>
      <c r="Q141" s="141">
        <v>0</v>
      </c>
      <c r="R141" s="141">
        <f t="shared" si="2"/>
        <v>0</v>
      </c>
      <c r="S141" s="141">
        <v>0</v>
      </c>
      <c r="T141" s="142">
        <f t="shared" si="3"/>
        <v>0</v>
      </c>
      <c r="AR141" s="143" t="s">
        <v>140</v>
      </c>
      <c r="AT141" s="143" t="s">
        <v>136</v>
      </c>
      <c r="AU141" s="143" t="s">
        <v>141</v>
      </c>
      <c r="AY141" s="13" t="s">
        <v>134</v>
      </c>
      <c r="BE141" s="144">
        <f t="shared" si="4"/>
        <v>0</v>
      </c>
      <c r="BF141" s="144">
        <f t="shared" si="5"/>
        <v>0</v>
      </c>
      <c r="BG141" s="144">
        <f t="shared" si="6"/>
        <v>0</v>
      </c>
      <c r="BH141" s="144">
        <f t="shared" si="7"/>
        <v>0</v>
      </c>
      <c r="BI141" s="144">
        <f t="shared" si="8"/>
        <v>0</v>
      </c>
      <c r="BJ141" s="13" t="s">
        <v>141</v>
      </c>
      <c r="BK141" s="144">
        <f t="shared" si="9"/>
        <v>0</v>
      </c>
      <c r="BL141" s="13" t="s">
        <v>140</v>
      </c>
      <c r="BM141" s="143" t="s">
        <v>1813</v>
      </c>
    </row>
    <row r="142" spans="2:65" s="1" customFormat="1" ht="33" customHeight="1">
      <c r="B142" s="131"/>
      <c r="C142" s="132" t="s">
        <v>188</v>
      </c>
      <c r="D142" s="132" t="s">
        <v>136</v>
      </c>
      <c r="E142" s="133" t="s">
        <v>1679</v>
      </c>
      <c r="F142" s="134" t="s">
        <v>1680</v>
      </c>
      <c r="G142" s="135" t="s">
        <v>182</v>
      </c>
      <c r="H142" s="136">
        <v>72.671999999999997</v>
      </c>
      <c r="I142" s="137">
        <v>0</v>
      </c>
      <c r="J142" s="137">
        <f t="shared" si="0"/>
        <v>0</v>
      </c>
      <c r="K142" s="138"/>
      <c r="L142" s="25"/>
      <c r="M142" s="139" t="s">
        <v>1</v>
      </c>
      <c r="N142" s="140" t="s">
        <v>37</v>
      </c>
      <c r="O142" s="141">
        <v>7.0999999999999994E-2</v>
      </c>
      <c r="P142" s="141">
        <f t="shared" si="1"/>
        <v>5.159711999999999</v>
      </c>
      <c r="Q142" s="141">
        <v>0</v>
      </c>
      <c r="R142" s="141">
        <f t="shared" si="2"/>
        <v>0</v>
      </c>
      <c r="S142" s="141">
        <v>0</v>
      </c>
      <c r="T142" s="142">
        <f t="shared" si="3"/>
        <v>0</v>
      </c>
      <c r="AR142" s="143" t="s">
        <v>140</v>
      </c>
      <c r="AT142" s="143" t="s">
        <v>136</v>
      </c>
      <c r="AU142" s="143" t="s">
        <v>141</v>
      </c>
      <c r="AY142" s="13" t="s">
        <v>134</v>
      </c>
      <c r="BE142" s="144">
        <f t="shared" si="4"/>
        <v>0</v>
      </c>
      <c r="BF142" s="144">
        <f t="shared" si="5"/>
        <v>0</v>
      </c>
      <c r="BG142" s="144">
        <f t="shared" si="6"/>
        <v>0</v>
      </c>
      <c r="BH142" s="144">
        <f t="shared" si="7"/>
        <v>0</v>
      </c>
      <c r="BI142" s="144">
        <f t="shared" si="8"/>
        <v>0</v>
      </c>
      <c r="BJ142" s="13" t="s">
        <v>141</v>
      </c>
      <c r="BK142" s="144">
        <f t="shared" si="9"/>
        <v>0</v>
      </c>
      <c r="BL142" s="13" t="s">
        <v>140</v>
      </c>
      <c r="BM142" s="143" t="s">
        <v>1814</v>
      </c>
    </row>
    <row r="143" spans="2:65" s="1" customFormat="1" ht="24.2" customHeight="1">
      <c r="B143" s="131"/>
      <c r="C143" s="132" t="s">
        <v>192</v>
      </c>
      <c r="D143" s="132" t="s">
        <v>136</v>
      </c>
      <c r="E143" s="133" t="s">
        <v>1815</v>
      </c>
      <c r="F143" s="134" t="s">
        <v>1816</v>
      </c>
      <c r="G143" s="135" t="s">
        <v>182</v>
      </c>
      <c r="H143" s="136">
        <v>72.671999999999997</v>
      </c>
      <c r="I143" s="137">
        <v>0</v>
      </c>
      <c r="J143" s="137">
        <f t="shared" si="0"/>
        <v>0</v>
      </c>
      <c r="K143" s="138"/>
      <c r="L143" s="25"/>
      <c r="M143" s="139" t="s">
        <v>1</v>
      </c>
      <c r="N143" s="140" t="s">
        <v>37</v>
      </c>
      <c r="O143" s="141">
        <v>0.61699999999999999</v>
      </c>
      <c r="P143" s="141">
        <f t="shared" si="1"/>
        <v>44.838623999999996</v>
      </c>
      <c r="Q143" s="141">
        <v>0</v>
      </c>
      <c r="R143" s="141">
        <f t="shared" si="2"/>
        <v>0</v>
      </c>
      <c r="S143" s="141">
        <v>0</v>
      </c>
      <c r="T143" s="142">
        <f t="shared" si="3"/>
        <v>0</v>
      </c>
      <c r="AR143" s="143" t="s">
        <v>140</v>
      </c>
      <c r="AT143" s="143" t="s">
        <v>136</v>
      </c>
      <c r="AU143" s="143" t="s">
        <v>141</v>
      </c>
      <c r="AY143" s="13" t="s">
        <v>134</v>
      </c>
      <c r="BE143" s="144">
        <f t="shared" si="4"/>
        <v>0</v>
      </c>
      <c r="BF143" s="144">
        <f t="shared" si="5"/>
        <v>0</v>
      </c>
      <c r="BG143" s="144">
        <f t="shared" si="6"/>
        <v>0</v>
      </c>
      <c r="BH143" s="144">
        <f t="shared" si="7"/>
        <v>0</v>
      </c>
      <c r="BI143" s="144">
        <f t="shared" si="8"/>
        <v>0</v>
      </c>
      <c r="BJ143" s="13" t="s">
        <v>141</v>
      </c>
      <c r="BK143" s="144">
        <f t="shared" si="9"/>
        <v>0</v>
      </c>
      <c r="BL143" s="13" t="s">
        <v>140</v>
      </c>
      <c r="BM143" s="143" t="s">
        <v>1817</v>
      </c>
    </row>
    <row r="144" spans="2:65" s="1" customFormat="1" ht="16.5" customHeight="1">
      <c r="B144" s="131"/>
      <c r="C144" s="132" t="s">
        <v>196</v>
      </c>
      <c r="D144" s="132" t="s">
        <v>136</v>
      </c>
      <c r="E144" s="133" t="s">
        <v>672</v>
      </c>
      <c r="F144" s="134" t="s">
        <v>673</v>
      </c>
      <c r="G144" s="135" t="s">
        <v>182</v>
      </c>
      <c r="H144" s="136">
        <v>72.671999999999997</v>
      </c>
      <c r="I144" s="137">
        <v>0</v>
      </c>
      <c r="J144" s="137">
        <f t="shared" si="0"/>
        <v>0</v>
      </c>
      <c r="K144" s="138"/>
      <c r="L144" s="25"/>
      <c r="M144" s="139" t="s">
        <v>1</v>
      </c>
      <c r="N144" s="140" t="s">
        <v>37</v>
      </c>
      <c r="O144" s="141">
        <v>8.9999999999999993E-3</v>
      </c>
      <c r="P144" s="141">
        <f t="shared" si="1"/>
        <v>0.65404799999999996</v>
      </c>
      <c r="Q144" s="141">
        <v>0</v>
      </c>
      <c r="R144" s="141">
        <f t="shared" si="2"/>
        <v>0</v>
      </c>
      <c r="S144" s="141">
        <v>0</v>
      </c>
      <c r="T144" s="142">
        <f t="shared" si="3"/>
        <v>0</v>
      </c>
      <c r="AR144" s="143" t="s">
        <v>140</v>
      </c>
      <c r="AT144" s="143" t="s">
        <v>136</v>
      </c>
      <c r="AU144" s="143" t="s">
        <v>141</v>
      </c>
      <c r="AY144" s="13" t="s">
        <v>134</v>
      </c>
      <c r="BE144" s="144">
        <f t="shared" si="4"/>
        <v>0</v>
      </c>
      <c r="BF144" s="144">
        <f t="shared" si="5"/>
        <v>0</v>
      </c>
      <c r="BG144" s="144">
        <f t="shared" si="6"/>
        <v>0</v>
      </c>
      <c r="BH144" s="144">
        <f t="shared" si="7"/>
        <v>0</v>
      </c>
      <c r="BI144" s="144">
        <f t="shared" si="8"/>
        <v>0</v>
      </c>
      <c r="BJ144" s="13" t="s">
        <v>141</v>
      </c>
      <c r="BK144" s="144">
        <f t="shared" si="9"/>
        <v>0</v>
      </c>
      <c r="BL144" s="13" t="s">
        <v>140</v>
      </c>
      <c r="BM144" s="143" t="s">
        <v>1818</v>
      </c>
    </row>
    <row r="145" spans="2:65" s="1" customFormat="1" ht="24.2" customHeight="1">
      <c r="B145" s="131"/>
      <c r="C145" s="132" t="s">
        <v>200</v>
      </c>
      <c r="D145" s="132" t="s">
        <v>136</v>
      </c>
      <c r="E145" s="133" t="s">
        <v>1684</v>
      </c>
      <c r="F145" s="134" t="s">
        <v>1685</v>
      </c>
      <c r="G145" s="135" t="s">
        <v>234</v>
      </c>
      <c r="H145" s="136">
        <v>121.36199999999999</v>
      </c>
      <c r="I145" s="137">
        <v>0</v>
      </c>
      <c r="J145" s="137">
        <f t="shared" si="0"/>
        <v>0</v>
      </c>
      <c r="K145" s="138"/>
      <c r="L145" s="25"/>
      <c r="M145" s="139" t="s">
        <v>1</v>
      </c>
      <c r="N145" s="140" t="s">
        <v>37</v>
      </c>
      <c r="O145" s="141">
        <v>0</v>
      </c>
      <c r="P145" s="141">
        <f t="shared" si="1"/>
        <v>0</v>
      </c>
      <c r="Q145" s="141">
        <v>0</v>
      </c>
      <c r="R145" s="141">
        <f t="shared" si="2"/>
        <v>0</v>
      </c>
      <c r="S145" s="141">
        <v>0</v>
      </c>
      <c r="T145" s="142">
        <f t="shared" si="3"/>
        <v>0</v>
      </c>
      <c r="AR145" s="143" t="s">
        <v>140</v>
      </c>
      <c r="AT145" s="143" t="s">
        <v>136</v>
      </c>
      <c r="AU145" s="143" t="s">
        <v>141</v>
      </c>
      <c r="AY145" s="13" t="s">
        <v>134</v>
      </c>
      <c r="BE145" s="144">
        <f t="shared" si="4"/>
        <v>0</v>
      </c>
      <c r="BF145" s="144">
        <f t="shared" si="5"/>
        <v>0</v>
      </c>
      <c r="BG145" s="144">
        <f t="shared" si="6"/>
        <v>0</v>
      </c>
      <c r="BH145" s="144">
        <f t="shared" si="7"/>
        <v>0</v>
      </c>
      <c r="BI145" s="144">
        <f t="shared" si="8"/>
        <v>0</v>
      </c>
      <c r="BJ145" s="13" t="s">
        <v>141</v>
      </c>
      <c r="BK145" s="144">
        <f t="shared" si="9"/>
        <v>0</v>
      </c>
      <c r="BL145" s="13" t="s">
        <v>140</v>
      </c>
      <c r="BM145" s="143" t="s">
        <v>1819</v>
      </c>
    </row>
    <row r="146" spans="2:65" s="1" customFormat="1" ht="24.2" customHeight="1">
      <c r="B146" s="131"/>
      <c r="C146" s="132" t="s">
        <v>204</v>
      </c>
      <c r="D146" s="132" t="s">
        <v>136</v>
      </c>
      <c r="E146" s="133" t="s">
        <v>1687</v>
      </c>
      <c r="F146" s="134" t="s">
        <v>1688</v>
      </c>
      <c r="G146" s="135" t="s">
        <v>182</v>
      </c>
      <c r="H146" s="136">
        <v>218.32900000000001</v>
      </c>
      <c r="I146" s="137">
        <v>0</v>
      </c>
      <c r="J146" s="137">
        <f t="shared" si="0"/>
        <v>0</v>
      </c>
      <c r="K146" s="138"/>
      <c r="L146" s="25"/>
      <c r="M146" s="139" t="s">
        <v>1</v>
      </c>
      <c r="N146" s="140" t="s">
        <v>37</v>
      </c>
      <c r="O146" s="141">
        <v>0.24199999999999999</v>
      </c>
      <c r="P146" s="141">
        <f t="shared" si="1"/>
        <v>52.835618000000004</v>
      </c>
      <c r="Q146" s="141">
        <v>0</v>
      </c>
      <c r="R146" s="141">
        <f t="shared" si="2"/>
        <v>0</v>
      </c>
      <c r="S146" s="141">
        <v>0</v>
      </c>
      <c r="T146" s="142">
        <f t="shared" si="3"/>
        <v>0</v>
      </c>
      <c r="AR146" s="143" t="s">
        <v>140</v>
      </c>
      <c r="AT146" s="143" t="s">
        <v>136</v>
      </c>
      <c r="AU146" s="143" t="s">
        <v>141</v>
      </c>
      <c r="AY146" s="13" t="s">
        <v>134</v>
      </c>
      <c r="BE146" s="144">
        <f t="shared" si="4"/>
        <v>0</v>
      </c>
      <c r="BF146" s="144">
        <f t="shared" si="5"/>
        <v>0</v>
      </c>
      <c r="BG146" s="144">
        <f t="shared" si="6"/>
        <v>0</v>
      </c>
      <c r="BH146" s="144">
        <f t="shared" si="7"/>
        <v>0</v>
      </c>
      <c r="BI146" s="144">
        <f t="shared" si="8"/>
        <v>0</v>
      </c>
      <c r="BJ146" s="13" t="s">
        <v>141</v>
      </c>
      <c r="BK146" s="144">
        <f t="shared" si="9"/>
        <v>0</v>
      </c>
      <c r="BL146" s="13" t="s">
        <v>140</v>
      </c>
      <c r="BM146" s="143" t="s">
        <v>1820</v>
      </c>
    </row>
    <row r="147" spans="2:65" s="1" customFormat="1" ht="24.2" customHeight="1">
      <c r="B147" s="131"/>
      <c r="C147" s="132" t="s">
        <v>208</v>
      </c>
      <c r="D147" s="132" t="s">
        <v>136</v>
      </c>
      <c r="E147" s="133" t="s">
        <v>1690</v>
      </c>
      <c r="F147" s="134" t="s">
        <v>1691</v>
      </c>
      <c r="G147" s="135" t="s">
        <v>182</v>
      </c>
      <c r="H147" s="136">
        <v>46.71</v>
      </c>
      <c r="I147" s="137">
        <v>0</v>
      </c>
      <c r="J147" s="137">
        <f t="shared" si="0"/>
        <v>0</v>
      </c>
      <c r="K147" s="138"/>
      <c r="L147" s="25"/>
      <c r="M147" s="139" t="s">
        <v>1</v>
      </c>
      <c r="N147" s="140" t="s">
        <v>37</v>
      </c>
      <c r="O147" s="141">
        <v>2.39</v>
      </c>
      <c r="P147" s="141">
        <f t="shared" si="1"/>
        <v>111.63690000000001</v>
      </c>
      <c r="Q147" s="141">
        <v>0</v>
      </c>
      <c r="R147" s="141">
        <f t="shared" si="2"/>
        <v>0</v>
      </c>
      <c r="S147" s="141">
        <v>0</v>
      </c>
      <c r="T147" s="142">
        <f t="shared" si="3"/>
        <v>0</v>
      </c>
      <c r="AR147" s="143" t="s">
        <v>140</v>
      </c>
      <c r="AT147" s="143" t="s">
        <v>136</v>
      </c>
      <c r="AU147" s="143" t="s">
        <v>141</v>
      </c>
      <c r="AY147" s="13" t="s">
        <v>134</v>
      </c>
      <c r="BE147" s="144">
        <f t="shared" si="4"/>
        <v>0</v>
      </c>
      <c r="BF147" s="144">
        <f t="shared" si="5"/>
        <v>0</v>
      </c>
      <c r="BG147" s="144">
        <f t="shared" si="6"/>
        <v>0</v>
      </c>
      <c r="BH147" s="144">
        <f t="shared" si="7"/>
        <v>0</v>
      </c>
      <c r="BI147" s="144">
        <f t="shared" si="8"/>
        <v>0</v>
      </c>
      <c r="BJ147" s="13" t="s">
        <v>141</v>
      </c>
      <c r="BK147" s="144">
        <f t="shared" si="9"/>
        <v>0</v>
      </c>
      <c r="BL147" s="13" t="s">
        <v>140</v>
      </c>
      <c r="BM147" s="143" t="s">
        <v>1821</v>
      </c>
    </row>
    <row r="148" spans="2:65" s="1" customFormat="1" ht="16.5" customHeight="1">
      <c r="B148" s="131"/>
      <c r="C148" s="149" t="s">
        <v>212</v>
      </c>
      <c r="D148" s="149" t="s">
        <v>313</v>
      </c>
      <c r="E148" s="150" t="s">
        <v>1693</v>
      </c>
      <c r="F148" s="151" t="s">
        <v>1694</v>
      </c>
      <c r="G148" s="152" t="s">
        <v>234</v>
      </c>
      <c r="H148" s="153">
        <v>88.281999999999996</v>
      </c>
      <c r="I148" s="154">
        <v>0</v>
      </c>
      <c r="J148" s="154">
        <f t="shared" si="0"/>
        <v>0</v>
      </c>
      <c r="K148" s="155"/>
      <c r="L148" s="156"/>
      <c r="M148" s="157" t="s">
        <v>1</v>
      </c>
      <c r="N148" s="158" t="s">
        <v>37</v>
      </c>
      <c r="O148" s="141">
        <v>0</v>
      </c>
      <c r="P148" s="141">
        <f t="shared" si="1"/>
        <v>0</v>
      </c>
      <c r="Q148" s="141">
        <v>1</v>
      </c>
      <c r="R148" s="141">
        <f t="shared" si="2"/>
        <v>88.281999999999996</v>
      </c>
      <c r="S148" s="141">
        <v>0</v>
      </c>
      <c r="T148" s="142">
        <f t="shared" si="3"/>
        <v>0</v>
      </c>
      <c r="AR148" s="143" t="s">
        <v>167</v>
      </c>
      <c r="AT148" s="143" t="s">
        <v>313</v>
      </c>
      <c r="AU148" s="143" t="s">
        <v>141</v>
      </c>
      <c r="AY148" s="13" t="s">
        <v>134</v>
      </c>
      <c r="BE148" s="144">
        <f t="shared" si="4"/>
        <v>0</v>
      </c>
      <c r="BF148" s="144">
        <f t="shared" si="5"/>
        <v>0</v>
      </c>
      <c r="BG148" s="144">
        <f t="shared" si="6"/>
        <v>0</v>
      </c>
      <c r="BH148" s="144">
        <f t="shared" si="7"/>
        <v>0</v>
      </c>
      <c r="BI148" s="144">
        <f t="shared" si="8"/>
        <v>0</v>
      </c>
      <c r="BJ148" s="13" t="s">
        <v>141</v>
      </c>
      <c r="BK148" s="144">
        <f t="shared" si="9"/>
        <v>0</v>
      </c>
      <c r="BL148" s="13" t="s">
        <v>140</v>
      </c>
      <c r="BM148" s="143" t="s">
        <v>1822</v>
      </c>
    </row>
    <row r="149" spans="2:65" s="1" customFormat="1" ht="24.2" customHeight="1">
      <c r="B149" s="131"/>
      <c r="C149" s="132" t="s">
        <v>7</v>
      </c>
      <c r="D149" s="132" t="s">
        <v>136</v>
      </c>
      <c r="E149" s="133" t="s">
        <v>1823</v>
      </c>
      <c r="F149" s="134" t="s">
        <v>1824</v>
      </c>
      <c r="G149" s="135" t="s">
        <v>182</v>
      </c>
      <c r="H149" s="136">
        <v>17.582999999999998</v>
      </c>
      <c r="I149" s="137">
        <v>0</v>
      </c>
      <c r="J149" s="137">
        <f t="shared" si="0"/>
        <v>0</v>
      </c>
      <c r="K149" s="138"/>
      <c r="L149" s="25"/>
      <c r="M149" s="139" t="s">
        <v>1</v>
      </c>
      <c r="N149" s="140" t="s">
        <v>37</v>
      </c>
      <c r="O149" s="141">
        <v>2.9780000000000002</v>
      </c>
      <c r="P149" s="141">
        <f t="shared" si="1"/>
        <v>52.362173999999996</v>
      </c>
      <c r="Q149" s="141">
        <v>0</v>
      </c>
      <c r="R149" s="141">
        <f t="shared" si="2"/>
        <v>0</v>
      </c>
      <c r="S149" s="141">
        <v>0</v>
      </c>
      <c r="T149" s="142">
        <f t="shared" si="3"/>
        <v>0</v>
      </c>
      <c r="AR149" s="143" t="s">
        <v>140</v>
      </c>
      <c r="AT149" s="143" t="s">
        <v>136</v>
      </c>
      <c r="AU149" s="143" t="s">
        <v>141</v>
      </c>
      <c r="AY149" s="13" t="s">
        <v>134</v>
      </c>
      <c r="BE149" s="144">
        <f t="shared" si="4"/>
        <v>0</v>
      </c>
      <c r="BF149" s="144">
        <f t="shared" si="5"/>
        <v>0</v>
      </c>
      <c r="BG149" s="144">
        <f t="shared" si="6"/>
        <v>0</v>
      </c>
      <c r="BH149" s="144">
        <f t="shared" si="7"/>
        <v>0</v>
      </c>
      <c r="BI149" s="144">
        <f t="shared" si="8"/>
        <v>0</v>
      </c>
      <c r="BJ149" s="13" t="s">
        <v>141</v>
      </c>
      <c r="BK149" s="144">
        <f t="shared" si="9"/>
        <v>0</v>
      </c>
      <c r="BL149" s="13" t="s">
        <v>140</v>
      </c>
      <c r="BM149" s="143" t="s">
        <v>1825</v>
      </c>
    </row>
    <row r="150" spans="2:65" s="11" customFormat="1" ht="22.9" customHeight="1">
      <c r="B150" s="120"/>
      <c r="D150" s="121" t="s">
        <v>70</v>
      </c>
      <c r="E150" s="129" t="s">
        <v>140</v>
      </c>
      <c r="F150" s="129" t="s">
        <v>332</v>
      </c>
      <c r="J150" s="130">
        <f>BK150</f>
        <v>0</v>
      </c>
      <c r="L150" s="120"/>
      <c r="M150" s="124"/>
      <c r="P150" s="125">
        <f>SUM(P151:P152)</f>
        <v>30.466764000000001</v>
      </c>
      <c r="R150" s="125">
        <f>SUM(R151:R152)</f>
        <v>36.808326900000004</v>
      </c>
      <c r="T150" s="126">
        <f>SUM(T151:T152)</f>
        <v>0</v>
      </c>
      <c r="AR150" s="121" t="s">
        <v>79</v>
      </c>
      <c r="AT150" s="127" t="s">
        <v>70</v>
      </c>
      <c r="AU150" s="127" t="s">
        <v>79</v>
      </c>
      <c r="AY150" s="121" t="s">
        <v>134</v>
      </c>
      <c r="BK150" s="128">
        <f>SUM(BK151:BK152)</f>
        <v>0</v>
      </c>
    </row>
    <row r="151" spans="2:65" s="1" customFormat="1" ht="37.9" customHeight="1">
      <c r="B151" s="131"/>
      <c r="C151" s="132" t="s">
        <v>219</v>
      </c>
      <c r="D151" s="132" t="s">
        <v>136</v>
      </c>
      <c r="E151" s="133" t="s">
        <v>1704</v>
      </c>
      <c r="F151" s="134" t="s">
        <v>1705</v>
      </c>
      <c r="G151" s="135" t="s">
        <v>182</v>
      </c>
      <c r="H151" s="136">
        <v>17.37</v>
      </c>
      <c r="I151" s="137">
        <v>0</v>
      </c>
      <c r="J151" s="137">
        <f>ROUND(I151*H151,2)</f>
        <v>0</v>
      </c>
      <c r="K151" s="138"/>
      <c r="L151" s="25"/>
      <c r="M151" s="139" t="s">
        <v>1</v>
      </c>
      <c r="N151" s="140" t="s">
        <v>37</v>
      </c>
      <c r="O151" s="141">
        <v>1.603</v>
      </c>
      <c r="P151" s="141">
        <f>O151*H151</f>
        <v>27.844110000000001</v>
      </c>
      <c r="Q151" s="141">
        <v>1.8907700000000001</v>
      </c>
      <c r="R151" s="141">
        <f>Q151*H151</f>
        <v>32.842674900000006</v>
      </c>
      <c r="S151" s="141">
        <v>0</v>
      </c>
      <c r="T151" s="142">
        <f>S151*H151</f>
        <v>0</v>
      </c>
      <c r="AR151" s="143" t="s">
        <v>140</v>
      </c>
      <c r="AT151" s="143" t="s">
        <v>136</v>
      </c>
      <c r="AU151" s="143" t="s">
        <v>141</v>
      </c>
      <c r="AY151" s="13" t="s">
        <v>134</v>
      </c>
      <c r="BE151" s="144">
        <f>IF(N151="základná",J151,0)</f>
        <v>0</v>
      </c>
      <c r="BF151" s="144">
        <f>IF(N151="znížená",J151,0)</f>
        <v>0</v>
      </c>
      <c r="BG151" s="144">
        <f>IF(N151="zákl. prenesená",J151,0)</f>
        <v>0</v>
      </c>
      <c r="BH151" s="144">
        <f>IF(N151="zníž. prenesená",J151,0)</f>
        <v>0</v>
      </c>
      <c r="BI151" s="144">
        <f>IF(N151="nulová",J151,0)</f>
        <v>0</v>
      </c>
      <c r="BJ151" s="13" t="s">
        <v>141</v>
      </c>
      <c r="BK151" s="144">
        <f>ROUND(I151*H151,2)</f>
        <v>0</v>
      </c>
      <c r="BL151" s="13" t="s">
        <v>140</v>
      </c>
      <c r="BM151" s="143" t="s">
        <v>1826</v>
      </c>
    </row>
    <row r="152" spans="2:65" s="1" customFormat="1" ht="24.2" customHeight="1">
      <c r="B152" s="131"/>
      <c r="C152" s="132" t="s">
        <v>223</v>
      </c>
      <c r="D152" s="132" t="s">
        <v>136</v>
      </c>
      <c r="E152" s="133" t="s">
        <v>1827</v>
      </c>
      <c r="F152" s="134" t="s">
        <v>1828</v>
      </c>
      <c r="G152" s="135" t="s">
        <v>182</v>
      </c>
      <c r="H152" s="136">
        <v>1.8</v>
      </c>
      <c r="I152" s="137">
        <v>0</v>
      </c>
      <c r="J152" s="137">
        <f>ROUND(I152*H152,2)</f>
        <v>0</v>
      </c>
      <c r="K152" s="138"/>
      <c r="L152" s="25"/>
      <c r="M152" s="139" t="s">
        <v>1</v>
      </c>
      <c r="N152" s="140" t="s">
        <v>37</v>
      </c>
      <c r="O152" s="141">
        <v>1.45703</v>
      </c>
      <c r="P152" s="141">
        <f>O152*H152</f>
        <v>2.6226540000000003</v>
      </c>
      <c r="Q152" s="141">
        <v>2.2031399999999999</v>
      </c>
      <c r="R152" s="141">
        <f>Q152*H152</f>
        <v>3.965652</v>
      </c>
      <c r="S152" s="141">
        <v>0</v>
      </c>
      <c r="T152" s="142">
        <f>S152*H152</f>
        <v>0</v>
      </c>
      <c r="AR152" s="143" t="s">
        <v>140</v>
      </c>
      <c r="AT152" s="143" t="s">
        <v>136</v>
      </c>
      <c r="AU152" s="143" t="s">
        <v>141</v>
      </c>
      <c r="AY152" s="13" t="s">
        <v>134</v>
      </c>
      <c r="BE152" s="144">
        <f>IF(N152="základná",J152,0)</f>
        <v>0</v>
      </c>
      <c r="BF152" s="144">
        <f>IF(N152="znížená",J152,0)</f>
        <v>0</v>
      </c>
      <c r="BG152" s="144">
        <f>IF(N152="zákl. prenesená",J152,0)</f>
        <v>0</v>
      </c>
      <c r="BH152" s="144">
        <f>IF(N152="zníž. prenesená",J152,0)</f>
        <v>0</v>
      </c>
      <c r="BI152" s="144">
        <f>IF(N152="nulová",J152,0)</f>
        <v>0</v>
      </c>
      <c r="BJ152" s="13" t="s">
        <v>141</v>
      </c>
      <c r="BK152" s="144">
        <f>ROUND(I152*H152,2)</f>
        <v>0</v>
      </c>
      <c r="BL152" s="13" t="s">
        <v>140</v>
      </c>
      <c r="BM152" s="143" t="s">
        <v>1829</v>
      </c>
    </row>
    <row r="153" spans="2:65" s="11" customFormat="1" ht="22.9" customHeight="1">
      <c r="B153" s="120"/>
      <c r="D153" s="121" t="s">
        <v>70</v>
      </c>
      <c r="E153" s="129" t="s">
        <v>167</v>
      </c>
      <c r="F153" s="129" t="s">
        <v>848</v>
      </c>
      <c r="J153" s="130">
        <f>BK153</f>
        <v>0</v>
      </c>
      <c r="L153" s="120"/>
      <c r="M153" s="124"/>
      <c r="P153" s="125">
        <f>SUM(P154:P180)</f>
        <v>54.938000000000002</v>
      </c>
      <c r="R153" s="125">
        <f>SUM(R154:R180)</f>
        <v>16.864687999999997</v>
      </c>
      <c r="T153" s="126">
        <f>SUM(T154:T180)</f>
        <v>0</v>
      </c>
      <c r="AR153" s="121" t="s">
        <v>79</v>
      </c>
      <c r="AT153" s="127" t="s">
        <v>70</v>
      </c>
      <c r="AU153" s="127" t="s">
        <v>79</v>
      </c>
      <c r="AY153" s="121" t="s">
        <v>134</v>
      </c>
      <c r="BK153" s="128">
        <f>SUM(BK154:BK180)</f>
        <v>0</v>
      </c>
    </row>
    <row r="154" spans="2:65" s="1" customFormat="1" ht="24.2" customHeight="1">
      <c r="B154" s="131"/>
      <c r="C154" s="132" t="s">
        <v>227</v>
      </c>
      <c r="D154" s="132" t="s">
        <v>136</v>
      </c>
      <c r="E154" s="133" t="s">
        <v>1830</v>
      </c>
      <c r="F154" s="134" t="s">
        <v>1831</v>
      </c>
      <c r="G154" s="135" t="s">
        <v>177</v>
      </c>
      <c r="H154" s="136">
        <v>93</v>
      </c>
      <c r="I154" s="137">
        <v>0</v>
      </c>
      <c r="J154" s="137">
        <f t="shared" ref="J154:J180" si="10">ROUND(I154*H154,2)</f>
        <v>0</v>
      </c>
      <c r="K154" s="138"/>
      <c r="L154" s="25"/>
      <c r="M154" s="139" t="s">
        <v>1</v>
      </c>
      <c r="N154" s="140" t="s">
        <v>37</v>
      </c>
      <c r="O154" s="141">
        <v>3.3000000000000002E-2</v>
      </c>
      <c r="P154" s="141">
        <f t="shared" ref="P154:P180" si="11">O154*H154</f>
        <v>3.069</v>
      </c>
      <c r="Q154" s="141">
        <v>0</v>
      </c>
      <c r="R154" s="141">
        <f t="shared" ref="R154:R180" si="12">Q154*H154</f>
        <v>0</v>
      </c>
      <c r="S154" s="141">
        <v>0</v>
      </c>
      <c r="T154" s="142">
        <f t="shared" ref="T154:T180" si="13">S154*H154</f>
        <v>0</v>
      </c>
      <c r="AR154" s="143" t="s">
        <v>140</v>
      </c>
      <c r="AT154" s="143" t="s">
        <v>136</v>
      </c>
      <c r="AU154" s="143" t="s">
        <v>141</v>
      </c>
      <c r="AY154" s="13" t="s">
        <v>134</v>
      </c>
      <c r="BE154" s="144">
        <f t="shared" ref="BE154:BE180" si="14">IF(N154="základná",J154,0)</f>
        <v>0</v>
      </c>
      <c r="BF154" s="144">
        <f t="shared" ref="BF154:BF180" si="15">IF(N154="znížená",J154,0)</f>
        <v>0</v>
      </c>
      <c r="BG154" s="144">
        <f t="shared" ref="BG154:BG180" si="16">IF(N154="zákl. prenesená",J154,0)</f>
        <v>0</v>
      </c>
      <c r="BH154" s="144">
        <f t="shared" ref="BH154:BH180" si="17">IF(N154="zníž. prenesená",J154,0)</f>
        <v>0</v>
      </c>
      <c r="BI154" s="144">
        <f t="shared" ref="BI154:BI180" si="18">IF(N154="nulová",J154,0)</f>
        <v>0</v>
      </c>
      <c r="BJ154" s="13" t="s">
        <v>141</v>
      </c>
      <c r="BK154" s="144">
        <f t="shared" ref="BK154:BK180" si="19">ROUND(I154*H154,2)</f>
        <v>0</v>
      </c>
      <c r="BL154" s="13" t="s">
        <v>140</v>
      </c>
      <c r="BM154" s="143" t="s">
        <v>1832</v>
      </c>
    </row>
    <row r="155" spans="2:65" s="1" customFormat="1" ht="24.2" customHeight="1">
      <c r="B155" s="131"/>
      <c r="C155" s="149" t="s">
        <v>231</v>
      </c>
      <c r="D155" s="149" t="s">
        <v>313</v>
      </c>
      <c r="E155" s="150" t="s">
        <v>1833</v>
      </c>
      <c r="F155" s="151" t="s">
        <v>1834</v>
      </c>
      <c r="G155" s="152" t="s">
        <v>177</v>
      </c>
      <c r="H155" s="153">
        <v>93</v>
      </c>
      <c r="I155" s="154">
        <v>0</v>
      </c>
      <c r="J155" s="154">
        <f t="shared" si="10"/>
        <v>0</v>
      </c>
      <c r="K155" s="155"/>
      <c r="L155" s="156"/>
      <c r="M155" s="157" t="s">
        <v>1</v>
      </c>
      <c r="N155" s="158" t="s">
        <v>37</v>
      </c>
      <c r="O155" s="141">
        <v>0</v>
      </c>
      <c r="P155" s="141">
        <f t="shared" si="11"/>
        <v>0</v>
      </c>
      <c r="Q155" s="141">
        <v>6.7000000000000002E-4</v>
      </c>
      <c r="R155" s="141">
        <f t="shared" si="12"/>
        <v>6.2310000000000004E-2</v>
      </c>
      <c r="S155" s="141">
        <v>0</v>
      </c>
      <c r="T155" s="142">
        <f t="shared" si="13"/>
        <v>0</v>
      </c>
      <c r="AR155" s="143" t="s">
        <v>167</v>
      </c>
      <c r="AT155" s="143" t="s">
        <v>313</v>
      </c>
      <c r="AU155" s="143" t="s">
        <v>141</v>
      </c>
      <c r="AY155" s="13" t="s">
        <v>134</v>
      </c>
      <c r="BE155" s="144">
        <f t="shared" si="14"/>
        <v>0</v>
      </c>
      <c r="BF155" s="144">
        <f t="shared" si="15"/>
        <v>0</v>
      </c>
      <c r="BG155" s="144">
        <f t="shared" si="16"/>
        <v>0</v>
      </c>
      <c r="BH155" s="144">
        <f t="shared" si="17"/>
        <v>0</v>
      </c>
      <c r="BI155" s="144">
        <f t="shared" si="18"/>
        <v>0</v>
      </c>
      <c r="BJ155" s="13" t="s">
        <v>141</v>
      </c>
      <c r="BK155" s="144">
        <f t="shared" si="19"/>
        <v>0</v>
      </c>
      <c r="BL155" s="13" t="s">
        <v>140</v>
      </c>
      <c r="BM155" s="143" t="s">
        <v>1835</v>
      </c>
    </row>
    <row r="156" spans="2:65" s="1" customFormat="1" ht="24.2" customHeight="1">
      <c r="B156" s="131"/>
      <c r="C156" s="149" t="s">
        <v>236</v>
      </c>
      <c r="D156" s="149" t="s">
        <v>313</v>
      </c>
      <c r="E156" s="150" t="s">
        <v>1836</v>
      </c>
      <c r="F156" s="151" t="s">
        <v>1837</v>
      </c>
      <c r="G156" s="152" t="s">
        <v>324</v>
      </c>
      <c r="H156" s="153">
        <v>4</v>
      </c>
      <c r="I156" s="154">
        <v>0</v>
      </c>
      <c r="J156" s="154">
        <f t="shared" si="10"/>
        <v>0</v>
      </c>
      <c r="K156" s="155"/>
      <c r="L156" s="156"/>
      <c r="M156" s="157" t="s">
        <v>1</v>
      </c>
      <c r="N156" s="158" t="s">
        <v>37</v>
      </c>
      <c r="O156" s="141">
        <v>0</v>
      </c>
      <c r="P156" s="141">
        <f t="shared" si="11"/>
        <v>0</v>
      </c>
      <c r="Q156" s="141">
        <v>1.6000000000000001E-4</v>
      </c>
      <c r="R156" s="141">
        <f t="shared" si="12"/>
        <v>6.4000000000000005E-4</v>
      </c>
      <c r="S156" s="141">
        <v>0</v>
      </c>
      <c r="T156" s="142">
        <f t="shared" si="13"/>
        <v>0</v>
      </c>
      <c r="AR156" s="143" t="s">
        <v>167</v>
      </c>
      <c r="AT156" s="143" t="s">
        <v>313</v>
      </c>
      <c r="AU156" s="143" t="s">
        <v>141</v>
      </c>
      <c r="AY156" s="13" t="s">
        <v>134</v>
      </c>
      <c r="BE156" s="144">
        <f t="shared" si="14"/>
        <v>0</v>
      </c>
      <c r="BF156" s="144">
        <f t="shared" si="15"/>
        <v>0</v>
      </c>
      <c r="BG156" s="144">
        <f t="shared" si="16"/>
        <v>0</v>
      </c>
      <c r="BH156" s="144">
        <f t="shared" si="17"/>
        <v>0</v>
      </c>
      <c r="BI156" s="144">
        <f t="shared" si="18"/>
        <v>0</v>
      </c>
      <c r="BJ156" s="13" t="s">
        <v>141</v>
      </c>
      <c r="BK156" s="144">
        <f t="shared" si="19"/>
        <v>0</v>
      </c>
      <c r="BL156" s="13" t="s">
        <v>140</v>
      </c>
      <c r="BM156" s="143" t="s">
        <v>1838</v>
      </c>
    </row>
    <row r="157" spans="2:65" s="1" customFormat="1" ht="24.2" customHeight="1">
      <c r="B157" s="131"/>
      <c r="C157" s="132" t="s">
        <v>240</v>
      </c>
      <c r="D157" s="132" t="s">
        <v>136</v>
      </c>
      <c r="E157" s="133" t="s">
        <v>1839</v>
      </c>
      <c r="F157" s="134" t="s">
        <v>1840</v>
      </c>
      <c r="G157" s="135" t="s">
        <v>177</v>
      </c>
      <c r="H157" s="136">
        <v>74</v>
      </c>
      <c r="I157" s="137">
        <v>0</v>
      </c>
      <c r="J157" s="137">
        <f t="shared" si="10"/>
        <v>0</v>
      </c>
      <c r="K157" s="138"/>
      <c r="L157" s="25"/>
      <c r="M157" s="139" t="s">
        <v>1</v>
      </c>
      <c r="N157" s="140" t="s">
        <v>37</v>
      </c>
      <c r="O157" s="141">
        <v>4.5999999999999999E-2</v>
      </c>
      <c r="P157" s="141">
        <f t="shared" si="11"/>
        <v>3.4039999999999999</v>
      </c>
      <c r="Q157" s="141">
        <v>1.0000000000000001E-5</v>
      </c>
      <c r="R157" s="141">
        <f t="shared" si="12"/>
        <v>7.400000000000001E-4</v>
      </c>
      <c r="S157" s="141">
        <v>0</v>
      </c>
      <c r="T157" s="142">
        <f t="shared" si="13"/>
        <v>0</v>
      </c>
      <c r="AR157" s="143" t="s">
        <v>140</v>
      </c>
      <c r="AT157" s="143" t="s">
        <v>136</v>
      </c>
      <c r="AU157" s="143" t="s">
        <v>141</v>
      </c>
      <c r="AY157" s="13" t="s">
        <v>134</v>
      </c>
      <c r="BE157" s="144">
        <f t="shared" si="14"/>
        <v>0</v>
      </c>
      <c r="BF157" s="144">
        <f t="shared" si="15"/>
        <v>0</v>
      </c>
      <c r="BG157" s="144">
        <f t="shared" si="16"/>
        <v>0</v>
      </c>
      <c r="BH157" s="144">
        <f t="shared" si="17"/>
        <v>0</v>
      </c>
      <c r="BI157" s="144">
        <f t="shared" si="18"/>
        <v>0</v>
      </c>
      <c r="BJ157" s="13" t="s">
        <v>141</v>
      </c>
      <c r="BK157" s="144">
        <f t="shared" si="19"/>
        <v>0</v>
      </c>
      <c r="BL157" s="13" t="s">
        <v>140</v>
      </c>
      <c r="BM157" s="143" t="s">
        <v>1841</v>
      </c>
    </row>
    <row r="158" spans="2:65" s="1" customFormat="1" ht="33" customHeight="1">
      <c r="B158" s="131"/>
      <c r="C158" s="149" t="s">
        <v>244</v>
      </c>
      <c r="D158" s="149" t="s">
        <v>313</v>
      </c>
      <c r="E158" s="150" t="s">
        <v>1842</v>
      </c>
      <c r="F158" s="200" t="s">
        <v>2156</v>
      </c>
      <c r="G158" s="152" t="s">
        <v>324</v>
      </c>
      <c r="H158" s="153">
        <v>88.8</v>
      </c>
      <c r="I158" s="154">
        <v>0</v>
      </c>
      <c r="J158" s="154">
        <f t="shared" si="10"/>
        <v>0</v>
      </c>
      <c r="K158" s="155"/>
      <c r="L158" s="156"/>
      <c r="M158" s="157" t="s">
        <v>1</v>
      </c>
      <c r="N158" s="158" t="s">
        <v>37</v>
      </c>
      <c r="O158" s="141">
        <v>0</v>
      </c>
      <c r="P158" s="141">
        <f t="shared" si="11"/>
        <v>0</v>
      </c>
      <c r="Q158" s="141">
        <v>3.46E-3</v>
      </c>
      <c r="R158" s="141">
        <f t="shared" si="12"/>
        <v>0.30724799999999997</v>
      </c>
      <c r="S158" s="141">
        <v>0</v>
      </c>
      <c r="T158" s="142">
        <f t="shared" si="13"/>
        <v>0</v>
      </c>
      <c r="AR158" s="143" t="s">
        <v>167</v>
      </c>
      <c r="AT158" s="143" t="s">
        <v>313</v>
      </c>
      <c r="AU158" s="143" t="s">
        <v>141</v>
      </c>
      <c r="AY158" s="13" t="s">
        <v>134</v>
      </c>
      <c r="BE158" s="144">
        <f t="shared" si="14"/>
        <v>0</v>
      </c>
      <c r="BF158" s="144">
        <f t="shared" si="15"/>
        <v>0</v>
      </c>
      <c r="BG158" s="144">
        <f t="shared" si="16"/>
        <v>0</v>
      </c>
      <c r="BH158" s="144">
        <f t="shared" si="17"/>
        <v>0</v>
      </c>
      <c r="BI158" s="144">
        <f t="shared" si="18"/>
        <v>0</v>
      </c>
      <c r="BJ158" s="13" t="s">
        <v>141</v>
      </c>
      <c r="BK158" s="144">
        <f t="shared" si="19"/>
        <v>0</v>
      </c>
      <c r="BL158" s="13" t="s">
        <v>140</v>
      </c>
      <c r="BM158" s="143" t="s">
        <v>1843</v>
      </c>
    </row>
    <row r="159" spans="2:65" s="1" customFormat="1" ht="24.2" customHeight="1">
      <c r="B159" s="131"/>
      <c r="C159" s="132" t="s">
        <v>248</v>
      </c>
      <c r="D159" s="132" t="s">
        <v>136</v>
      </c>
      <c r="E159" s="133" t="s">
        <v>1844</v>
      </c>
      <c r="F159" s="199" t="s">
        <v>1845</v>
      </c>
      <c r="G159" s="135" t="s">
        <v>324</v>
      </c>
      <c r="H159" s="136">
        <v>10</v>
      </c>
      <c r="I159" s="137">
        <v>0</v>
      </c>
      <c r="J159" s="137">
        <f t="shared" si="10"/>
        <v>0</v>
      </c>
      <c r="K159" s="138"/>
      <c r="L159" s="25"/>
      <c r="M159" s="139" t="s">
        <v>1</v>
      </c>
      <c r="N159" s="140" t="s">
        <v>37</v>
      </c>
      <c r="O159" s="141">
        <v>0.23</v>
      </c>
      <c r="P159" s="141">
        <f t="shared" si="11"/>
        <v>2.3000000000000003</v>
      </c>
      <c r="Q159" s="141">
        <v>5.0000000000000002E-5</v>
      </c>
      <c r="R159" s="141">
        <f t="shared" si="12"/>
        <v>5.0000000000000001E-4</v>
      </c>
      <c r="S159" s="141">
        <v>0</v>
      </c>
      <c r="T159" s="142">
        <f t="shared" si="13"/>
        <v>0</v>
      </c>
      <c r="AR159" s="143" t="s">
        <v>140</v>
      </c>
      <c r="AT159" s="143" t="s">
        <v>136</v>
      </c>
      <c r="AU159" s="143" t="s">
        <v>141</v>
      </c>
      <c r="AY159" s="13" t="s">
        <v>134</v>
      </c>
      <c r="BE159" s="144">
        <f t="shared" si="14"/>
        <v>0</v>
      </c>
      <c r="BF159" s="144">
        <f t="shared" si="15"/>
        <v>0</v>
      </c>
      <c r="BG159" s="144">
        <f t="shared" si="16"/>
        <v>0</v>
      </c>
      <c r="BH159" s="144">
        <f t="shared" si="17"/>
        <v>0</v>
      </c>
      <c r="BI159" s="144">
        <f t="shared" si="18"/>
        <v>0</v>
      </c>
      <c r="BJ159" s="13" t="s">
        <v>141</v>
      </c>
      <c r="BK159" s="144">
        <f t="shared" si="19"/>
        <v>0</v>
      </c>
      <c r="BL159" s="13" t="s">
        <v>140</v>
      </c>
      <c r="BM159" s="143" t="s">
        <v>1846</v>
      </c>
    </row>
    <row r="160" spans="2:65" s="1" customFormat="1" ht="24.2" customHeight="1">
      <c r="B160" s="131"/>
      <c r="C160" s="149" t="s">
        <v>252</v>
      </c>
      <c r="D160" s="149" t="s">
        <v>313</v>
      </c>
      <c r="E160" s="150" t="s">
        <v>1847</v>
      </c>
      <c r="F160" s="200" t="s">
        <v>1848</v>
      </c>
      <c r="G160" s="152" t="s">
        <v>324</v>
      </c>
      <c r="H160" s="153">
        <v>10</v>
      </c>
      <c r="I160" s="154">
        <v>0</v>
      </c>
      <c r="J160" s="154">
        <f t="shared" si="10"/>
        <v>0</v>
      </c>
      <c r="K160" s="155"/>
      <c r="L160" s="156"/>
      <c r="M160" s="157" t="s">
        <v>1</v>
      </c>
      <c r="N160" s="158" t="s">
        <v>37</v>
      </c>
      <c r="O160" s="141">
        <v>0</v>
      </c>
      <c r="P160" s="141">
        <f t="shared" si="11"/>
        <v>0</v>
      </c>
      <c r="Q160" s="141">
        <v>8.4000000000000003E-4</v>
      </c>
      <c r="R160" s="141">
        <f t="shared" si="12"/>
        <v>8.4000000000000012E-3</v>
      </c>
      <c r="S160" s="141">
        <v>0</v>
      </c>
      <c r="T160" s="142">
        <f t="shared" si="13"/>
        <v>0</v>
      </c>
      <c r="AR160" s="143" t="s">
        <v>167</v>
      </c>
      <c r="AT160" s="143" t="s">
        <v>313</v>
      </c>
      <c r="AU160" s="143" t="s">
        <v>141</v>
      </c>
      <c r="AY160" s="13" t="s">
        <v>134</v>
      </c>
      <c r="BE160" s="144">
        <f t="shared" si="14"/>
        <v>0</v>
      </c>
      <c r="BF160" s="144">
        <f t="shared" si="15"/>
        <v>0</v>
      </c>
      <c r="BG160" s="144">
        <f t="shared" si="16"/>
        <v>0</v>
      </c>
      <c r="BH160" s="144">
        <f t="shared" si="17"/>
        <v>0</v>
      </c>
      <c r="BI160" s="144">
        <f t="shared" si="18"/>
        <v>0</v>
      </c>
      <c r="BJ160" s="13" t="s">
        <v>141</v>
      </c>
      <c r="BK160" s="144">
        <f t="shared" si="19"/>
        <v>0</v>
      </c>
      <c r="BL160" s="13" t="s">
        <v>140</v>
      </c>
      <c r="BM160" s="143" t="s">
        <v>1849</v>
      </c>
    </row>
    <row r="161" spans="2:65" s="1" customFormat="1" ht="16.5" customHeight="1">
      <c r="B161" s="131"/>
      <c r="C161" s="132" t="s">
        <v>256</v>
      </c>
      <c r="D161" s="132" t="s">
        <v>136</v>
      </c>
      <c r="E161" s="133" t="s">
        <v>1850</v>
      </c>
      <c r="F161" s="199" t="s">
        <v>1851</v>
      </c>
      <c r="G161" s="135" t="s">
        <v>324</v>
      </c>
      <c r="H161" s="136">
        <v>3</v>
      </c>
      <c r="I161" s="137">
        <v>0</v>
      </c>
      <c r="J161" s="137">
        <f t="shared" si="10"/>
        <v>0</v>
      </c>
      <c r="K161" s="138"/>
      <c r="L161" s="25"/>
      <c r="M161" s="139" t="s">
        <v>1</v>
      </c>
      <c r="N161" s="140" t="s">
        <v>37</v>
      </c>
      <c r="O161" s="141">
        <v>0.23</v>
      </c>
      <c r="P161" s="141">
        <f t="shared" si="11"/>
        <v>0.69000000000000006</v>
      </c>
      <c r="Q161" s="141">
        <v>5.0000000000000002E-5</v>
      </c>
      <c r="R161" s="141">
        <f t="shared" si="12"/>
        <v>1.5000000000000001E-4</v>
      </c>
      <c r="S161" s="141">
        <v>0</v>
      </c>
      <c r="T161" s="142">
        <f t="shared" si="13"/>
        <v>0</v>
      </c>
      <c r="AR161" s="143" t="s">
        <v>140</v>
      </c>
      <c r="AT161" s="143" t="s">
        <v>136</v>
      </c>
      <c r="AU161" s="143" t="s">
        <v>141</v>
      </c>
      <c r="AY161" s="13" t="s">
        <v>134</v>
      </c>
      <c r="BE161" s="144">
        <f t="shared" si="14"/>
        <v>0</v>
      </c>
      <c r="BF161" s="144">
        <f t="shared" si="15"/>
        <v>0</v>
      </c>
      <c r="BG161" s="144">
        <f t="shared" si="16"/>
        <v>0</v>
      </c>
      <c r="BH161" s="144">
        <f t="shared" si="17"/>
        <v>0</v>
      </c>
      <c r="BI161" s="144">
        <f t="shared" si="18"/>
        <v>0</v>
      </c>
      <c r="BJ161" s="13" t="s">
        <v>141</v>
      </c>
      <c r="BK161" s="144">
        <f t="shared" si="19"/>
        <v>0</v>
      </c>
      <c r="BL161" s="13" t="s">
        <v>140</v>
      </c>
      <c r="BM161" s="143" t="s">
        <v>1852</v>
      </c>
    </row>
    <row r="162" spans="2:65" s="1" customFormat="1" ht="24.2" customHeight="1">
      <c r="B162" s="131"/>
      <c r="C162" s="149" t="s">
        <v>260</v>
      </c>
      <c r="D162" s="149" t="s">
        <v>313</v>
      </c>
      <c r="E162" s="150" t="s">
        <v>1853</v>
      </c>
      <c r="F162" s="200" t="s">
        <v>2155</v>
      </c>
      <c r="G162" s="152" t="s">
        <v>324</v>
      </c>
      <c r="H162" s="153">
        <v>3</v>
      </c>
      <c r="I162" s="154">
        <v>0</v>
      </c>
      <c r="J162" s="154">
        <f t="shared" si="10"/>
        <v>0</v>
      </c>
      <c r="K162" s="155"/>
      <c r="L162" s="156"/>
      <c r="M162" s="157" t="s">
        <v>1</v>
      </c>
      <c r="N162" s="158" t="s">
        <v>37</v>
      </c>
      <c r="O162" s="141">
        <v>0</v>
      </c>
      <c r="P162" s="141">
        <f t="shared" si="11"/>
        <v>0</v>
      </c>
      <c r="Q162" s="141">
        <v>1.47E-3</v>
      </c>
      <c r="R162" s="141">
        <f t="shared" si="12"/>
        <v>4.4099999999999999E-3</v>
      </c>
      <c r="S162" s="141">
        <v>0</v>
      </c>
      <c r="T162" s="142">
        <f t="shared" si="13"/>
        <v>0</v>
      </c>
      <c r="AR162" s="143" t="s">
        <v>167</v>
      </c>
      <c r="AT162" s="143" t="s">
        <v>313</v>
      </c>
      <c r="AU162" s="143" t="s">
        <v>141</v>
      </c>
      <c r="AY162" s="13" t="s">
        <v>134</v>
      </c>
      <c r="BE162" s="144">
        <f t="shared" si="14"/>
        <v>0</v>
      </c>
      <c r="BF162" s="144">
        <f t="shared" si="15"/>
        <v>0</v>
      </c>
      <c r="BG162" s="144">
        <f t="shared" si="16"/>
        <v>0</v>
      </c>
      <c r="BH162" s="144">
        <f t="shared" si="17"/>
        <v>0</v>
      </c>
      <c r="BI162" s="144">
        <f t="shared" si="18"/>
        <v>0</v>
      </c>
      <c r="BJ162" s="13" t="s">
        <v>141</v>
      </c>
      <c r="BK162" s="144">
        <f t="shared" si="19"/>
        <v>0</v>
      </c>
      <c r="BL162" s="13" t="s">
        <v>140</v>
      </c>
      <c r="BM162" s="143" t="s">
        <v>1854</v>
      </c>
    </row>
    <row r="163" spans="2:65" s="1" customFormat="1" ht="16.5" customHeight="1">
      <c r="B163" s="131"/>
      <c r="C163" s="132" t="s">
        <v>266</v>
      </c>
      <c r="D163" s="132" t="s">
        <v>136</v>
      </c>
      <c r="E163" s="133" t="s">
        <v>1722</v>
      </c>
      <c r="F163" s="199" t="s">
        <v>1723</v>
      </c>
      <c r="G163" s="135" t="s">
        <v>324</v>
      </c>
      <c r="H163" s="136">
        <v>3</v>
      </c>
      <c r="I163" s="137">
        <v>0</v>
      </c>
      <c r="J163" s="137">
        <f t="shared" si="10"/>
        <v>0</v>
      </c>
      <c r="K163" s="138"/>
      <c r="L163" s="25"/>
      <c r="M163" s="139" t="s">
        <v>1</v>
      </c>
      <c r="N163" s="140" t="s">
        <v>37</v>
      </c>
      <c r="O163" s="141">
        <v>0.255</v>
      </c>
      <c r="P163" s="141">
        <f t="shared" si="11"/>
        <v>0.76500000000000001</v>
      </c>
      <c r="Q163" s="141">
        <v>6.9999999999999994E-5</v>
      </c>
      <c r="R163" s="141">
        <f t="shared" si="12"/>
        <v>2.0999999999999998E-4</v>
      </c>
      <c r="S163" s="141">
        <v>0</v>
      </c>
      <c r="T163" s="142">
        <f t="shared" si="13"/>
        <v>0</v>
      </c>
      <c r="AR163" s="143" t="s">
        <v>140</v>
      </c>
      <c r="AT163" s="143" t="s">
        <v>136</v>
      </c>
      <c r="AU163" s="143" t="s">
        <v>141</v>
      </c>
      <c r="AY163" s="13" t="s">
        <v>134</v>
      </c>
      <c r="BE163" s="144">
        <f t="shared" si="14"/>
        <v>0</v>
      </c>
      <c r="BF163" s="144">
        <f t="shared" si="15"/>
        <v>0</v>
      </c>
      <c r="BG163" s="144">
        <f t="shared" si="16"/>
        <v>0</v>
      </c>
      <c r="BH163" s="144">
        <f t="shared" si="17"/>
        <v>0</v>
      </c>
      <c r="BI163" s="144">
        <f t="shared" si="18"/>
        <v>0</v>
      </c>
      <c r="BJ163" s="13" t="s">
        <v>141</v>
      </c>
      <c r="BK163" s="144">
        <f t="shared" si="19"/>
        <v>0</v>
      </c>
      <c r="BL163" s="13" t="s">
        <v>140</v>
      </c>
      <c r="BM163" s="143" t="s">
        <v>1855</v>
      </c>
    </row>
    <row r="164" spans="2:65" s="1" customFormat="1" ht="24.2" customHeight="1">
      <c r="B164" s="131"/>
      <c r="C164" s="149" t="s">
        <v>274</v>
      </c>
      <c r="D164" s="149" t="s">
        <v>313</v>
      </c>
      <c r="E164" s="150" t="s">
        <v>1856</v>
      </c>
      <c r="F164" s="200" t="s">
        <v>2154</v>
      </c>
      <c r="G164" s="152" t="s">
        <v>324</v>
      </c>
      <c r="H164" s="153">
        <v>3</v>
      </c>
      <c r="I164" s="154">
        <v>0</v>
      </c>
      <c r="J164" s="154">
        <f t="shared" si="10"/>
        <v>0</v>
      </c>
      <c r="K164" s="155"/>
      <c r="L164" s="156"/>
      <c r="M164" s="157" t="s">
        <v>1</v>
      </c>
      <c r="N164" s="158" t="s">
        <v>37</v>
      </c>
      <c r="O164" s="141">
        <v>0</v>
      </c>
      <c r="P164" s="141">
        <f t="shared" si="11"/>
        <v>0</v>
      </c>
      <c r="Q164" s="141">
        <v>3.0200000000000001E-3</v>
      </c>
      <c r="R164" s="141">
        <f t="shared" si="12"/>
        <v>9.0600000000000003E-3</v>
      </c>
      <c r="S164" s="141">
        <v>0</v>
      </c>
      <c r="T164" s="142">
        <f t="shared" si="13"/>
        <v>0</v>
      </c>
      <c r="AR164" s="143" t="s">
        <v>167</v>
      </c>
      <c r="AT164" s="143" t="s">
        <v>313</v>
      </c>
      <c r="AU164" s="143" t="s">
        <v>141</v>
      </c>
      <c r="AY164" s="13" t="s">
        <v>134</v>
      </c>
      <c r="BE164" s="144">
        <f t="shared" si="14"/>
        <v>0</v>
      </c>
      <c r="BF164" s="144">
        <f t="shared" si="15"/>
        <v>0</v>
      </c>
      <c r="BG164" s="144">
        <f t="shared" si="16"/>
        <v>0</v>
      </c>
      <c r="BH164" s="144">
        <f t="shared" si="17"/>
        <v>0</v>
      </c>
      <c r="BI164" s="144">
        <f t="shared" si="18"/>
        <v>0</v>
      </c>
      <c r="BJ164" s="13" t="s">
        <v>141</v>
      </c>
      <c r="BK164" s="144">
        <f t="shared" si="19"/>
        <v>0</v>
      </c>
      <c r="BL164" s="13" t="s">
        <v>140</v>
      </c>
      <c r="BM164" s="143" t="s">
        <v>1857</v>
      </c>
    </row>
    <row r="165" spans="2:65" s="1" customFormat="1" ht="16.5" customHeight="1">
      <c r="B165" s="131"/>
      <c r="C165" s="132" t="s">
        <v>280</v>
      </c>
      <c r="D165" s="132" t="s">
        <v>136</v>
      </c>
      <c r="E165" s="133" t="s">
        <v>1858</v>
      </c>
      <c r="F165" s="199" t="s">
        <v>1859</v>
      </c>
      <c r="G165" s="135" t="s">
        <v>177</v>
      </c>
      <c r="H165" s="136">
        <v>167</v>
      </c>
      <c r="I165" s="137">
        <v>0</v>
      </c>
      <c r="J165" s="137">
        <f t="shared" si="10"/>
        <v>0</v>
      </c>
      <c r="K165" s="138"/>
      <c r="L165" s="25"/>
      <c r="M165" s="139" t="s">
        <v>1</v>
      </c>
      <c r="N165" s="140" t="s">
        <v>37</v>
      </c>
      <c r="O165" s="141">
        <v>5.7000000000000002E-2</v>
      </c>
      <c r="P165" s="141">
        <f t="shared" si="11"/>
        <v>9.5190000000000001</v>
      </c>
      <c r="Q165" s="141">
        <v>0</v>
      </c>
      <c r="R165" s="141">
        <f t="shared" si="12"/>
        <v>0</v>
      </c>
      <c r="S165" s="141">
        <v>0</v>
      </c>
      <c r="T165" s="142">
        <f t="shared" si="13"/>
        <v>0</v>
      </c>
      <c r="AR165" s="143" t="s">
        <v>140</v>
      </c>
      <c r="AT165" s="143" t="s">
        <v>136</v>
      </c>
      <c r="AU165" s="143" t="s">
        <v>141</v>
      </c>
      <c r="AY165" s="13" t="s">
        <v>134</v>
      </c>
      <c r="BE165" s="144">
        <f t="shared" si="14"/>
        <v>0</v>
      </c>
      <c r="BF165" s="144">
        <f t="shared" si="15"/>
        <v>0</v>
      </c>
      <c r="BG165" s="144">
        <f t="shared" si="16"/>
        <v>0</v>
      </c>
      <c r="BH165" s="144">
        <f t="shared" si="17"/>
        <v>0</v>
      </c>
      <c r="BI165" s="144">
        <f t="shared" si="18"/>
        <v>0</v>
      </c>
      <c r="BJ165" s="13" t="s">
        <v>141</v>
      </c>
      <c r="BK165" s="144">
        <f t="shared" si="19"/>
        <v>0</v>
      </c>
      <c r="BL165" s="13" t="s">
        <v>140</v>
      </c>
      <c r="BM165" s="143" t="s">
        <v>1860</v>
      </c>
    </row>
    <row r="166" spans="2:65" s="1" customFormat="1" ht="21.75" customHeight="1">
      <c r="B166" s="131"/>
      <c r="C166" s="132" t="s">
        <v>284</v>
      </c>
      <c r="D166" s="132" t="s">
        <v>136</v>
      </c>
      <c r="E166" s="133" t="s">
        <v>1861</v>
      </c>
      <c r="F166" s="134" t="s">
        <v>1862</v>
      </c>
      <c r="G166" s="135" t="s">
        <v>324</v>
      </c>
      <c r="H166" s="136">
        <v>1</v>
      </c>
      <c r="I166" s="137">
        <v>0</v>
      </c>
      <c r="J166" s="137">
        <f t="shared" si="10"/>
        <v>0</v>
      </c>
      <c r="K166" s="138"/>
      <c r="L166" s="25"/>
      <c r="M166" s="139" t="s">
        <v>1</v>
      </c>
      <c r="N166" s="140" t="s">
        <v>37</v>
      </c>
      <c r="O166" s="141">
        <v>6.5650000000000004</v>
      </c>
      <c r="P166" s="141">
        <f t="shared" si="11"/>
        <v>6.5650000000000004</v>
      </c>
      <c r="Q166" s="141">
        <v>0</v>
      </c>
      <c r="R166" s="141">
        <f t="shared" si="12"/>
        <v>0</v>
      </c>
      <c r="S166" s="141">
        <v>0</v>
      </c>
      <c r="T166" s="142">
        <f t="shared" si="13"/>
        <v>0</v>
      </c>
      <c r="AR166" s="143" t="s">
        <v>140</v>
      </c>
      <c r="AT166" s="143" t="s">
        <v>136</v>
      </c>
      <c r="AU166" s="143" t="s">
        <v>141</v>
      </c>
      <c r="AY166" s="13" t="s">
        <v>134</v>
      </c>
      <c r="BE166" s="144">
        <f t="shared" si="14"/>
        <v>0</v>
      </c>
      <c r="BF166" s="144">
        <f t="shared" si="15"/>
        <v>0</v>
      </c>
      <c r="BG166" s="144">
        <f t="shared" si="16"/>
        <v>0</v>
      </c>
      <c r="BH166" s="144">
        <f t="shared" si="17"/>
        <v>0</v>
      </c>
      <c r="BI166" s="144">
        <f t="shared" si="18"/>
        <v>0</v>
      </c>
      <c r="BJ166" s="13" t="s">
        <v>141</v>
      </c>
      <c r="BK166" s="144">
        <f t="shared" si="19"/>
        <v>0</v>
      </c>
      <c r="BL166" s="13" t="s">
        <v>140</v>
      </c>
      <c r="BM166" s="143" t="s">
        <v>1863</v>
      </c>
    </row>
    <row r="167" spans="2:65" s="1" customFormat="1" ht="37.9" customHeight="1">
      <c r="B167" s="131"/>
      <c r="C167" s="149" t="s">
        <v>413</v>
      </c>
      <c r="D167" s="149" t="s">
        <v>313</v>
      </c>
      <c r="E167" s="150" t="s">
        <v>1864</v>
      </c>
      <c r="F167" s="151" t="s">
        <v>1865</v>
      </c>
      <c r="G167" s="152" t="s">
        <v>324</v>
      </c>
      <c r="H167" s="153">
        <v>1</v>
      </c>
      <c r="I167" s="154">
        <v>0</v>
      </c>
      <c r="J167" s="154">
        <f t="shared" si="10"/>
        <v>0</v>
      </c>
      <c r="K167" s="155"/>
      <c r="L167" s="156"/>
      <c r="M167" s="157" t="s">
        <v>1</v>
      </c>
      <c r="N167" s="158" t="s">
        <v>37</v>
      </c>
      <c r="O167" s="141">
        <v>0</v>
      </c>
      <c r="P167" s="141">
        <f t="shared" si="11"/>
        <v>0</v>
      </c>
      <c r="Q167" s="141">
        <v>14.5</v>
      </c>
      <c r="R167" s="141">
        <f t="shared" si="12"/>
        <v>14.5</v>
      </c>
      <c r="S167" s="141">
        <v>0</v>
      </c>
      <c r="T167" s="142">
        <f t="shared" si="13"/>
        <v>0</v>
      </c>
      <c r="AR167" s="143" t="s">
        <v>167</v>
      </c>
      <c r="AT167" s="143" t="s">
        <v>313</v>
      </c>
      <c r="AU167" s="143" t="s">
        <v>141</v>
      </c>
      <c r="AY167" s="13" t="s">
        <v>134</v>
      </c>
      <c r="BE167" s="144">
        <f t="shared" si="14"/>
        <v>0</v>
      </c>
      <c r="BF167" s="144">
        <f t="shared" si="15"/>
        <v>0</v>
      </c>
      <c r="BG167" s="144">
        <f t="shared" si="16"/>
        <v>0</v>
      </c>
      <c r="BH167" s="144">
        <f t="shared" si="17"/>
        <v>0</v>
      </c>
      <c r="BI167" s="144">
        <f t="shared" si="18"/>
        <v>0</v>
      </c>
      <c r="BJ167" s="13" t="s">
        <v>141</v>
      </c>
      <c r="BK167" s="144">
        <f t="shared" si="19"/>
        <v>0</v>
      </c>
      <c r="BL167" s="13" t="s">
        <v>140</v>
      </c>
      <c r="BM167" s="143" t="s">
        <v>1866</v>
      </c>
    </row>
    <row r="168" spans="2:65" s="1" customFormat="1" ht="24.2" customHeight="1">
      <c r="B168" s="131"/>
      <c r="C168" s="149" t="s">
        <v>417</v>
      </c>
      <c r="D168" s="149" t="s">
        <v>313</v>
      </c>
      <c r="E168" s="150" t="s">
        <v>1867</v>
      </c>
      <c r="F168" s="151" t="s">
        <v>1868</v>
      </c>
      <c r="G168" s="152" t="s">
        <v>324</v>
      </c>
      <c r="H168" s="153">
        <v>1</v>
      </c>
      <c r="I168" s="154">
        <v>0</v>
      </c>
      <c r="J168" s="154">
        <f t="shared" si="10"/>
        <v>0</v>
      </c>
      <c r="K168" s="155"/>
      <c r="L168" s="156"/>
      <c r="M168" s="157" t="s">
        <v>1</v>
      </c>
      <c r="N168" s="158" t="s">
        <v>37</v>
      </c>
      <c r="O168" s="141">
        <v>0</v>
      </c>
      <c r="P168" s="141">
        <f t="shared" si="11"/>
        <v>0</v>
      </c>
      <c r="Q168" s="141">
        <v>7.5599999999999999E-3</v>
      </c>
      <c r="R168" s="141">
        <f t="shared" si="12"/>
        <v>7.5599999999999999E-3</v>
      </c>
      <c r="S168" s="141">
        <v>0</v>
      </c>
      <c r="T168" s="142">
        <f t="shared" si="13"/>
        <v>0</v>
      </c>
      <c r="AR168" s="143" t="s">
        <v>167</v>
      </c>
      <c r="AT168" s="143" t="s">
        <v>313</v>
      </c>
      <c r="AU168" s="143" t="s">
        <v>141</v>
      </c>
      <c r="AY168" s="13" t="s">
        <v>134</v>
      </c>
      <c r="BE168" s="144">
        <f t="shared" si="14"/>
        <v>0</v>
      </c>
      <c r="BF168" s="144">
        <f t="shared" si="15"/>
        <v>0</v>
      </c>
      <c r="BG168" s="144">
        <f t="shared" si="16"/>
        <v>0</v>
      </c>
      <c r="BH168" s="144">
        <f t="shared" si="17"/>
        <v>0</v>
      </c>
      <c r="BI168" s="144">
        <f t="shared" si="18"/>
        <v>0</v>
      </c>
      <c r="BJ168" s="13" t="s">
        <v>141</v>
      </c>
      <c r="BK168" s="144">
        <f t="shared" si="19"/>
        <v>0</v>
      </c>
      <c r="BL168" s="13" t="s">
        <v>140</v>
      </c>
      <c r="BM168" s="143" t="s">
        <v>1869</v>
      </c>
    </row>
    <row r="169" spans="2:65" s="1" customFormat="1" ht="24.2" customHeight="1">
      <c r="B169" s="131"/>
      <c r="C169" s="132" t="s">
        <v>421</v>
      </c>
      <c r="D169" s="132" t="s">
        <v>136</v>
      </c>
      <c r="E169" s="133" t="s">
        <v>1870</v>
      </c>
      <c r="F169" s="134" t="s">
        <v>1871</v>
      </c>
      <c r="G169" s="135" t="s">
        <v>324</v>
      </c>
      <c r="H169" s="136">
        <v>1</v>
      </c>
      <c r="I169" s="137">
        <v>0</v>
      </c>
      <c r="J169" s="137">
        <f t="shared" si="10"/>
        <v>0</v>
      </c>
      <c r="K169" s="138"/>
      <c r="L169" s="25"/>
      <c r="M169" s="139" t="s">
        <v>1</v>
      </c>
      <c r="N169" s="140" t="s">
        <v>37</v>
      </c>
      <c r="O169" s="141">
        <v>2.0209999999999999</v>
      </c>
      <c r="P169" s="141">
        <f t="shared" si="11"/>
        <v>2.0209999999999999</v>
      </c>
      <c r="Q169" s="141">
        <v>1.042E-2</v>
      </c>
      <c r="R169" s="141">
        <f t="shared" si="12"/>
        <v>1.042E-2</v>
      </c>
      <c r="S169" s="141">
        <v>0</v>
      </c>
      <c r="T169" s="142">
        <f t="shared" si="13"/>
        <v>0</v>
      </c>
      <c r="AR169" s="143" t="s">
        <v>140</v>
      </c>
      <c r="AT169" s="143" t="s">
        <v>136</v>
      </c>
      <c r="AU169" s="143" t="s">
        <v>141</v>
      </c>
      <c r="AY169" s="13" t="s">
        <v>134</v>
      </c>
      <c r="BE169" s="144">
        <f t="shared" si="14"/>
        <v>0</v>
      </c>
      <c r="BF169" s="144">
        <f t="shared" si="15"/>
        <v>0</v>
      </c>
      <c r="BG169" s="144">
        <f t="shared" si="16"/>
        <v>0</v>
      </c>
      <c r="BH169" s="144">
        <f t="shared" si="17"/>
        <v>0</v>
      </c>
      <c r="BI169" s="144">
        <f t="shared" si="18"/>
        <v>0</v>
      </c>
      <c r="BJ169" s="13" t="s">
        <v>141</v>
      </c>
      <c r="BK169" s="144">
        <f t="shared" si="19"/>
        <v>0</v>
      </c>
      <c r="BL169" s="13" t="s">
        <v>140</v>
      </c>
      <c r="BM169" s="143" t="s">
        <v>1872</v>
      </c>
    </row>
    <row r="170" spans="2:65" s="1" customFormat="1" ht="33" customHeight="1">
      <c r="B170" s="131"/>
      <c r="C170" s="149" t="s">
        <v>425</v>
      </c>
      <c r="D170" s="149" t="s">
        <v>313</v>
      </c>
      <c r="E170" s="150" t="s">
        <v>1873</v>
      </c>
      <c r="F170" s="151" t="s">
        <v>1874</v>
      </c>
      <c r="G170" s="152" t="s">
        <v>324</v>
      </c>
      <c r="H170" s="153">
        <v>1</v>
      </c>
      <c r="I170" s="154">
        <v>0</v>
      </c>
      <c r="J170" s="154">
        <f t="shared" si="10"/>
        <v>0</v>
      </c>
      <c r="K170" s="155"/>
      <c r="L170" s="156"/>
      <c r="M170" s="157" t="s">
        <v>1</v>
      </c>
      <c r="N170" s="158" t="s">
        <v>37</v>
      </c>
      <c r="O170" s="141">
        <v>0</v>
      </c>
      <c r="P170" s="141">
        <f t="shared" si="11"/>
        <v>0</v>
      </c>
      <c r="Q170" s="141">
        <v>0.74</v>
      </c>
      <c r="R170" s="141">
        <f t="shared" si="12"/>
        <v>0.74</v>
      </c>
      <c r="S170" s="141">
        <v>0</v>
      </c>
      <c r="T170" s="142">
        <f t="shared" si="13"/>
        <v>0</v>
      </c>
      <c r="AR170" s="143" t="s">
        <v>167</v>
      </c>
      <c r="AT170" s="143" t="s">
        <v>313</v>
      </c>
      <c r="AU170" s="143" t="s">
        <v>141</v>
      </c>
      <c r="AY170" s="13" t="s">
        <v>134</v>
      </c>
      <c r="BE170" s="144">
        <f t="shared" si="14"/>
        <v>0</v>
      </c>
      <c r="BF170" s="144">
        <f t="shared" si="15"/>
        <v>0</v>
      </c>
      <c r="BG170" s="144">
        <f t="shared" si="16"/>
        <v>0</v>
      </c>
      <c r="BH170" s="144">
        <f t="shared" si="17"/>
        <v>0</v>
      </c>
      <c r="BI170" s="144">
        <f t="shared" si="18"/>
        <v>0</v>
      </c>
      <c r="BJ170" s="13" t="s">
        <v>141</v>
      </c>
      <c r="BK170" s="144">
        <f t="shared" si="19"/>
        <v>0</v>
      </c>
      <c r="BL170" s="13" t="s">
        <v>140</v>
      </c>
      <c r="BM170" s="143" t="s">
        <v>1875</v>
      </c>
    </row>
    <row r="171" spans="2:65" s="1" customFormat="1" ht="37.9" customHeight="1">
      <c r="B171" s="131"/>
      <c r="C171" s="132" t="s">
        <v>429</v>
      </c>
      <c r="D171" s="132" t="s">
        <v>136</v>
      </c>
      <c r="E171" s="133" t="s">
        <v>1876</v>
      </c>
      <c r="F171" s="134" t="s">
        <v>1877</v>
      </c>
      <c r="G171" s="135" t="s">
        <v>324</v>
      </c>
      <c r="H171" s="136">
        <v>3</v>
      </c>
      <c r="I171" s="137">
        <v>0</v>
      </c>
      <c r="J171" s="137">
        <f t="shared" si="10"/>
        <v>0</v>
      </c>
      <c r="K171" s="138"/>
      <c r="L171" s="25"/>
      <c r="M171" s="139" t="s">
        <v>1</v>
      </c>
      <c r="N171" s="140" t="s">
        <v>37</v>
      </c>
      <c r="O171" s="141">
        <v>2.2025000000000001</v>
      </c>
      <c r="P171" s="141">
        <f t="shared" si="11"/>
        <v>6.6074999999999999</v>
      </c>
      <c r="Q171" s="141">
        <v>0</v>
      </c>
      <c r="R171" s="141">
        <f t="shared" si="12"/>
        <v>0</v>
      </c>
      <c r="S171" s="141">
        <v>0</v>
      </c>
      <c r="T171" s="142">
        <f t="shared" si="13"/>
        <v>0</v>
      </c>
      <c r="AR171" s="143" t="s">
        <v>140</v>
      </c>
      <c r="AT171" s="143" t="s">
        <v>136</v>
      </c>
      <c r="AU171" s="143" t="s">
        <v>141</v>
      </c>
      <c r="AY171" s="13" t="s">
        <v>134</v>
      </c>
      <c r="BE171" s="144">
        <f t="shared" si="14"/>
        <v>0</v>
      </c>
      <c r="BF171" s="144">
        <f t="shared" si="15"/>
        <v>0</v>
      </c>
      <c r="BG171" s="144">
        <f t="shared" si="16"/>
        <v>0</v>
      </c>
      <c r="BH171" s="144">
        <f t="shared" si="17"/>
        <v>0</v>
      </c>
      <c r="BI171" s="144">
        <f t="shared" si="18"/>
        <v>0</v>
      </c>
      <c r="BJ171" s="13" t="s">
        <v>141</v>
      </c>
      <c r="BK171" s="144">
        <f t="shared" si="19"/>
        <v>0</v>
      </c>
      <c r="BL171" s="13" t="s">
        <v>140</v>
      </c>
      <c r="BM171" s="143" t="s">
        <v>1878</v>
      </c>
    </row>
    <row r="172" spans="2:65" s="1" customFormat="1" ht="24.2" customHeight="1">
      <c r="B172" s="131"/>
      <c r="C172" s="149" t="s">
        <v>433</v>
      </c>
      <c r="D172" s="149" t="s">
        <v>313</v>
      </c>
      <c r="E172" s="150" t="s">
        <v>1879</v>
      </c>
      <c r="F172" s="151" t="s">
        <v>1880</v>
      </c>
      <c r="G172" s="152" t="s">
        <v>324</v>
      </c>
      <c r="H172" s="153">
        <v>3</v>
      </c>
      <c r="I172" s="154">
        <v>0</v>
      </c>
      <c r="J172" s="154">
        <f t="shared" si="10"/>
        <v>0</v>
      </c>
      <c r="K172" s="155"/>
      <c r="L172" s="156"/>
      <c r="M172" s="157" t="s">
        <v>1</v>
      </c>
      <c r="N172" s="158" t="s">
        <v>37</v>
      </c>
      <c r="O172" s="141">
        <v>0</v>
      </c>
      <c r="P172" s="141">
        <f t="shared" si="11"/>
        <v>0</v>
      </c>
      <c r="Q172" s="141">
        <v>2.2620000000000001E-2</v>
      </c>
      <c r="R172" s="141">
        <f t="shared" si="12"/>
        <v>6.7860000000000004E-2</v>
      </c>
      <c r="S172" s="141">
        <v>0</v>
      </c>
      <c r="T172" s="142">
        <f t="shared" si="13"/>
        <v>0</v>
      </c>
      <c r="AR172" s="143" t="s">
        <v>167</v>
      </c>
      <c r="AT172" s="143" t="s">
        <v>313</v>
      </c>
      <c r="AU172" s="143" t="s">
        <v>141</v>
      </c>
      <c r="AY172" s="13" t="s">
        <v>134</v>
      </c>
      <c r="BE172" s="144">
        <f t="shared" si="14"/>
        <v>0</v>
      </c>
      <c r="BF172" s="144">
        <f t="shared" si="15"/>
        <v>0</v>
      </c>
      <c r="BG172" s="144">
        <f t="shared" si="16"/>
        <v>0</v>
      </c>
      <c r="BH172" s="144">
        <f t="shared" si="17"/>
        <v>0</v>
      </c>
      <c r="BI172" s="144">
        <f t="shared" si="18"/>
        <v>0</v>
      </c>
      <c r="BJ172" s="13" t="s">
        <v>141</v>
      </c>
      <c r="BK172" s="144">
        <f t="shared" si="19"/>
        <v>0</v>
      </c>
      <c r="BL172" s="13" t="s">
        <v>140</v>
      </c>
      <c r="BM172" s="143" t="s">
        <v>1881</v>
      </c>
    </row>
    <row r="173" spans="2:65" s="1" customFormat="1" ht="24.2" customHeight="1">
      <c r="B173" s="131"/>
      <c r="C173" s="149" t="s">
        <v>437</v>
      </c>
      <c r="D173" s="149" t="s">
        <v>313</v>
      </c>
      <c r="E173" s="150" t="s">
        <v>1882</v>
      </c>
      <c r="F173" s="151" t="s">
        <v>1883</v>
      </c>
      <c r="G173" s="152" t="s">
        <v>324</v>
      </c>
      <c r="H173" s="153">
        <v>3</v>
      </c>
      <c r="I173" s="154">
        <v>0</v>
      </c>
      <c r="J173" s="154">
        <f t="shared" si="10"/>
        <v>0</v>
      </c>
      <c r="K173" s="155"/>
      <c r="L173" s="156"/>
      <c r="M173" s="157" t="s">
        <v>1</v>
      </c>
      <c r="N173" s="158" t="s">
        <v>37</v>
      </c>
      <c r="O173" s="141">
        <v>0</v>
      </c>
      <c r="P173" s="141">
        <f t="shared" si="11"/>
        <v>0</v>
      </c>
      <c r="Q173" s="141">
        <v>0.1036</v>
      </c>
      <c r="R173" s="141">
        <f t="shared" si="12"/>
        <v>0.31079999999999997</v>
      </c>
      <c r="S173" s="141">
        <v>0</v>
      </c>
      <c r="T173" s="142">
        <f t="shared" si="13"/>
        <v>0</v>
      </c>
      <c r="AR173" s="143" t="s">
        <v>167</v>
      </c>
      <c r="AT173" s="143" t="s">
        <v>313</v>
      </c>
      <c r="AU173" s="143" t="s">
        <v>141</v>
      </c>
      <c r="AY173" s="13" t="s">
        <v>134</v>
      </c>
      <c r="BE173" s="144">
        <f t="shared" si="14"/>
        <v>0</v>
      </c>
      <c r="BF173" s="144">
        <f t="shared" si="15"/>
        <v>0</v>
      </c>
      <c r="BG173" s="144">
        <f t="shared" si="16"/>
        <v>0</v>
      </c>
      <c r="BH173" s="144">
        <f t="shared" si="17"/>
        <v>0</v>
      </c>
      <c r="BI173" s="144">
        <f t="shared" si="18"/>
        <v>0</v>
      </c>
      <c r="BJ173" s="13" t="s">
        <v>141</v>
      </c>
      <c r="BK173" s="144">
        <f t="shared" si="19"/>
        <v>0</v>
      </c>
      <c r="BL173" s="13" t="s">
        <v>140</v>
      </c>
      <c r="BM173" s="143" t="s">
        <v>1884</v>
      </c>
    </row>
    <row r="174" spans="2:65" s="1" customFormat="1" ht="24.2" customHeight="1">
      <c r="B174" s="131"/>
      <c r="C174" s="149" t="s">
        <v>443</v>
      </c>
      <c r="D174" s="149" t="s">
        <v>313</v>
      </c>
      <c r="E174" s="150" t="s">
        <v>1885</v>
      </c>
      <c r="F174" s="151" t="s">
        <v>1886</v>
      </c>
      <c r="G174" s="152" t="s">
        <v>324</v>
      </c>
      <c r="H174" s="153">
        <v>3</v>
      </c>
      <c r="I174" s="154">
        <v>0</v>
      </c>
      <c r="J174" s="154">
        <f t="shared" si="10"/>
        <v>0</v>
      </c>
      <c r="K174" s="155"/>
      <c r="L174" s="156"/>
      <c r="M174" s="157" t="s">
        <v>1</v>
      </c>
      <c r="N174" s="158" t="s">
        <v>37</v>
      </c>
      <c r="O174" s="141">
        <v>0</v>
      </c>
      <c r="P174" s="141">
        <f t="shared" si="11"/>
        <v>0</v>
      </c>
      <c r="Q174" s="141">
        <v>1.75E-3</v>
      </c>
      <c r="R174" s="141">
        <f t="shared" si="12"/>
        <v>5.2500000000000003E-3</v>
      </c>
      <c r="S174" s="141">
        <v>0</v>
      </c>
      <c r="T174" s="142">
        <f t="shared" si="13"/>
        <v>0</v>
      </c>
      <c r="AR174" s="143" t="s">
        <v>167</v>
      </c>
      <c r="AT174" s="143" t="s">
        <v>313</v>
      </c>
      <c r="AU174" s="143" t="s">
        <v>141</v>
      </c>
      <c r="AY174" s="13" t="s">
        <v>134</v>
      </c>
      <c r="BE174" s="144">
        <f t="shared" si="14"/>
        <v>0</v>
      </c>
      <c r="BF174" s="144">
        <f t="shared" si="15"/>
        <v>0</v>
      </c>
      <c r="BG174" s="144">
        <f t="shared" si="16"/>
        <v>0</v>
      </c>
      <c r="BH174" s="144">
        <f t="shared" si="17"/>
        <v>0</v>
      </c>
      <c r="BI174" s="144">
        <f t="shared" si="18"/>
        <v>0</v>
      </c>
      <c r="BJ174" s="13" t="s">
        <v>141</v>
      </c>
      <c r="BK174" s="144">
        <f t="shared" si="19"/>
        <v>0</v>
      </c>
      <c r="BL174" s="13" t="s">
        <v>140</v>
      </c>
      <c r="BM174" s="143" t="s">
        <v>1887</v>
      </c>
    </row>
    <row r="175" spans="2:65" s="1" customFormat="1" ht="16.5" customHeight="1">
      <c r="B175" s="131"/>
      <c r="C175" s="149" t="s">
        <v>447</v>
      </c>
      <c r="D175" s="149" t="s">
        <v>313</v>
      </c>
      <c r="E175" s="150" t="s">
        <v>1888</v>
      </c>
      <c r="F175" s="151" t="s">
        <v>1889</v>
      </c>
      <c r="G175" s="152" t="s">
        <v>324</v>
      </c>
      <c r="H175" s="153">
        <v>3</v>
      </c>
      <c r="I175" s="154">
        <v>0</v>
      </c>
      <c r="J175" s="154">
        <f t="shared" si="10"/>
        <v>0</v>
      </c>
      <c r="K175" s="155"/>
      <c r="L175" s="156"/>
      <c r="M175" s="157" t="s">
        <v>1</v>
      </c>
      <c r="N175" s="158" t="s">
        <v>37</v>
      </c>
      <c r="O175" s="141">
        <v>0</v>
      </c>
      <c r="P175" s="141">
        <f t="shared" si="11"/>
        <v>0</v>
      </c>
      <c r="Q175" s="141">
        <v>8.6400000000000005E-2</v>
      </c>
      <c r="R175" s="141">
        <f t="shared" si="12"/>
        <v>0.25919999999999999</v>
      </c>
      <c r="S175" s="141">
        <v>0</v>
      </c>
      <c r="T175" s="142">
        <f t="shared" si="13"/>
        <v>0</v>
      </c>
      <c r="AR175" s="143" t="s">
        <v>167</v>
      </c>
      <c r="AT175" s="143" t="s">
        <v>313</v>
      </c>
      <c r="AU175" s="143" t="s">
        <v>141</v>
      </c>
      <c r="AY175" s="13" t="s">
        <v>134</v>
      </c>
      <c r="BE175" s="144">
        <f t="shared" si="14"/>
        <v>0</v>
      </c>
      <c r="BF175" s="144">
        <f t="shared" si="15"/>
        <v>0</v>
      </c>
      <c r="BG175" s="144">
        <f t="shared" si="16"/>
        <v>0</v>
      </c>
      <c r="BH175" s="144">
        <f t="shared" si="17"/>
        <v>0</v>
      </c>
      <c r="BI175" s="144">
        <f t="shared" si="18"/>
        <v>0</v>
      </c>
      <c r="BJ175" s="13" t="s">
        <v>141</v>
      </c>
      <c r="BK175" s="144">
        <f t="shared" si="19"/>
        <v>0</v>
      </c>
      <c r="BL175" s="13" t="s">
        <v>140</v>
      </c>
      <c r="BM175" s="143" t="s">
        <v>1890</v>
      </c>
    </row>
    <row r="176" spans="2:65" s="1" customFormat="1" ht="24.2" customHeight="1">
      <c r="B176" s="131"/>
      <c r="C176" s="149" t="s">
        <v>450</v>
      </c>
      <c r="D176" s="149" t="s">
        <v>313</v>
      </c>
      <c r="E176" s="150" t="s">
        <v>1891</v>
      </c>
      <c r="F176" s="151" t="s">
        <v>1892</v>
      </c>
      <c r="G176" s="152" t="s">
        <v>324</v>
      </c>
      <c r="H176" s="153">
        <v>3</v>
      </c>
      <c r="I176" s="154">
        <v>0</v>
      </c>
      <c r="J176" s="154">
        <f t="shared" si="10"/>
        <v>0</v>
      </c>
      <c r="K176" s="155"/>
      <c r="L176" s="156"/>
      <c r="M176" s="157" t="s">
        <v>1</v>
      </c>
      <c r="N176" s="158" t="s">
        <v>37</v>
      </c>
      <c r="O176" s="141">
        <v>0</v>
      </c>
      <c r="P176" s="141">
        <f t="shared" si="11"/>
        <v>0</v>
      </c>
      <c r="Q176" s="141">
        <v>0.15229999999999999</v>
      </c>
      <c r="R176" s="141">
        <f t="shared" si="12"/>
        <v>0.45689999999999997</v>
      </c>
      <c r="S176" s="141">
        <v>0</v>
      </c>
      <c r="T176" s="142">
        <f t="shared" si="13"/>
        <v>0</v>
      </c>
      <c r="AR176" s="143" t="s">
        <v>167</v>
      </c>
      <c r="AT176" s="143" t="s">
        <v>313</v>
      </c>
      <c r="AU176" s="143" t="s">
        <v>141</v>
      </c>
      <c r="AY176" s="13" t="s">
        <v>134</v>
      </c>
      <c r="BE176" s="144">
        <f t="shared" si="14"/>
        <v>0</v>
      </c>
      <c r="BF176" s="144">
        <f t="shared" si="15"/>
        <v>0</v>
      </c>
      <c r="BG176" s="144">
        <f t="shared" si="16"/>
        <v>0</v>
      </c>
      <c r="BH176" s="144">
        <f t="shared" si="17"/>
        <v>0</v>
      </c>
      <c r="BI176" s="144">
        <f t="shared" si="18"/>
        <v>0</v>
      </c>
      <c r="BJ176" s="13" t="s">
        <v>141</v>
      </c>
      <c r="BK176" s="144">
        <f t="shared" si="19"/>
        <v>0</v>
      </c>
      <c r="BL176" s="13" t="s">
        <v>140</v>
      </c>
      <c r="BM176" s="143" t="s">
        <v>1893</v>
      </c>
    </row>
    <row r="177" spans="2:65" s="1" customFormat="1" ht="24.2" customHeight="1">
      <c r="B177" s="131"/>
      <c r="C177" s="132" t="s">
        <v>457</v>
      </c>
      <c r="D177" s="132" t="s">
        <v>136</v>
      </c>
      <c r="E177" s="133" t="s">
        <v>1894</v>
      </c>
      <c r="F177" s="134" t="s">
        <v>1895</v>
      </c>
      <c r="G177" s="135" t="s">
        <v>324</v>
      </c>
      <c r="H177" s="136">
        <v>1</v>
      </c>
      <c r="I177" s="137">
        <v>0</v>
      </c>
      <c r="J177" s="137">
        <f t="shared" si="10"/>
        <v>0</v>
      </c>
      <c r="K177" s="138"/>
      <c r="L177" s="25"/>
      <c r="M177" s="139" t="s">
        <v>1</v>
      </c>
      <c r="N177" s="140" t="s">
        <v>37</v>
      </c>
      <c r="O177" s="141">
        <v>1.21</v>
      </c>
      <c r="P177" s="141">
        <f t="shared" si="11"/>
        <v>1.21</v>
      </c>
      <c r="Q177" s="141">
        <v>6.3E-3</v>
      </c>
      <c r="R177" s="141">
        <f t="shared" si="12"/>
        <v>6.3E-3</v>
      </c>
      <c r="S177" s="141">
        <v>0</v>
      </c>
      <c r="T177" s="142">
        <f t="shared" si="13"/>
        <v>0</v>
      </c>
      <c r="AR177" s="143" t="s">
        <v>140</v>
      </c>
      <c r="AT177" s="143" t="s">
        <v>136</v>
      </c>
      <c r="AU177" s="143" t="s">
        <v>141</v>
      </c>
      <c r="AY177" s="13" t="s">
        <v>134</v>
      </c>
      <c r="BE177" s="144">
        <f t="shared" si="14"/>
        <v>0</v>
      </c>
      <c r="BF177" s="144">
        <f t="shared" si="15"/>
        <v>0</v>
      </c>
      <c r="BG177" s="144">
        <f t="shared" si="16"/>
        <v>0</v>
      </c>
      <c r="BH177" s="144">
        <f t="shared" si="17"/>
        <v>0</v>
      </c>
      <c r="BI177" s="144">
        <f t="shared" si="18"/>
        <v>0</v>
      </c>
      <c r="BJ177" s="13" t="s">
        <v>141</v>
      </c>
      <c r="BK177" s="144">
        <f t="shared" si="19"/>
        <v>0</v>
      </c>
      <c r="BL177" s="13" t="s">
        <v>140</v>
      </c>
      <c r="BM177" s="143" t="s">
        <v>1896</v>
      </c>
    </row>
    <row r="178" spans="2:65" s="1" customFormat="1" ht="16.5" customHeight="1">
      <c r="B178" s="131"/>
      <c r="C178" s="149" t="s">
        <v>461</v>
      </c>
      <c r="D178" s="149" t="s">
        <v>313</v>
      </c>
      <c r="E178" s="150" t="s">
        <v>1897</v>
      </c>
      <c r="F178" s="151" t="s">
        <v>1898</v>
      </c>
      <c r="G178" s="152" t="s">
        <v>324</v>
      </c>
      <c r="H178" s="153">
        <v>1</v>
      </c>
      <c r="I178" s="154">
        <v>0</v>
      </c>
      <c r="J178" s="154">
        <f t="shared" si="10"/>
        <v>0</v>
      </c>
      <c r="K178" s="155"/>
      <c r="L178" s="156"/>
      <c r="M178" s="157" t="s">
        <v>1</v>
      </c>
      <c r="N178" s="158" t="s">
        <v>37</v>
      </c>
      <c r="O178" s="141">
        <v>0</v>
      </c>
      <c r="P178" s="141">
        <f t="shared" si="11"/>
        <v>0</v>
      </c>
      <c r="Q178" s="141">
        <v>7.4999999999999997E-2</v>
      </c>
      <c r="R178" s="141">
        <f t="shared" si="12"/>
        <v>7.4999999999999997E-2</v>
      </c>
      <c r="S178" s="141">
        <v>0</v>
      </c>
      <c r="T178" s="142">
        <f t="shared" si="13"/>
        <v>0</v>
      </c>
      <c r="AR178" s="143" t="s">
        <v>167</v>
      </c>
      <c r="AT178" s="143" t="s">
        <v>313</v>
      </c>
      <c r="AU178" s="143" t="s">
        <v>141</v>
      </c>
      <c r="AY178" s="13" t="s">
        <v>134</v>
      </c>
      <c r="BE178" s="144">
        <f t="shared" si="14"/>
        <v>0</v>
      </c>
      <c r="BF178" s="144">
        <f t="shared" si="15"/>
        <v>0</v>
      </c>
      <c r="BG178" s="144">
        <f t="shared" si="16"/>
        <v>0</v>
      </c>
      <c r="BH178" s="144">
        <f t="shared" si="17"/>
        <v>0</v>
      </c>
      <c r="BI178" s="144">
        <f t="shared" si="18"/>
        <v>0</v>
      </c>
      <c r="BJ178" s="13" t="s">
        <v>141</v>
      </c>
      <c r="BK178" s="144">
        <f t="shared" si="19"/>
        <v>0</v>
      </c>
      <c r="BL178" s="13" t="s">
        <v>140</v>
      </c>
      <c r="BM178" s="143" t="s">
        <v>1899</v>
      </c>
    </row>
    <row r="179" spans="2:65" s="1" customFormat="1" ht="21.75" customHeight="1">
      <c r="B179" s="131"/>
      <c r="C179" s="132" t="s">
        <v>467</v>
      </c>
      <c r="D179" s="132" t="s">
        <v>136</v>
      </c>
      <c r="E179" s="133" t="s">
        <v>1753</v>
      </c>
      <c r="F179" s="134" t="s">
        <v>1754</v>
      </c>
      <c r="G179" s="135" t="s">
        <v>177</v>
      </c>
      <c r="H179" s="136">
        <v>167</v>
      </c>
      <c r="I179" s="137">
        <v>0</v>
      </c>
      <c r="J179" s="137">
        <f t="shared" si="10"/>
        <v>0</v>
      </c>
      <c r="K179" s="138"/>
      <c r="L179" s="25"/>
      <c r="M179" s="139" t="s">
        <v>1</v>
      </c>
      <c r="N179" s="140" t="s">
        <v>37</v>
      </c>
      <c r="O179" s="141">
        <v>0.06</v>
      </c>
      <c r="P179" s="141">
        <f t="shared" si="11"/>
        <v>10.02</v>
      </c>
      <c r="Q179" s="141">
        <v>9.0000000000000006E-5</v>
      </c>
      <c r="R179" s="141">
        <f t="shared" si="12"/>
        <v>1.5030000000000002E-2</v>
      </c>
      <c r="S179" s="141">
        <v>0</v>
      </c>
      <c r="T179" s="142">
        <f t="shared" si="13"/>
        <v>0</v>
      </c>
      <c r="AR179" s="143" t="s">
        <v>140</v>
      </c>
      <c r="AT179" s="143" t="s">
        <v>136</v>
      </c>
      <c r="AU179" s="143" t="s">
        <v>141</v>
      </c>
      <c r="AY179" s="13" t="s">
        <v>134</v>
      </c>
      <c r="BE179" s="144">
        <f t="shared" si="14"/>
        <v>0</v>
      </c>
      <c r="BF179" s="144">
        <f t="shared" si="15"/>
        <v>0</v>
      </c>
      <c r="BG179" s="144">
        <f t="shared" si="16"/>
        <v>0</v>
      </c>
      <c r="BH179" s="144">
        <f t="shared" si="17"/>
        <v>0</v>
      </c>
      <c r="BI179" s="144">
        <f t="shared" si="18"/>
        <v>0</v>
      </c>
      <c r="BJ179" s="13" t="s">
        <v>141</v>
      </c>
      <c r="BK179" s="144">
        <f t="shared" si="19"/>
        <v>0</v>
      </c>
      <c r="BL179" s="13" t="s">
        <v>140</v>
      </c>
      <c r="BM179" s="143" t="s">
        <v>1900</v>
      </c>
    </row>
    <row r="180" spans="2:65" s="1" customFormat="1" ht="24.2" customHeight="1">
      <c r="B180" s="131"/>
      <c r="C180" s="132" t="s">
        <v>471</v>
      </c>
      <c r="D180" s="132" t="s">
        <v>136</v>
      </c>
      <c r="E180" s="133" t="s">
        <v>1756</v>
      </c>
      <c r="F180" s="134" t="s">
        <v>1757</v>
      </c>
      <c r="G180" s="135" t="s">
        <v>177</v>
      </c>
      <c r="H180" s="136">
        <v>167</v>
      </c>
      <c r="I180" s="137">
        <v>0</v>
      </c>
      <c r="J180" s="137">
        <f t="shared" si="10"/>
        <v>0</v>
      </c>
      <c r="K180" s="138"/>
      <c r="L180" s="25"/>
      <c r="M180" s="139" t="s">
        <v>1</v>
      </c>
      <c r="N180" s="140" t="s">
        <v>37</v>
      </c>
      <c r="O180" s="141">
        <v>5.2499999999999998E-2</v>
      </c>
      <c r="P180" s="141">
        <f t="shared" si="11"/>
        <v>8.7675000000000001</v>
      </c>
      <c r="Q180" s="141">
        <v>1E-4</v>
      </c>
      <c r="R180" s="141">
        <f t="shared" si="12"/>
        <v>1.67E-2</v>
      </c>
      <c r="S180" s="141">
        <v>0</v>
      </c>
      <c r="T180" s="142">
        <f t="shared" si="13"/>
        <v>0</v>
      </c>
      <c r="AR180" s="143" t="s">
        <v>140</v>
      </c>
      <c r="AT180" s="143" t="s">
        <v>136</v>
      </c>
      <c r="AU180" s="143" t="s">
        <v>141</v>
      </c>
      <c r="AY180" s="13" t="s">
        <v>134</v>
      </c>
      <c r="BE180" s="144">
        <f t="shared" si="14"/>
        <v>0</v>
      </c>
      <c r="BF180" s="144">
        <f t="shared" si="15"/>
        <v>0</v>
      </c>
      <c r="BG180" s="144">
        <f t="shared" si="16"/>
        <v>0</v>
      </c>
      <c r="BH180" s="144">
        <f t="shared" si="17"/>
        <v>0</v>
      </c>
      <c r="BI180" s="144">
        <f t="shared" si="18"/>
        <v>0</v>
      </c>
      <c r="BJ180" s="13" t="s">
        <v>141</v>
      </c>
      <c r="BK180" s="144">
        <f t="shared" si="19"/>
        <v>0</v>
      </c>
      <c r="BL180" s="13" t="s">
        <v>140</v>
      </c>
      <c r="BM180" s="143" t="s">
        <v>1901</v>
      </c>
    </row>
    <row r="181" spans="2:65" s="11" customFormat="1" ht="22.9" customHeight="1">
      <c r="B181" s="120"/>
      <c r="D181" s="121" t="s">
        <v>70</v>
      </c>
      <c r="E181" s="129" t="s">
        <v>264</v>
      </c>
      <c r="F181" s="129" t="s">
        <v>265</v>
      </c>
      <c r="J181" s="130">
        <f>BK181</f>
        <v>0</v>
      </c>
      <c r="L181" s="120"/>
      <c r="M181" s="124"/>
      <c r="P181" s="125">
        <f>P182</f>
        <v>185.908603</v>
      </c>
      <c r="R181" s="125">
        <f>R182</f>
        <v>0</v>
      </c>
      <c r="T181" s="126">
        <f>T182</f>
        <v>0</v>
      </c>
      <c r="AR181" s="121" t="s">
        <v>79</v>
      </c>
      <c r="AT181" s="127" t="s">
        <v>70</v>
      </c>
      <c r="AU181" s="127" t="s">
        <v>79</v>
      </c>
      <c r="AY181" s="121" t="s">
        <v>134</v>
      </c>
      <c r="BK181" s="128">
        <f>BK182</f>
        <v>0</v>
      </c>
    </row>
    <row r="182" spans="2:65" s="1" customFormat="1" ht="33" customHeight="1">
      <c r="B182" s="131"/>
      <c r="C182" s="132" t="s">
        <v>475</v>
      </c>
      <c r="D182" s="132" t="s">
        <v>136</v>
      </c>
      <c r="E182" s="133" t="s">
        <v>1902</v>
      </c>
      <c r="F182" s="134" t="s">
        <v>1903</v>
      </c>
      <c r="G182" s="135" t="s">
        <v>234</v>
      </c>
      <c r="H182" s="136">
        <v>144.227</v>
      </c>
      <c r="I182" s="137">
        <v>0</v>
      </c>
      <c r="J182" s="137">
        <f>ROUND(I182*H182,2)</f>
        <v>0</v>
      </c>
      <c r="K182" s="138"/>
      <c r="L182" s="25"/>
      <c r="M182" s="139" t="s">
        <v>1</v>
      </c>
      <c r="N182" s="140" t="s">
        <v>37</v>
      </c>
      <c r="O182" s="141">
        <v>1.2889999999999999</v>
      </c>
      <c r="P182" s="141">
        <f>O182*H182</f>
        <v>185.908603</v>
      </c>
      <c r="Q182" s="141">
        <v>0</v>
      </c>
      <c r="R182" s="141">
        <f>Q182*H182</f>
        <v>0</v>
      </c>
      <c r="S182" s="141">
        <v>0</v>
      </c>
      <c r="T182" s="142">
        <f>S182*H182</f>
        <v>0</v>
      </c>
      <c r="AR182" s="143" t="s">
        <v>140</v>
      </c>
      <c r="AT182" s="143" t="s">
        <v>136</v>
      </c>
      <c r="AU182" s="143" t="s">
        <v>141</v>
      </c>
      <c r="AY182" s="13" t="s">
        <v>134</v>
      </c>
      <c r="BE182" s="144">
        <f>IF(N182="základná",J182,0)</f>
        <v>0</v>
      </c>
      <c r="BF182" s="144">
        <f>IF(N182="znížená",J182,0)</f>
        <v>0</v>
      </c>
      <c r="BG182" s="144">
        <f>IF(N182="zákl. prenesená",J182,0)</f>
        <v>0</v>
      </c>
      <c r="BH182" s="144">
        <f>IF(N182="zníž. prenesená",J182,0)</f>
        <v>0</v>
      </c>
      <c r="BI182" s="144">
        <f>IF(N182="nulová",J182,0)</f>
        <v>0</v>
      </c>
      <c r="BJ182" s="13" t="s">
        <v>141</v>
      </c>
      <c r="BK182" s="144">
        <f>ROUND(I182*H182,2)</f>
        <v>0</v>
      </c>
      <c r="BL182" s="13" t="s">
        <v>140</v>
      </c>
      <c r="BM182" s="143" t="s">
        <v>1904</v>
      </c>
    </row>
    <row r="183" spans="2:65" s="11" customFormat="1" ht="25.9" customHeight="1">
      <c r="B183" s="120"/>
      <c r="D183" s="121" t="s">
        <v>70</v>
      </c>
      <c r="E183" s="122" t="s">
        <v>270</v>
      </c>
      <c r="F183" s="122" t="s">
        <v>271</v>
      </c>
      <c r="J183" s="123">
        <f>BK183</f>
        <v>0</v>
      </c>
      <c r="L183" s="120"/>
      <c r="M183" s="124"/>
      <c r="P183" s="125">
        <f>P184+P186</f>
        <v>11.740460000000001</v>
      </c>
      <c r="R183" s="125">
        <f>R184+R186</f>
        <v>0.46683000000000002</v>
      </c>
      <c r="T183" s="126">
        <f>T184+T186</f>
        <v>0</v>
      </c>
      <c r="AR183" s="121" t="s">
        <v>141</v>
      </c>
      <c r="AT183" s="127" t="s">
        <v>70</v>
      </c>
      <c r="AU183" s="127" t="s">
        <v>71</v>
      </c>
      <c r="AY183" s="121" t="s">
        <v>134</v>
      </c>
      <c r="BK183" s="128">
        <f>BK184+BK186</f>
        <v>0</v>
      </c>
    </row>
    <row r="184" spans="2:65" s="11" customFormat="1" ht="22.9" customHeight="1">
      <c r="B184" s="120"/>
      <c r="D184" s="121" t="s">
        <v>70</v>
      </c>
      <c r="E184" s="129" t="s">
        <v>965</v>
      </c>
      <c r="F184" s="129" t="s">
        <v>966</v>
      </c>
      <c r="J184" s="130">
        <f>BK184</f>
        <v>0</v>
      </c>
      <c r="L184" s="120"/>
      <c r="M184" s="124"/>
      <c r="P184" s="125">
        <f>P185</f>
        <v>9.5103000000000009</v>
      </c>
      <c r="R184" s="125">
        <f>R185</f>
        <v>0.3538</v>
      </c>
      <c r="T184" s="126">
        <f>T185</f>
        <v>0</v>
      </c>
      <c r="AR184" s="121" t="s">
        <v>141</v>
      </c>
      <c r="AT184" s="127" t="s">
        <v>70</v>
      </c>
      <c r="AU184" s="127" t="s">
        <v>79</v>
      </c>
      <c r="AY184" s="121" t="s">
        <v>134</v>
      </c>
      <c r="BK184" s="128">
        <f>BK185</f>
        <v>0</v>
      </c>
    </row>
    <row r="185" spans="2:65" s="1" customFormat="1" ht="21.75" customHeight="1">
      <c r="B185" s="131"/>
      <c r="C185" s="132" t="s">
        <v>479</v>
      </c>
      <c r="D185" s="132" t="s">
        <v>136</v>
      </c>
      <c r="E185" s="133" t="s">
        <v>1905</v>
      </c>
      <c r="F185" s="134" t="s">
        <v>1906</v>
      </c>
      <c r="G185" s="135" t="s">
        <v>324</v>
      </c>
      <c r="H185" s="136">
        <v>10</v>
      </c>
      <c r="I185" s="137">
        <v>0</v>
      </c>
      <c r="J185" s="137">
        <f>ROUND(I185*H185,2)</f>
        <v>0</v>
      </c>
      <c r="K185" s="138"/>
      <c r="L185" s="25"/>
      <c r="M185" s="139" t="s">
        <v>1</v>
      </c>
      <c r="N185" s="140" t="s">
        <v>37</v>
      </c>
      <c r="O185" s="141">
        <v>0.95103000000000004</v>
      </c>
      <c r="P185" s="141">
        <f>O185*H185</f>
        <v>9.5103000000000009</v>
      </c>
      <c r="Q185" s="141">
        <v>3.5380000000000002E-2</v>
      </c>
      <c r="R185" s="141">
        <f>Q185*H185</f>
        <v>0.3538</v>
      </c>
      <c r="S185" s="141">
        <v>0</v>
      </c>
      <c r="T185" s="142">
        <f>S185*H185</f>
        <v>0</v>
      </c>
      <c r="AR185" s="143" t="s">
        <v>200</v>
      </c>
      <c r="AT185" s="143" t="s">
        <v>136</v>
      </c>
      <c r="AU185" s="143" t="s">
        <v>141</v>
      </c>
      <c r="AY185" s="13" t="s">
        <v>134</v>
      </c>
      <c r="BE185" s="144">
        <f>IF(N185="základná",J185,0)</f>
        <v>0</v>
      </c>
      <c r="BF185" s="144">
        <f>IF(N185="znížená",J185,0)</f>
        <v>0</v>
      </c>
      <c r="BG185" s="144">
        <f>IF(N185="zákl. prenesená",J185,0)</f>
        <v>0</v>
      </c>
      <c r="BH185" s="144">
        <f>IF(N185="zníž. prenesená",J185,0)</f>
        <v>0</v>
      </c>
      <c r="BI185" s="144">
        <f>IF(N185="nulová",J185,0)</f>
        <v>0</v>
      </c>
      <c r="BJ185" s="13" t="s">
        <v>141</v>
      </c>
      <c r="BK185" s="144">
        <f>ROUND(I185*H185,2)</f>
        <v>0</v>
      </c>
      <c r="BL185" s="13" t="s">
        <v>200</v>
      </c>
      <c r="BM185" s="143" t="s">
        <v>1907</v>
      </c>
    </row>
    <row r="186" spans="2:65" s="11" customFormat="1" ht="22.9" customHeight="1">
      <c r="B186" s="120"/>
      <c r="D186" s="121" t="s">
        <v>70</v>
      </c>
      <c r="E186" s="129" t="s">
        <v>1908</v>
      </c>
      <c r="F186" s="129" t="s">
        <v>1909</v>
      </c>
      <c r="J186" s="130">
        <f>BK186</f>
        <v>0</v>
      </c>
      <c r="L186" s="120"/>
      <c r="M186" s="124"/>
      <c r="P186" s="125">
        <f>SUM(P187:P188)</f>
        <v>2.2301600000000001</v>
      </c>
      <c r="R186" s="125">
        <f>SUM(R187:R188)</f>
        <v>0.11303000000000001</v>
      </c>
      <c r="T186" s="126">
        <f>SUM(T187:T188)</f>
        <v>0</v>
      </c>
      <c r="AR186" s="121" t="s">
        <v>141</v>
      </c>
      <c r="AT186" s="127" t="s">
        <v>70</v>
      </c>
      <c r="AU186" s="127" t="s">
        <v>79</v>
      </c>
      <c r="AY186" s="121" t="s">
        <v>134</v>
      </c>
      <c r="BK186" s="128">
        <f>SUM(BK187:BK188)</f>
        <v>0</v>
      </c>
    </row>
    <row r="187" spans="2:65" s="1" customFormat="1" ht="24.2" customHeight="1">
      <c r="B187" s="131"/>
      <c r="C187" s="132" t="s">
        <v>483</v>
      </c>
      <c r="D187" s="132" t="s">
        <v>136</v>
      </c>
      <c r="E187" s="133" t="s">
        <v>1910</v>
      </c>
      <c r="F187" s="134" t="s">
        <v>1911</v>
      </c>
      <c r="G187" s="135" t="s">
        <v>324</v>
      </c>
      <c r="H187" s="136">
        <v>1</v>
      </c>
      <c r="I187" s="137">
        <v>0</v>
      </c>
      <c r="J187" s="137">
        <f>ROUND(I187*H187,2)</f>
        <v>0</v>
      </c>
      <c r="K187" s="138"/>
      <c r="L187" s="25"/>
      <c r="M187" s="139" t="s">
        <v>1</v>
      </c>
      <c r="N187" s="140" t="s">
        <v>37</v>
      </c>
      <c r="O187" s="141">
        <v>2.2301600000000001</v>
      </c>
      <c r="P187" s="141">
        <f>O187*H187</f>
        <v>2.2301600000000001</v>
      </c>
      <c r="Q187" s="141">
        <v>3.0000000000000001E-5</v>
      </c>
      <c r="R187" s="141">
        <f>Q187*H187</f>
        <v>3.0000000000000001E-5</v>
      </c>
      <c r="S187" s="141">
        <v>0</v>
      </c>
      <c r="T187" s="142">
        <f>S187*H187</f>
        <v>0</v>
      </c>
      <c r="AR187" s="143" t="s">
        <v>200</v>
      </c>
      <c r="AT187" s="143" t="s">
        <v>136</v>
      </c>
      <c r="AU187" s="143" t="s">
        <v>141</v>
      </c>
      <c r="AY187" s="13" t="s">
        <v>134</v>
      </c>
      <c r="BE187" s="144">
        <f>IF(N187="základná",J187,0)</f>
        <v>0</v>
      </c>
      <c r="BF187" s="144">
        <f>IF(N187="znížená",J187,0)</f>
        <v>0</v>
      </c>
      <c r="BG187" s="144">
        <f>IF(N187="zákl. prenesená",J187,0)</f>
        <v>0</v>
      </c>
      <c r="BH187" s="144">
        <f>IF(N187="zníž. prenesená",J187,0)</f>
        <v>0</v>
      </c>
      <c r="BI187" s="144">
        <f>IF(N187="nulová",J187,0)</f>
        <v>0</v>
      </c>
      <c r="BJ187" s="13" t="s">
        <v>141</v>
      </c>
      <c r="BK187" s="144">
        <f>ROUND(I187*H187,2)</f>
        <v>0</v>
      </c>
      <c r="BL187" s="13" t="s">
        <v>200</v>
      </c>
      <c r="BM187" s="143" t="s">
        <v>1912</v>
      </c>
    </row>
    <row r="188" spans="2:65" s="1" customFormat="1" ht="24.2" customHeight="1">
      <c r="B188" s="131"/>
      <c r="C188" s="149" t="s">
        <v>487</v>
      </c>
      <c r="D188" s="149" t="s">
        <v>313</v>
      </c>
      <c r="E188" s="150" t="s">
        <v>1913</v>
      </c>
      <c r="F188" s="151" t="s">
        <v>1914</v>
      </c>
      <c r="G188" s="152" t="s">
        <v>324</v>
      </c>
      <c r="H188" s="153">
        <v>1</v>
      </c>
      <c r="I188" s="154">
        <v>0</v>
      </c>
      <c r="J188" s="154">
        <f>ROUND(I188*H188,2)</f>
        <v>0</v>
      </c>
      <c r="K188" s="155"/>
      <c r="L188" s="156"/>
      <c r="M188" s="157" t="s">
        <v>1</v>
      </c>
      <c r="N188" s="158" t="s">
        <v>37</v>
      </c>
      <c r="O188" s="141">
        <v>0</v>
      </c>
      <c r="P188" s="141">
        <f>O188*H188</f>
        <v>0</v>
      </c>
      <c r="Q188" s="141">
        <v>0.113</v>
      </c>
      <c r="R188" s="141">
        <f>Q188*H188</f>
        <v>0.113</v>
      </c>
      <c r="S188" s="141">
        <v>0</v>
      </c>
      <c r="T188" s="142">
        <f>S188*H188</f>
        <v>0</v>
      </c>
      <c r="AR188" s="143" t="s">
        <v>266</v>
      </c>
      <c r="AT188" s="143" t="s">
        <v>313</v>
      </c>
      <c r="AU188" s="143" t="s">
        <v>141</v>
      </c>
      <c r="AY188" s="13" t="s">
        <v>134</v>
      </c>
      <c r="BE188" s="144">
        <f>IF(N188="základná",J188,0)</f>
        <v>0</v>
      </c>
      <c r="BF188" s="144">
        <f>IF(N188="znížená",J188,0)</f>
        <v>0</v>
      </c>
      <c r="BG188" s="144">
        <f>IF(N188="zákl. prenesená",J188,0)</f>
        <v>0</v>
      </c>
      <c r="BH188" s="144">
        <f>IF(N188="zníž. prenesená",J188,0)</f>
        <v>0</v>
      </c>
      <c r="BI188" s="144">
        <f>IF(N188="nulová",J188,0)</f>
        <v>0</v>
      </c>
      <c r="BJ188" s="13" t="s">
        <v>141</v>
      </c>
      <c r="BK188" s="144">
        <f>ROUND(I188*H188,2)</f>
        <v>0</v>
      </c>
      <c r="BL188" s="13" t="s">
        <v>200</v>
      </c>
      <c r="BM188" s="143" t="s">
        <v>1915</v>
      </c>
    </row>
    <row r="189" spans="2:65" s="11" customFormat="1" ht="25.9" customHeight="1">
      <c r="B189" s="120"/>
      <c r="D189" s="121" t="s">
        <v>70</v>
      </c>
      <c r="E189" s="122" t="s">
        <v>313</v>
      </c>
      <c r="F189" s="122" t="s">
        <v>597</v>
      </c>
      <c r="J189" s="123">
        <f>BK189</f>
        <v>0</v>
      </c>
      <c r="L189" s="120"/>
      <c r="M189" s="124"/>
      <c r="P189" s="125">
        <f>P190</f>
        <v>1.3440000000000001</v>
      </c>
      <c r="R189" s="125">
        <f>R190</f>
        <v>1.5E-3</v>
      </c>
      <c r="T189" s="126">
        <f>T190</f>
        <v>0</v>
      </c>
      <c r="AR189" s="121" t="s">
        <v>146</v>
      </c>
      <c r="AT189" s="127" t="s">
        <v>70</v>
      </c>
      <c r="AU189" s="127" t="s">
        <v>71</v>
      </c>
      <c r="AY189" s="121" t="s">
        <v>134</v>
      </c>
      <c r="BK189" s="128">
        <f>BK190</f>
        <v>0</v>
      </c>
    </row>
    <row r="190" spans="2:65" s="11" customFormat="1" ht="22.9" customHeight="1">
      <c r="B190" s="120"/>
      <c r="D190" s="121" t="s">
        <v>70</v>
      </c>
      <c r="E190" s="129" t="s">
        <v>1916</v>
      </c>
      <c r="F190" s="129" t="s">
        <v>1917</v>
      </c>
      <c r="J190" s="130">
        <f>BK190</f>
        <v>0</v>
      </c>
      <c r="L190" s="120"/>
      <c r="M190" s="124"/>
      <c r="P190" s="125">
        <f>SUM(P191:P192)</f>
        <v>1.3440000000000001</v>
      </c>
      <c r="R190" s="125">
        <f>SUM(R191:R192)</f>
        <v>1.5E-3</v>
      </c>
      <c r="T190" s="126">
        <f>SUM(T191:T192)</f>
        <v>0</v>
      </c>
      <c r="AR190" s="121" t="s">
        <v>146</v>
      </c>
      <c r="AT190" s="127" t="s">
        <v>70</v>
      </c>
      <c r="AU190" s="127" t="s">
        <v>79</v>
      </c>
      <c r="AY190" s="121" t="s">
        <v>134</v>
      </c>
      <c r="BK190" s="128">
        <f>SUM(BK191:BK192)</f>
        <v>0</v>
      </c>
    </row>
    <row r="191" spans="2:65" s="1" customFormat="1" ht="24.2" customHeight="1">
      <c r="B191" s="131"/>
      <c r="C191" s="132" t="s">
        <v>491</v>
      </c>
      <c r="D191" s="132" t="s">
        <v>136</v>
      </c>
      <c r="E191" s="133" t="s">
        <v>1918</v>
      </c>
      <c r="F191" s="134" t="s">
        <v>1919</v>
      </c>
      <c r="G191" s="135" t="s">
        <v>324</v>
      </c>
      <c r="H191" s="136">
        <v>3</v>
      </c>
      <c r="I191" s="137">
        <v>0</v>
      </c>
      <c r="J191" s="137">
        <f>ROUND(I191*H191,2)</f>
        <v>0</v>
      </c>
      <c r="K191" s="138"/>
      <c r="L191" s="25"/>
      <c r="M191" s="139" t="s">
        <v>1</v>
      </c>
      <c r="N191" s="140" t="s">
        <v>37</v>
      </c>
      <c r="O191" s="141">
        <v>0.44800000000000001</v>
      </c>
      <c r="P191" s="141">
        <f>O191*H191</f>
        <v>1.3440000000000001</v>
      </c>
      <c r="Q191" s="141">
        <v>0</v>
      </c>
      <c r="R191" s="141">
        <f>Q191*H191</f>
        <v>0</v>
      </c>
      <c r="S191" s="141">
        <v>0</v>
      </c>
      <c r="T191" s="142">
        <f>S191*H191</f>
        <v>0</v>
      </c>
      <c r="AR191" s="143" t="s">
        <v>529</v>
      </c>
      <c r="AT191" s="143" t="s">
        <v>136</v>
      </c>
      <c r="AU191" s="143" t="s">
        <v>141</v>
      </c>
      <c r="AY191" s="13" t="s">
        <v>134</v>
      </c>
      <c r="BE191" s="144">
        <f>IF(N191="základná",J191,0)</f>
        <v>0</v>
      </c>
      <c r="BF191" s="144">
        <f>IF(N191="znížená",J191,0)</f>
        <v>0</v>
      </c>
      <c r="BG191" s="144">
        <f>IF(N191="zákl. prenesená",J191,0)</f>
        <v>0</v>
      </c>
      <c r="BH191" s="144">
        <f>IF(N191="zníž. prenesená",J191,0)</f>
        <v>0</v>
      </c>
      <c r="BI191" s="144">
        <f>IF(N191="nulová",J191,0)</f>
        <v>0</v>
      </c>
      <c r="BJ191" s="13" t="s">
        <v>141</v>
      </c>
      <c r="BK191" s="144">
        <f>ROUND(I191*H191,2)</f>
        <v>0</v>
      </c>
      <c r="BL191" s="13" t="s">
        <v>529</v>
      </c>
      <c r="BM191" s="143" t="s">
        <v>1920</v>
      </c>
    </row>
    <row r="192" spans="2:65" s="1" customFormat="1" ht="24.2" customHeight="1">
      <c r="B192" s="131"/>
      <c r="C192" s="149" t="s">
        <v>495</v>
      </c>
      <c r="D192" s="149" t="s">
        <v>313</v>
      </c>
      <c r="E192" s="150" t="s">
        <v>1921</v>
      </c>
      <c r="F192" s="151" t="s">
        <v>1922</v>
      </c>
      <c r="G192" s="152" t="s">
        <v>324</v>
      </c>
      <c r="H192" s="153">
        <v>3</v>
      </c>
      <c r="I192" s="154">
        <v>0</v>
      </c>
      <c r="J192" s="154">
        <f>ROUND(I192*H192,2)</f>
        <v>0</v>
      </c>
      <c r="K192" s="155"/>
      <c r="L192" s="156"/>
      <c r="M192" s="157" t="s">
        <v>1</v>
      </c>
      <c r="N192" s="158" t="s">
        <v>37</v>
      </c>
      <c r="O192" s="141">
        <v>0</v>
      </c>
      <c r="P192" s="141">
        <f>O192*H192</f>
        <v>0</v>
      </c>
      <c r="Q192" s="141">
        <v>5.0000000000000001E-4</v>
      </c>
      <c r="R192" s="141">
        <f>Q192*H192</f>
        <v>1.5E-3</v>
      </c>
      <c r="S192" s="141">
        <v>0</v>
      </c>
      <c r="T192" s="142">
        <f>S192*H192</f>
        <v>0</v>
      </c>
      <c r="AR192" s="143" t="s">
        <v>607</v>
      </c>
      <c r="AT192" s="143" t="s">
        <v>313</v>
      </c>
      <c r="AU192" s="143" t="s">
        <v>141</v>
      </c>
      <c r="AY192" s="13" t="s">
        <v>134</v>
      </c>
      <c r="BE192" s="144">
        <f>IF(N192="základná",J192,0)</f>
        <v>0</v>
      </c>
      <c r="BF192" s="144">
        <f>IF(N192="znížená",J192,0)</f>
        <v>0</v>
      </c>
      <c r="BG192" s="144">
        <f>IF(N192="zákl. prenesená",J192,0)</f>
        <v>0</v>
      </c>
      <c r="BH192" s="144">
        <f>IF(N192="zníž. prenesená",J192,0)</f>
        <v>0</v>
      </c>
      <c r="BI192" s="144">
        <f>IF(N192="nulová",J192,0)</f>
        <v>0</v>
      </c>
      <c r="BJ192" s="13" t="s">
        <v>141</v>
      </c>
      <c r="BK192" s="144">
        <f>ROUND(I192*H192,2)</f>
        <v>0</v>
      </c>
      <c r="BL192" s="13" t="s">
        <v>529</v>
      </c>
      <c r="BM192" s="143" t="s">
        <v>1923</v>
      </c>
    </row>
    <row r="193" spans="2:65" s="11" customFormat="1" ht="25.9" customHeight="1">
      <c r="B193" s="120"/>
      <c r="D193" s="121" t="s">
        <v>70</v>
      </c>
      <c r="E193" s="122" t="s">
        <v>625</v>
      </c>
      <c r="F193" s="122" t="s">
        <v>626</v>
      </c>
      <c r="J193" s="123">
        <f>BK193</f>
        <v>0</v>
      </c>
      <c r="L193" s="120"/>
      <c r="M193" s="124"/>
      <c r="P193" s="125">
        <f>SUM(P194:P197)</f>
        <v>0</v>
      </c>
      <c r="R193" s="125">
        <f>SUM(R194:R197)</f>
        <v>0</v>
      </c>
      <c r="T193" s="126">
        <f>SUM(T194:T197)</f>
        <v>0</v>
      </c>
      <c r="AR193" s="121" t="s">
        <v>153</v>
      </c>
      <c r="AT193" s="127" t="s">
        <v>70</v>
      </c>
      <c r="AU193" s="127" t="s">
        <v>71</v>
      </c>
      <c r="AY193" s="121" t="s">
        <v>134</v>
      </c>
      <c r="BK193" s="128">
        <f>SUM(BK194:BK197)</f>
        <v>0</v>
      </c>
    </row>
    <row r="194" spans="2:65" s="1" customFormat="1" ht="16.5" customHeight="1">
      <c r="B194" s="131"/>
      <c r="C194" s="132" t="s">
        <v>499</v>
      </c>
      <c r="D194" s="132" t="s">
        <v>136</v>
      </c>
      <c r="E194" s="133" t="s">
        <v>628</v>
      </c>
      <c r="F194" s="134" t="s">
        <v>629</v>
      </c>
      <c r="G194" s="135" t="s">
        <v>630</v>
      </c>
      <c r="H194" s="136">
        <v>1</v>
      </c>
      <c r="I194" s="137">
        <v>0</v>
      </c>
      <c r="J194" s="137">
        <f>ROUND(I194*H194,2)</f>
        <v>0</v>
      </c>
      <c r="K194" s="138"/>
      <c r="L194" s="25"/>
      <c r="M194" s="139" t="s">
        <v>1</v>
      </c>
      <c r="N194" s="140" t="s">
        <v>37</v>
      </c>
      <c r="O194" s="141">
        <v>0</v>
      </c>
      <c r="P194" s="141">
        <f>O194*H194</f>
        <v>0</v>
      </c>
      <c r="Q194" s="141">
        <v>0</v>
      </c>
      <c r="R194" s="141">
        <f>Q194*H194</f>
        <v>0</v>
      </c>
      <c r="S194" s="141">
        <v>0</v>
      </c>
      <c r="T194" s="142">
        <f>S194*H194</f>
        <v>0</v>
      </c>
      <c r="AR194" s="143" t="s">
        <v>631</v>
      </c>
      <c r="AT194" s="143" t="s">
        <v>136</v>
      </c>
      <c r="AU194" s="143" t="s">
        <v>79</v>
      </c>
      <c r="AY194" s="13" t="s">
        <v>134</v>
      </c>
      <c r="BE194" s="144">
        <f>IF(N194="základná",J194,0)</f>
        <v>0</v>
      </c>
      <c r="BF194" s="144">
        <f>IF(N194="znížená",J194,0)</f>
        <v>0</v>
      </c>
      <c r="BG194" s="144">
        <f>IF(N194="zákl. prenesená",J194,0)</f>
        <v>0</v>
      </c>
      <c r="BH194" s="144">
        <f>IF(N194="zníž. prenesená",J194,0)</f>
        <v>0</v>
      </c>
      <c r="BI194" s="144">
        <f>IF(N194="nulová",J194,0)</f>
        <v>0</v>
      </c>
      <c r="BJ194" s="13" t="s">
        <v>141</v>
      </c>
      <c r="BK194" s="144">
        <f>ROUND(I194*H194,2)</f>
        <v>0</v>
      </c>
      <c r="BL194" s="13" t="s">
        <v>631</v>
      </c>
      <c r="BM194" s="143" t="s">
        <v>1924</v>
      </c>
    </row>
    <row r="195" spans="2:65" s="1" customFormat="1" ht="21.75" customHeight="1">
      <c r="B195" s="131"/>
      <c r="C195" s="132" t="s">
        <v>503</v>
      </c>
      <c r="D195" s="132" t="s">
        <v>136</v>
      </c>
      <c r="E195" s="133" t="s">
        <v>634</v>
      </c>
      <c r="F195" s="134" t="s">
        <v>635</v>
      </c>
      <c r="G195" s="135" t="s">
        <v>630</v>
      </c>
      <c r="H195" s="136">
        <v>1</v>
      </c>
      <c r="I195" s="137">
        <v>0</v>
      </c>
      <c r="J195" s="137">
        <f>ROUND(I195*H195,2)</f>
        <v>0</v>
      </c>
      <c r="K195" s="138"/>
      <c r="L195" s="25"/>
      <c r="M195" s="139" t="s">
        <v>1</v>
      </c>
      <c r="N195" s="140" t="s">
        <v>37</v>
      </c>
      <c r="O195" s="141">
        <v>0</v>
      </c>
      <c r="P195" s="141">
        <f>O195*H195</f>
        <v>0</v>
      </c>
      <c r="Q195" s="141">
        <v>0</v>
      </c>
      <c r="R195" s="141">
        <f>Q195*H195</f>
        <v>0</v>
      </c>
      <c r="S195" s="141">
        <v>0</v>
      </c>
      <c r="T195" s="142">
        <f>S195*H195</f>
        <v>0</v>
      </c>
      <c r="AR195" s="143" t="s">
        <v>631</v>
      </c>
      <c r="AT195" s="143" t="s">
        <v>136</v>
      </c>
      <c r="AU195" s="143" t="s">
        <v>79</v>
      </c>
      <c r="AY195" s="13" t="s">
        <v>134</v>
      </c>
      <c r="BE195" s="144">
        <f>IF(N195="základná",J195,0)</f>
        <v>0</v>
      </c>
      <c r="BF195" s="144">
        <f>IF(N195="znížená",J195,0)</f>
        <v>0</v>
      </c>
      <c r="BG195" s="144">
        <f>IF(N195="zákl. prenesená",J195,0)</f>
        <v>0</v>
      </c>
      <c r="BH195" s="144">
        <f>IF(N195="zníž. prenesená",J195,0)</f>
        <v>0</v>
      </c>
      <c r="BI195" s="144">
        <f>IF(N195="nulová",J195,0)</f>
        <v>0</v>
      </c>
      <c r="BJ195" s="13" t="s">
        <v>141</v>
      </c>
      <c r="BK195" s="144">
        <f>ROUND(I195*H195,2)</f>
        <v>0</v>
      </c>
      <c r="BL195" s="13" t="s">
        <v>631</v>
      </c>
      <c r="BM195" s="143" t="s">
        <v>1925</v>
      </c>
    </row>
    <row r="196" spans="2:65" s="1" customFormat="1" ht="24.2" customHeight="1">
      <c r="B196" s="131"/>
      <c r="C196" s="132" t="s">
        <v>507</v>
      </c>
      <c r="D196" s="132" t="s">
        <v>136</v>
      </c>
      <c r="E196" s="133" t="s">
        <v>638</v>
      </c>
      <c r="F196" s="134" t="s">
        <v>639</v>
      </c>
      <c r="G196" s="135" t="s">
        <v>630</v>
      </c>
      <c r="H196" s="136">
        <v>1</v>
      </c>
      <c r="I196" s="137">
        <v>0</v>
      </c>
      <c r="J196" s="137">
        <f>ROUND(I196*H196,2)</f>
        <v>0</v>
      </c>
      <c r="K196" s="138"/>
      <c r="L196" s="25"/>
      <c r="M196" s="139" t="s">
        <v>1</v>
      </c>
      <c r="N196" s="140" t="s">
        <v>37</v>
      </c>
      <c r="O196" s="141">
        <v>0</v>
      </c>
      <c r="P196" s="141">
        <f>O196*H196</f>
        <v>0</v>
      </c>
      <c r="Q196" s="141">
        <v>0</v>
      </c>
      <c r="R196" s="141">
        <f>Q196*H196</f>
        <v>0</v>
      </c>
      <c r="S196" s="141">
        <v>0</v>
      </c>
      <c r="T196" s="142">
        <f>S196*H196</f>
        <v>0</v>
      </c>
      <c r="AR196" s="143" t="s">
        <v>631</v>
      </c>
      <c r="AT196" s="143" t="s">
        <v>136</v>
      </c>
      <c r="AU196" s="143" t="s">
        <v>79</v>
      </c>
      <c r="AY196" s="13" t="s">
        <v>134</v>
      </c>
      <c r="BE196" s="144">
        <f>IF(N196="základná",J196,0)</f>
        <v>0</v>
      </c>
      <c r="BF196" s="144">
        <f>IF(N196="znížená",J196,0)</f>
        <v>0</v>
      </c>
      <c r="BG196" s="144">
        <f>IF(N196="zákl. prenesená",J196,0)</f>
        <v>0</v>
      </c>
      <c r="BH196" s="144">
        <f>IF(N196="zníž. prenesená",J196,0)</f>
        <v>0</v>
      </c>
      <c r="BI196" s="144">
        <f>IF(N196="nulová",J196,0)</f>
        <v>0</v>
      </c>
      <c r="BJ196" s="13" t="s">
        <v>141</v>
      </c>
      <c r="BK196" s="144">
        <f>ROUND(I196*H196,2)</f>
        <v>0</v>
      </c>
      <c r="BL196" s="13" t="s">
        <v>631</v>
      </c>
      <c r="BM196" s="143" t="s">
        <v>1926</v>
      </c>
    </row>
    <row r="197" spans="2:65" s="1" customFormat="1" ht="24.2" customHeight="1">
      <c r="B197" s="131"/>
      <c r="C197" s="132" t="s">
        <v>511</v>
      </c>
      <c r="D197" s="132" t="s">
        <v>136</v>
      </c>
      <c r="E197" s="133" t="s">
        <v>642</v>
      </c>
      <c r="F197" s="134" t="s">
        <v>643</v>
      </c>
      <c r="G197" s="135" t="s">
        <v>630</v>
      </c>
      <c r="H197" s="136">
        <v>1</v>
      </c>
      <c r="I197" s="137">
        <v>0</v>
      </c>
      <c r="J197" s="137">
        <f>ROUND(I197*H197,2)</f>
        <v>0</v>
      </c>
      <c r="K197" s="138"/>
      <c r="L197" s="25"/>
      <c r="M197" s="145" t="s">
        <v>1</v>
      </c>
      <c r="N197" s="146" t="s">
        <v>37</v>
      </c>
      <c r="O197" s="147">
        <v>0</v>
      </c>
      <c r="P197" s="147">
        <f>O197*H197</f>
        <v>0</v>
      </c>
      <c r="Q197" s="147">
        <v>0</v>
      </c>
      <c r="R197" s="147">
        <f>Q197*H197</f>
        <v>0</v>
      </c>
      <c r="S197" s="147">
        <v>0</v>
      </c>
      <c r="T197" s="148">
        <f>S197*H197</f>
        <v>0</v>
      </c>
      <c r="AR197" s="143" t="s">
        <v>631</v>
      </c>
      <c r="AT197" s="143" t="s">
        <v>136</v>
      </c>
      <c r="AU197" s="143" t="s">
        <v>79</v>
      </c>
      <c r="AY197" s="13" t="s">
        <v>134</v>
      </c>
      <c r="BE197" s="144">
        <f>IF(N197="základná",J197,0)</f>
        <v>0</v>
      </c>
      <c r="BF197" s="144">
        <f>IF(N197="znížená",J197,0)</f>
        <v>0</v>
      </c>
      <c r="BG197" s="144">
        <f>IF(N197="zákl. prenesená",J197,0)</f>
        <v>0</v>
      </c>
      <c r="BH197" s="144">
        <f>IF(N197="zníž. prenesená",J197,0)</f>
        <v>0</v>
      </c>
      <c r="BI197" s="144">
        <f>IF(N197="nulová",J197,0)</f>
        <v>0</v>
      </c>
      <c r="BJ197" s="13" t="s">
        <v>141</v>
      </c>
      <c r="BK197" s="144">
        <f>ROUND(I197*H197,2)</f>
        <v>0</v>
      </c>
      <c r="BL197" s="13" t="s">
        <v>631</v>
      </c>
      <c r="BM197" s="143" t="s">
        <v>1927</v>
      </c>
    </row>
    <row r="198" spans="2:65" s="1" customFormat="1" ht="6.95" customHeight="1">
      <c r="B198" s="40"/>
      <c r="C198" s="41"/>
      <c r="D198" s="41"/>
      <c r="E198" s="41"/>
      <c r="F198" s="41"/>
      <c r="G198" s="41"/>
      <c r="H198" s="41"/>
      <c r="I198" s="41"/>
      <c r="J198" s="41"/>
      <c r="K198" s="41"/>
      <c r="L198" s="25"/>
    </row>
  </sheetData>
  <autoFilter ref="C126:K197" xr:uid="{00000000-0009-0000-0000-000007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77"/>
  <sheetViews>
    <sheetView showGridLines="0" topLeftCell="A107" workbookViewId="0">
      <selection activeCell="G157" sqref="G15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9" t="s">
        <v>5</v>
      </c>
      <c r="M2" s="160"/>
      <c r="N2" s="160"/>
      <c r="O2" s="160"/>
      <c r="P2" s="160"/>
      <c r="Q2" s="160"/>
      <c r="R2" s="160"/>
      <c r="S2" s="160"/>
      <c r="T2" s="160"/>
      <c r="U2" s="160"/>
      <c r="V2" s="160"/>
      <c r="AT2" s="13" t="s">
        <v>101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105</v>
      </c>
      <c r="L4" s="16"/>
      <c r="M4" s="83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197" t="str">
        <f>'Rekapitulácia stavby'!K6</f>
        <v>Nový zdroj tepla a elektrickej energie  - plynové motory a transformator  T10</v>
      </c>
      <c r="F7" s="198"/>
      <c r="G7" s="198"/>
      <c r="H7" s="198"/>
      <c r="L7" s="16"/>
    </row>
    <row r="8" spans="2:46" s="1" customFormat="1" ht="12" customHeight="1">
      <c r="B8" s="25"/>
      <c r="D8" s="22" t="s">
        <v>106</v>
      </c>
      <c r="L8" s="25"/>
    </row>
    <row r="9" spans="2:46" s="1" customFormat="1" ht="16.5" customHeight="1">
      <c r="B9" s="25"/>
      <c r="E9" s="187" t="s">
        <v>1928</v>
      </c>
      <c r="F9" s="196"/>
      <c r="G9" s="196"/>
      <c r="H9" s="196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2:46" s="1" customFormat="1" ht="12" customHeight="1">
      <c r="B12" s="25"/>
      <c r="D12" s="22" t="s">
        <v>17</v>
      </c>
      <c r="F12" s="20" t="s">
        <v>18</v>
      </c>
      <c r="I12" s="22" t="s">
        <v>19</v>
      </c>
      <c r="J12" s="48" t="str">
        <f>'Rekapitulácia stavby'!AN8</f>
        <v>4. 5. 2022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21</v>
      </c>
      <c r="I14" s="22" t="s">
        <v>22</v>
      </c>
      <c r="J14" s="20" t="s">
        <v>1</v>
      </c>
      <c r="L14" s="25"/>
    </row>
    <row r="15" spans="2:46" s="1" customFormat="1" ht="18" customHeight="1">
      <c r="B15" s="25"/>
      <c r="E15" s="20" t="s">
        <v>23</v>
      </c>
      <c r="I15" s="22" t="s">
        <v>24</v>
      </c>
      <c r="J15" s="20" t="s">
        <v>1</v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25</v>
      </c>
      <c r="I17" s="22" t="s">
        <v>22</v>
      </c>
      <c r="J17" s="20" t="str">
        <f>'Rekapitulácia stavby'!AN13</f>
        <v/>
      </c>
      <c r="L17" s="25"/>
    </row>
    <row r="18" spans="2:12" s="1" customFormat="1" ht="18" customHeight="1">
      <c r="B18" s="25"/>
      <c r="E18" s="171" t="str">
        <f>'Rekapitulácia stavby'!E14</f>
        <v xml:space="preserve"> </v>
      </c>
      <c r="F18" s="171"/>
      <c r="G18" s="171"/>
      <c r="H18" s="171"/>
      <c r="I18" s="22" t="s">
        <v>24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27</v>
      </c>
      <c r="I20" s="22" t="s">
        <v>22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24</v>
      </c>
      <c r="J21" s="20" t="str">
        <f>IF('Rekapitulácia stavby'!AN17="","",'Rekapitulácia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29</v>
      </c>
      <c r="I23" s="22" t="s">
        <v>22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24</v>
      </c>
      <c r="J24" s="20" t="str">
        <f>IF('Rekapitulácia stavby'!AN20="","",'Rekapitulácia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30</v>
      </c>
      <c r="L26" s="25"/>
    </row>
    <row r="27" spans="2:12" s="7" customFormat="1" ht="16.5" customHeight="1">
      <c r="B27" s="84"/>
      <c r="E27" s="173" t="s">
        <v>1</v>
      </c>
      <c r="F27" s="173"/>
      <c r="G27" s="173"/>
      <c r="H27" s="173"/>
      <c r="L27" s="84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5" t="s">
        <v>31</v>
      </c>
      <c r="J30" s="61">
        <f>ROUND(J124, 2)</f>
        <v>0</v>
      </c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33</v>
      </c>
      <c r="I32" s="28" t="s">
        <v>32</v>
      </c>
      <c r="J32" s="28" t="s">
        <v>34</v>
      </c>
      <c r="L32" s="25"/>
    </row>
    <row r="33" spans="2:12" s="1" customFormat="1" ht="14.45" customHeight="1">
      <c r="B33" s="25"/>
      <c r="D33" s="86" t="s">
        <v>35</v>
      </c>
      <c r="E33" s="30" t="s">
        <v>36</v>
      </c>
      <c r="F33" s="87">
        <f>ROUND((SUM(BE124:BE176)),  2)</f>
        <v>0</v>
      </c>
      <c r="G33" s="88"/>
      <c r="H33" s="88"/>
      <c r="I33" s="89">
        <v>0.2</v>
      </c>
      <c r="J33" s="87">
        <f>ROUND(((SUM(BE124:BE176))*I33),  2)</f>
        <v>0</v>
      </c>
      <c r="L33" s="25"/>
    </row>
    <row r="34" spans="2:12" s="1" customFormat="1" ht="14.45" customHeight="1">
      <c r="B34" s="25"/>
      <c r="E34" s="30" t="s">
        <v>37</v>
      </c>
      <c r="F34" s="90">
        <f>ROUND((SUM(BF124:BF176)),  2)</f>
        <v>0</v>
      </c>
      <c r="I34" s="91">
        <v>0.2</v>
      </c>
      <c r="J34" s="90">
        <f>ROUND(((SUM(BF124:BF176))*I34),  2)</f>
        <v>0</v>
      </c>
      <c r="L34" s="25"/>
    </row>
    <row r="35" spans="2:12" s="1" customFormat="1" ht="14.45" hidden="1" customHeight="1">
      <c r="B35" s="25"/>
      <c r="E35" s="22" t="s">
        <v>38</v>
      </c>
      <c r="F35" s="90">
        <f>ROUND((SUM(BG124:BG176)),  2)</f>
        <v>0</v>
      </c>
      <c r="I35" s="91">
        <v>0.2</v>
      </c>
      <c r="J35" s="90">
        <f>0</f>
        <v>0</v>
      </c>
      <c r="L35" s="25"/>
    </row>
    <row r="36" spans="2:12" s="1" customFormat="1" ht="14.45" hidden="1" customHeight="1">
      <c r="B36" s="25"/>
      <c r="E36" s="22" t="s">
        <v>39</v>
      </c>
      <c r="F36" s="90">
        <f>ROUND((SUM(BH124:BH176)),  2)</f>
        <v>0</v>
      </c>
      <c r="I36" s="91">
        <v>0.2</v>
      </c>
      <c r="J36" s="90">
        <f>0</f>
        <v>0</v>
      </c>
      <c r="L36" s="25"/>
    </row>
    <row r="37" spans="2:12" s="1" customFormat="1" ht="14.45" hidden="1" customHeight="1">
      <c r="B37" s="25"/>
      <c r="E37" s="30" t="s">
        <v>40</v>
      </c>
      <c r="F37" s="87">
        <f>ROUND((SUM(BI124:BI176)),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92"/>
      <c r="D39" s="93" t="s">
        <v>41</v>
      </c>
      <c r="E39" s="52"/>
      <c r="F39" s="52"/>
      <c r="G39" s="94" t="s">
        <v>42</v>
      </c>
      <c r="H39" s="95" t="s">
        <v>43</v>
      </c>
      <c r="I39" s="52"/>
      <c r="J39" s="96">
        <f>SUM(J30:J37)</f>
        <v>0</v>
      </c>
      <c r="K39" s="97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46</v>
      </c>
      <c r="E61" s="27"/>
      <c r="F61" s="98" t="s">
        <v>47</v>
      </c>
      <c r="G61" s="39" t="s">
        <v>46</v>
      </c>
      <c r="H61" s="27"/>
      <c r="I61" s="27"/>
      <c r="J61" s="99" t="s">
        <v>47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46</v>
      </c>
      <c r="E76" s="27"/>
      <c r="F76" s="98" t="s">
        <v>47</v>
      </c>
      <c r="G76" s="39" t="s">
        <v>46</v>
      </c>
      <c r="H76" s="27"/>
      <c r="I76" s="27"/>
      <c r="J76" s="99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108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13</v>
      </c>
      <c r="L84" s="25"/>
    </row>
    <row r="85" spans="2:47" s="1" customFormat="1" ht="26.25" customHeight="1">
      <c r="B85" s="25"/>
      <c r="E85" s="197" t="str">
        <f>E7</f>
        <v>Nový zdroj tepla a elektrickej energie  - plynové motory a transformator  T10</v>
      </c>
      <c r="F85" s="198"/>
      <c r="G85" s="198"/>
      <c r="H85" s="198"/>
      <c r="L85" s="25"/>
    </row>
    <row r="86" spans="2:47" s="1" customFormat="1" ht="12" customHeight="1">
      <c r="B86" s="25"/>
      <c r="C86" s="22" t="s">
        <v>106</v>
      </c>
      <c r="L86" s="25"/>
    </row>
    <row r="87" spans="2:47" s="1" customFormat="1" ht="16.5" customHeight="1">
      <c r="B87" s="25"/>
      <c r="E87" s="187" t="str">
        <f>E9</f>
        <v xml:space="preserve">08 - SO 08 Preložky inžinierských sietí </v>
      </c>
      <c r="F87" s="196"/>
      <c r="G87" s="196"/>
      <c r="H87" s="196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17</v>
      </c>
      <c r="F89" s="20" t="str">
        <f>F12</f>
        <v xml:space="preserve">Žilina </v>
      </c>
      <c r="I89" s="22" t="s">
        <v>19</v>
      </c>
      <c r="J89" s="48" t="str">
        <f>IF(J12="","",J12)</f>
        <v>4. 5. 2022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21</v>
      </c>
      <c r="F91" s="20" t="str">
        <f>E15</f>
        <v xml:space="preserve">Žilinska teplárenská spoločnosť a.s. Žilina </v>
      </c>
      <c r="I91" s="22" t="s">
        <v>27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25</v>
      </c>
      <c r="F92" s="20" t="str">
        <f>IF(E18="","",E18)</f>
        <v xml:space="preserve"> </v>
      </c>
      <c r="I92" s="22" t="s">
        <v>29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100" t="s">
        <v>109</v>
      </c>
      <c r="D94" s="92"/>
      <c r="E94" s="92"/>
      <c r="F94" s="92"/>
      <c r="G94" s="92"/>
      <c r="H94" s="92"/>
      <c r="I94" s="92"/>
      <c r="J94" s="101" t="s">
        <v>110</v>
      </c>
      <c r="K94" s="92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102" t="s">
        <v>111</v>
      </c>
      <c r="J96" s="61">
        <f>J124</f>
        <v>0</v>
      </c>
      <c r="L96" s="25"/>
      <c r="AU96" s="13" t="s">
        <v>112</v>
      </c>
    </row>
    <row r="97" spans="2:12" s="8" customFormat="1" ht="24.95" customHeight="1">
      <c r="B97" s="103"/>
      <c r="D97" s="104" t="s">
        <v>113</v>
      </c>
      <c r="E97" s="105"/>
      <c r="F97" s="105"/>
      <c r="G97" s="105"/>
      <c r="H97" s="105"/>
      <c r="I97" s="105"/>
      <c r="J97" s="106">
        <f>J125</f>
        <v>0</v>
      </c>
      <c r="L97" s="103"/>
    </row>
    <row r="98" spans="2:12" s="9" customFormat="1" ht="19.899999999999999" customHeight="1">
      <c r="B98" s="107"/>
      <c r="D98" s="108" t="s">
        <v>114</v>
      </c>
      <c r="E98" s="109"/>
      <c r="F98" s="109"/>
      <c r="G98" s="109"/>
      <c r="H98" s="109"/>
      <c r="I98" s="109"/>
      <c r="J98" s="110">
        <f>J126</f>
        <v>0</v>
      </c>
      <c r="L98" s="107"/>
    </row>
    <row r="99" spans="2:12" s="9" customFormat="1" ht="19.899999999999999" customHeight="1">
      <c r="B99" s="107"/>
      <c r="D99" s="108" t="s">
        <v>292</v>
      </c>
      <c r="E99" s="109"/>
      <c r="F99" s="109"/>
      <c r="G99" s="109"/>
      <c r="H99" s="109"/>
      <c r="I99" s="109"/>
      <c r="J99" s="110">
        <f>J142</f>
        <v>0</v>
      </c>
      <c r="L99" s="107"/>
    </row>
    <row r="100" spans="2:12" s="9" customFormat="1" ht="19.899999999999999" customHeight="1">
      <c r="B100" s="107"/>
      <c r="D100" s="108" t="s">
        <v>1653</v>
      </c>
      <c r="E100" s="109"/>
      <c r="F100" s="109"/>
      <c r="G100" s="109"/>
      <c r="H100" s="109"/>
      <c r="I100" s="109"/>
      <c r="J100" s="110">
        <f>J144</f>
        <v>0</v>
      </c>
      <c r="L100" s="107"/>
    </row>
    <row r="101" spans="2:12" s="9" customFormat="1" ht="19.899999999999999" customHeight="1">
      <c r="B101" s="107"/>
      <c r="D101" s="108" t="s">
        <v>646</v>
      </c>
      <c r="E101" s="109"/>
      <c r="F101" s="109"/>
      <c r="G101" s="109"/>
      <c r="H101" s="109"/>
      <c r="I101" s="109"/>
      <c r="J101" s="110">
        <f>J147</f>
        <v>0</v>
      </c>
      <c r="L101" s="107"/>
    </row>
    <row r="102" spans="2:12" s="9" customFormat="1" ht="19.899999999999999" customHeight="1">
      <c r="B102" s="107"/>
      <c r="D102" s="108" t="s">
        <v>115</v>
      </c>
      <c r="E102" s="109"/>
      <c r="F102" s="109"/>
      <c r="G102" s="109"/>
      <c r="H102" s="109"/>
      <c r="I102" s="109"/>
      <c r="J102" s="110">
        <f>J163</f>
        <v>0</v>
      </c>
      <c r="L102" s="107"/>
    </row>
    <row r="103" spans="2:12" s="9" customFormat="1" ht="19.899999999999999" customHeight="1">
      <c r="B103" s="107"/>
      <c r="D103" s="108" t="s">
        <v>116</v>
      </c>
      <c r="E103" s="109"/>
      <c r="F103" s="109"/>
      <c r="G103" s="109"/>
      <c r="H103" s="109"/>
      <c r="I103" s="109"/>
      <c r="J103" s="110">
        <f>J170</f>
        <v>0</v>
      </c>
      <c r="L103" s="107"/>
    </row>
    <row r="104" spans="2:12" s="8" customFormat="1" ht="24.95" customHeight="1">
      <c r="B104" s="103"/>
      <c r="D104" s="104" t="s">
        <v>302</v>
      </c>
      <c r="E104" s="105"/>
      <c r="F104" s="105"/>
      <c r="G104" s="105"/>
      <c r="H104" s="105"/>
      <c r="I104" s="105"/>
      <c r="J104" s="106">
        <f>J172</f>
        <v>0</v>
      </c>
      <c r="L104" s="103"/>
    </row>
    <row r="105" spans="2:12" s="1" customFormat="1" ht="21.75" customHeight="1">
      <c r="B105" s="25"/>
      <c r="L105" s="25"/>
    </row>
    <row r="106" spans="2:12" s="1" customFormat="1" ht="6.95" customHeight="1"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25"/>
    </row>
    <row r="110" spans="2:12" s="1" customFormat="1" ht="6.95" customHeight="1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25"/>
    </row>
    <row r="111" spans="2:12" s="1" customFormat="1" ht="24.95" customHeight="1">
      <c r="B111" s="25"/>
      <c r="C111" s="17" t="s">
        <v>120</v>
      </c>
      <c r="L111" s="25"/>
    </row>
    <row r="112" spans="2:12" s="1" customFormat="1" ht="6.95" customHeight="1">
      <c r="B112" s="25"/>
      <c r="L112" s="25"/>
    </row>
    <row r="113" spans="2:65" s="1" customFormat="1" ht="12" customHeight="1">
      <c r="B113" s="25"/>
      <c r="C113" s="22" t="s">
        <v>13</v>
      </c>
      <c r="L113" s="25"/>
    </row>
    <row r="114" spans="2:65" s="1" customFormat="1" ht="26.25" customHeight="1">
      <c r="B114" s="25"/>
      <c r="E114" s="197" t="str">
        <f>E7</f>
        <v>Nový zdroj tepla a elektrickej energie  - plynové motory a transformator  T10</v>
      </c>
      <c r="F114" s="198"/>
      <c r="G114" s="198"/>
      <c r="H114" s="198"/>
      <c r="L114" s="25"/>
    </row>
    <row r="115" spans="2:65" s="1" customFormat="1" ht="12" customHeight="1">
      <c r="B115" s="25"/>
      <c r="C115" s="22" t="s">
        <v>106</v>
      </c>
      <c r="L115" s="25"/>
    </row>
    <row r="116" spans="2:65" s="1" customFormat="1" ht="16.5" customHeight="1">
      <c r="B116" s="25"/>
      <c r="E116" s="187" t="str">
        <f>E9</f>
        <v xml:space="preserve">08 - SO 08 Preložky inžinierských sietí </v>
      </c>
      <c r="F116" s="196"/>
      <c r="G116" s="196"/>
      <c r="H116" s="196"/>
      <c r="L116" s="25"/>
    </row>
    <row r="117" spans="2:65" s="1" customFormat="1" ht="6.95" customHeight="1">
      <c r="B117" s="25"/>
      <c r="L117" s="25"/>
    </row>
    <row r="118" spans="2:65" s="1" customFormat="1" ht="12" customHeight="1">
      <c r="B118" s="25"/>
      <c r="C118" s="22" t="s">
        <v>17</v>
      </c>
      <c r="F118" s="20" t="str">
        <f>F12</f>
        <v xml:space="preserve">Žilina </v>
      </c>
      <c r="I118" s="22" t="s">
        <v>19</v>
      </c>
      <c r="J118" s="48" t="str">
        <f>IF(J12="","",J12)</f>
        <v>4. 5. 2022</v>
      </c>
      <c r="L118" s="25"/>
    </row>
    <row r="119" spans="2:65" s="1" customFormat="1" ht="6.95" customHeight="1">
      <c r="B119" s="25"/>
      <c r="L119" s="25"/>
    </row>
    <row r="120" spans="2:65" s="1" customFormat="1" ht="15.2" customHeight="1">
      <c r="B120" s="25"/>
      <c r="C120" s="22" t="s">
        <v>21</v>
      </c>
      <c r="F120" s="20" t="str">
        <f>E15</f>
        <v xml:space="preserve">Žilinska teplárenská spoločnosť a.s. Žilina </v>
      </c>
      <c r="I120" s="22" t="s">
        <v>27</v>
      </c>
      <c r="J120" s="23" t="str">
        <f>E21</f>
        <v xml:space="preserve"> </v>
      </c>
      <c r="L120" s="25"/>
    </row>
    <row r="121" spans="2:65" s="1" customFormat="1" ht="15.2" customHeight="1">
      <c r="B121" s="25"/>
      <c r="C121" s="22" t="s">
        <v>25</v>
      </c>
      <c r="F121" s="20" t="str">
        <f>IF(E18="","",E18)</f>
        <v xml:space="preserve"> </v>
      </c>
      <c r="I121" s="22" t="s">
        <v>29</v>
      </c>
      <c r="J121" s="23" t="str">
        <f>E24</f>
        <v xml:space="preserve"> </v>
      </c>
      <c r="L121" s="25"/>
    </row>
    <row r="122" spans="2:65" s="1" customFormat="1" ht="10.35" customHeight="1">
      <c r="B122" s="25"/>
      <c r="L122" s="25"/>
    </row>
    <row r="123" spans="2:65" s="10" customFormat="1" ht="29.25" customHeight="1">
      <c r="B123" s="111"/>
      <c r="C123" s="112" t="s">
        <v>121</v>
      </c>
      <c r="D123" s="113" t="s">
        <v>56</v>
      </c>
      <c r="E123" s="113" t="s">
        <v>52</v>
      </c>
      <c r="F123" s="113" t="s">
        <v>53</v>
      </c>
      <c r="G123" s="113" t="s">
        <v>122</v>
      </c>
      <c r="H123" s="113" t="s">
        <v>123</v>
      </c>
      <c r="I123" s="113" t="s">
        <v>124</v>
      </c>
      <c r="J123" s="114" t="s">
        <v>110</v>
      </c>
      <c r="K123" s="115" t="s">
        <v>125</v>
      </c>
      <c r="L123" s="111"/>
      <c r="M123" s="54" t="s">
        <v>1</v>
      </c>
      <c r="N123" s="55" t="s">
        <v>35</v>
      </c>
      <c r="O123" s="55" t="s">
        <v>126</v>
      </c>
      <c r="P123" s="55" t="s">
        <v>127</v>
      </c>
      <c r="Q123" s="55" t="s">
        <v>128</v>
      </c>
      <c r="R123" s="55" t="s">
        <v>129</v>
      </c>
      <c r="S123" s="55" t="s">
        <v>130</v>
      </c>
      <c r="T123" s="56" t="s">
        <v>131</v>
      </c>
    </row>
    <row r="124" spans="2:65" s="1" customFormat="1" ht="22.9" customHeight="1">
      <c r="B124" s="25"/>
      <c r="C124" s="59" t="s">
        <v>111</v>
      </c>
      <c r="J124" s="116">
        <f>BK124</f>
        <v>0</v>
      </c>
      <c r="L124" s="25"/>
      <c r="M124" s="57"/>
      <c r="N124" s="49"/>
      <c r="O124" s="49"/>
      <c r="P124" s="117">
        <f>P125+P172</f>
        <v>602.37056980000011</v>
      </c>
      <c r="Q124" s="49"/>
      <c r="R124" s="117">
        <f>R125+R172</f>
        <v>76.782305649999998</v>
      </c>
      <c r="S124" s="49"/>
      <c r="T124" s="118">
        <f>T125+T172</f>
        <v>2.77704</v>
      </c>
      <c r="AT124" s="13" t="s">
        <v>70</v>
      </c>
      <c r="AU124" s="13" t="s">
        <v>112</v>
      </c>
      <c r="BK124" s="119">
        <f>BK125+BK172</f>
        <v>0</v>
      </c>
    </row>
    <row r="125" spans="2:65" s="11" customFormat="1" ht="25.9" customHeight="1">
      <c r="B125" s="120"/>
      <c r="D125" s="121" t="s">
        <v>70</v>
      </c>
      <c r="E125" s="122" t="s">
        <v>132</v>
      </c>
      <c r="F125" s="122" t="s">
        <v>133</v>
      </c>
      <c r="J125" s="123">
        <f>BK125</f>
        <v>0</v>
      </c>
      <c r="L125" s="120"/>
      <c r="M125" s="124"/>
      <c r="P125" s="125">
        <f>P126+P142+P144+P147+P163+P170</f>
        <v>602.37056980000011</v>
      </c>
      <c r="R125" s="125">
        <f>R126+R142+R144+R147+R163+R170</f>
        <v>76.782305649999998</v>
      </c>
      <c r="T125" s="126">
        <f>T126+T142+T144+T147+T163+T170</f>
        <v>2.77704</v>
      </c>
      <c r="AR125" s="121" t="s">
        <v>79</v>
      </c>
      <c r="AT125" s="127" t="s">
        <v>70</v>
      </c>
      <c r="AU125" s="127" t="s">
        <v>71</v>
      </c>
      <c r="AY125" s="121" t="s">
        <v>134</v>
      </c>
      <c r="BK125" s="128">
        <f>BK126+BK142+BK144+BK147+BK163+BK170</f>
        <v>0</v>
      </c>
    </row>
    <row r="126" spans="2:65" s="11" customFormat="1" ht="22.9" customHeight="1">
      <c r="B126" s="120"/>
      <c r="D126" s="121" t="s">
        <v>70</v>
      </c>
      <c r="E126" s="129" t="s">
        <v>79</v>
      </c>
      <c r="F126" s="129" t="s">
        <v>135</v>
      </c>
      <c r="J126" s="130">
        <f>BK126</f>
        <v>0</v>
      </c>
      <c r="L126" s="120"/>
      <c r="M126" s="124"/>
      <c r="P126" s="125">
        <f>SUM(P127:P141)</f>
        <v>438.64273700000007</v>
      </c>
      <c r="R126" s="125">
        <f>SUM(R127:R141)</f>
        <v>54.175478300000002</v>
      </c>
      <c r="T126" s="126">
        <f>SUM(T127:T141)</f>
        <v>2.77704</v>
      </c>
      <c r="AR126" s="121" t="s">
        <v>79</v>
      </c>
      <c r="AT126" s="127" t="s">
        <v>70</v>
      </c>
      <c r="AU126" s="127" t="s">
        <v>79</v>
      </c>
      <c r="AY126" s="121" t="s">
        <v>134</v>
      </c>
      <c r="BK126" s="128">
        <f>SUM(BK127:BK141)</f>
        <v>0</v>
      </c>
    </row>
    <row r="127" spans="2:65" s="1" customFormat="1" ht="33" customHeight="1">
      <c r="B127" s="131"/>
      <c r="C127" s="132" t="s">
        <v>79</v>
      </c>
      <c r="D127" s="132" t="s">
        <v>136</v>
      </c>
      <c r="E127" s="133" t="s">
        <v>1929</v>
      </c>
      <c r="F127" s="134" t="s">
        <v>1930</v>
      </c>
      <c r="G127" s="135" t="s">
        <v>139</v>
      </c>
      <c r="H127" s="136">
        <v>6.84</v>
      </c>
      <c r="I127" s="137">
        <v>0</v>
      </c>
      <c r="J127" s="137">
        <f t="shared" ref="J127:J141" si="0">ROUND(I127*H127,2)</f>
        <v>0</v>
      </c>
      <c r="K127" s="138"/>
      <c r="L127" s="25"/>
      <c r="M127" s="139" t="s">
        <v>1</v>
      </c>
      <c r="N127" s="140" t="s">
        <v>37</v>
      </c>
      <c r="O127" s="141">
        <v>1.169</v>
      </c>
      <c r="P127" s="141">
        <f t="shared" ref="P127:P141" si="1">O127*H127</f>
        <v>7.9959600000000002</v>
      </c>
      <c r="Q127" s="141">
        <v>0</v>
      </c>
      <c r="R127" s="141">
        <f t="shared" ref="R127:R141" si="2">Q127*H127</f>
        <v>0</v>
      </c>
      <c r="S127" s="141">
        <v>0.22500000000000001</v>
      </c>
      <c r="T127" s="142">
        <f t="shared" ref="T127:T141" si="3">S127*H127</f>
        <v>1.5389999999999999</v>
      </c>
      <c r="AR127" s="143" t="s">
        <v>140</v>
      </c>
      <c r="AT127" s="143" t="s">
        <v>136</v>
      </c>
      <c r="AU127" s="143" t="s">
        <v>141</v>
      </c>
      <c r="AY127" s="13" t="s">
        <v>134</v>
      </c>
      <c r="BE127" s="144">
        <f t="shared" ref="BE127:BE141" si="4">IF(N127="základná",J127,0)</f>
        <v>0</v>
      </c>
      <c r="BF127" s="144">
        <f t="shared" ref="BF127:BF141" si="5">IF(N127="znížená",J127,0)</f>
        <v>0</v>
      </c>
      <c r="BG127" s="144">
        <f t="shared" ref="BG127:BG141" si="6">IF(N127="zákl. prenesená",J127,0)</f>
        <v>0</v>
      </c>
      <c r="BH127" s="144">
        <f t="shared" ref="BH127:BH141" si="7">IF(N127="zníž. prenesená",J127,0)</f>
        <v>0</v>
      </c>
      <c r="BI127" s="144">
        <f t="shared" ref="BI127:BI141" si="8">IF(N127="nulová",J127,0)</f>
        <v>0</v>
      </c>
      <c r="BJ127" s="13" t="s">
        <v>141</v>
      </c>
      <c r="BK127" s="144">
        <f t="shared" ref="BK127:BK141" si="9">ROUND(I127*H127,2)</f>
        <v>0</v>
      </c>
      <c r="BL127" s="13" t="s">
        <v>140</v>
      </c>
      <c r="BM127" s="143" t="s">
        <v>1931</v>
      </c>
    </row>
    <row r="128" spans="2:65" s="1" customFormat="1" ht="24.2" customHeight="1">
      <c r="B128" s="131"/>
      <c r="C128" s="132" t="s">
        <v>141</v>
      </c>
      <c r="D128" s="132" t="s">
        <v>136</v>
      </c>
      <c r="E128" s="133" t="s">
        <v>1932</v>
      </c>
      <c r="F128" s="134" t="s">
        <v>1933</v>
      </c>
      <c r="G128" s="135" t="s">
        <v>139</v>
      </c>
      <c r="H128" s="136">
        <v>6.84</v>
      </c>
      <c r="I128" s="137">
        <v>0</v>
      </c>
      <c r="J128" s="137">
        <f t="shared" si="0"/>
        <v>0</v>
      </c>
      <c r="K128" s="138"/>
      <c r="L128" s="25"/>
      <c r="M128" s="139" t="s">
        <v>1</v>
      </c>
      <c r="N128" s="140" t="s">
        <v>37</v>
      </c>
      <c r="O128" s="141">
        <v>0.35499999999999998</v>
      </c>
      <c r="P128" s="141">
        <f t="shared" si="1"/>
        <v>2.4281999999999999</v>
      </c>
      <c r="Q128" s="141">
        <v>0</v>
      </c>
      <c r="R128" s="141">
        <f t="shared" si="2"/>
        <v>0</v>
      </c>
      <c r="S128" s="141">
        <v>0.18099999999999999</v>
      </c>
      <c r="T128" s="142">
        <f t="shared" si="3"/>
        <v>1.23804</v>
      </c>
      <c r="AR128" s="143" t="s">
        <v>140</v>
      </c>
      <c r="AT128" s="143" t="s">
        <v>136</v>
      </c>
      <c r="AU128" s="143" t="s">
        <v>141</v>
      </c>
      <c r="AY128" s="13" t="s">
        <v>134</v>
      </c>
      <c r="BE128" s="144">
        <f t="shared" si="4"/>
        <v>0</v>
      </c>
      <c r="BF128" s="144">
        <f t="shared" si="5"/>
        <v>0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13" t="s">
        <v>141</v>
      </c>
      <c r="BK128" s="144">
        <f t="shared" si="9"/>
        <v>0</v>
      </c>
      <c r="BL128" s="13" t="s">
        <v>140</v>
      </c>
      <c r="BM128" s="143" t="s">
        <v>1934</v>
      </c>
    </row>
    <row r="129" spans="2:65" s="1" customFormat="1" ht="24.2" customHeight="1">
      <c r="B129" s="131"/>
      <c r="C129" s="132" t="s">
        <v>146</v>
      </c>
      <c r="D129" s="132" t="s">
        <v>136</v>
      </c>
      <c r="E129" s="133" t="s">
        <v>1661</v>
      </c>
      <c r="F129" s="134" t="s">
        <v>1662</v>
      </c>
      <c r="G129" s="135" t="s">
        <v>182</v>
      </c>
      <c r="H129" s="136">
        <v>131.45400000000001</v>
      </c>
      <c r="I129" s="137">
        <v>0</v>
      </c>
      <c r="J129" s="137">
        <f t="shared" si="0"/>
        <v>0</v>
      </c>
      <c r="K129" s="138"/>
      <c r="L129" s="25"/>
      <c r="M129" s="139" t="s">
        <v>1</v>
      </c>
      <c r="N129" s="140" t="s">
        <v>37</v>
      </c>
      <c r="O129" s="141">
        <v>0.81100000000000005</v>
      </c>
      <c r="P129" s="141">
        <f t="shared" si="1"/>
        <v>106.60919400000002</v>
      </c>
      <c r="Q129" s="141">
        <v>0</v>
      </c>
      <c r="R129" s="141">
        <f t="shared" si="2"/>
        <v>0</v>
      </c>
      <c r="S129" s="141">
        <v>0</v>
      </c>
      <c r="T129" s="142">
        <f t="shared" si="3"/>
        <v>0</v>
      </c>
      <c r="AR129" s="143" t="s">
        <v>140</v>
      </c>
      <c r="AT129" s="143" t="s">
        <v>136</v>
      </c>
      <c r="AU129" s="143" t="s">
        <v>141</v>
      </c>
      <c r="AY129" s="13" t="s">
        <v>134</v>
      </c>
      <c r="BE129" s="144">
        <f t="shared" si="4"/>
        <v>0</v>
      </c>
      <c r="BF129" s="144">
        <f t="shared" si="5"/>
        <v>0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13" t="s">
        <v>141</v>
      </c>
      <c r="BK129" s="144">
        <f t="shared" si="9"/>
        <v>0</v>
      </c>
      <c r="BL129" s="13" t="s">
        <v>140</v>
      </c>
      <c r="BM129" s="143" t="s">
        <v>1935</v>
      </c>
    </row>
    <row r="130" spans="2:65" s="1" customFormat="1" ht="37.9" customHeight="1">
      <c r="B130" s="131"/>
      <c r="C130" s="132" t="s">
        <v>140</v>
      </c>
      <c r="D130" s="132" t="s">
        <v>136</v>
      </c>
      <c r="E130" s="133" t="s">
        <v>1664</v>
      </c>
      <c r="F130" s="134" t="s">
        <v>1665</v>
      </c>
      <c r="G130" s="135" t="s">
        <v>182</v>
      </c>
      <c r="H130" s="136">
        <v>131.45400000000001</v>
      </c>
      <c r="I130" s="137">
        <v>0</v>
      </c>
      <c r="J130" s="137">
        <f t="shared" si="0"/>
        <v>0</v>
      </c>
      <c r="K130" s="138"/>
      <c r="L130" s="25"/>
      <c r="M130" s="139" t="s">
        <v>1</v>
      </c>
      <c r="N130" s="140" t="s">
        <v>37</v>
      </c>
      <c r="O130" s="141">
        <v>0.08</v>
      </c>
      <c r="P130" s="141">
        <f t="shared" si="1"/>
        <v>10.51632</v>
      </c>
      <c r="Q130" s="141">
        <v>0</v>
      </c>
      <c r="R130" s="141">
        <f t="shared" si="2"/>
        <v>0</v>
      </c>
      <c r="S130" s="141">
        <v>0</v>
      </c>
      <c r="T130" s="142">
        <f t="shared" si="3"/>
        <v>0</v>
      </c>
      <c r="AR130" s="143" t="s">
        <v>140</v>
      </c>
      <c r="AT130" s="143" t="s">
        <v>136</v>
      </c>
      <c r="AU130" s="143" t="s">
        <v>141</v>
      </c>
      <c r="AY130" s="13" t="s">
        <v>134</v>
      </c>
      <c r="BE130" s="144">
        <f t="shared" si="4"/>
        <v>0</v>
      </c>
      <c r="BF130" s="144">
        <f t="shared" si="5"/>
        <v>0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13" t="s">
        <v>141</v>
      </c>
      <c r="BK130" s="144">
        <f t="shared" si="9"/>
        <v>0</v>
      </c>
      <c r="BL130" s="13" t="s">
        <v>140</v>
      </c>
      <c r="BM130" s="143" t="s">
        <v>1936</v>
      </c>
    </row>
    <row r="131" spans="2:65" s="1" customFormat="1" ht="24.2" customHeight="1">
      <c r="B131" s="131"/>
      <c r="C131" s="132" t="s">
        <v>153</v>
      </c>
      <c r="D131" s="132" t="s">
        <v>136</v>
      </c>
      <c r="E131" s="133" t="s">
        <v>1667</v>
      </c>
      <c r="F131" s="134" t="s">
        <v>1668</v>
      </c>
      <c r="G131" s="135" t="s">
        <v>139</v>
      </c>
      <c r="H131" s="136">
        <v>59.69</v>
      </c>
      <c r="I131" s="137">
        <v>0</v>
      </c>
      <c r="J131" s="137">
        <f t="shared" si="0"/>
        <v>0</v>
      </c>
      <c r="K131" s="138"/>
      <c r="L131" s="25"/>
      <c r="M131" s="139" t="s">
        <v>1</v>
      </c>
      <c r="N131" s="140" t="s">
        <v>37</v>
      </c>
      <c r="O131" s="141">
        <v>0.42199999999999999</v>
      </c>
      <c r="P131" s="141">
        <f t="shared" si="1"/>
        <v>25.189179999999997</v>
      </c>
      <c r="Q131" s="141">
        <v>1.99E-3</v>
      </c>
      <c r="R131" s="141">
        <f t="shared" si="2"/>
        <v>0.1187831</v>
      </c>
      <c r="S131" s="141">
        <v>0</v>
      </c>
      <c r="T131" s="142">
        <f t="shared" si="3"/>
        <v>0</v>
      </c>
      <c r="AR131" s="143" t="s">
        <v>140</v>
      </c>
      <c r="AT131" s="143" t="s">
        <v>136</v>
      </c>
      <c r="AU131" s="143" t="s">
        <v>141</v>
      </c>
      <c r="AY131" s="13" t="s">
        <v>134</v>
      </c>
      <c r="BE131" s="144">
        <f t="shared" si="4"/>
        <v>0</v>
      </c>
      <c r="BF131" s="144">
        <f t="shared" si="5"/>
        <v>0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13" t="s">
        <v>141</v>
      </c>
      <c r="BK131" s="144">
        <f t="shared" si="9"/>
        <v>0</v>
      </c>
      <c r="BL131" s="13" t="s">
        <v>140</v>
      </c>
      <c r="BM131" s="143" t="s">
        <v>1937</v>
      </c>
    </row>
    <row r="132" spans="2:65" s="1" customFormat="1" ht="24.2" customHeight="1">
      <c r="B132" s="131"/>
      <c r="C132" s="132" t="s">
        <v>157</v>
      </c>
      <c r="D132" s="132" t="s">
        <v>136</v>
      </c>
      <c r="E132" s="133" t="s">
        <v>1670</v>
      </c>
      <c r="F132" s="134" t="s">
        <v>1671</v>
      </c>
      <c r="G132" s="135" t="s">
        <v>139</v>
      </c>
      <c r="H132" s="136">
        <v>233.84</v>
      </c>
      <c r="I132" s="137">
        <v>0</v>
      </c>
      <c r="J132" s="137">
        <f t="shared" si="0"/>
        <v>0</v>
      </c>
      <c r="K132" s="138"/>
      <c r="L132" s="25"/>
      <c r="M132" s="139" t="s">
        <v>1</v>
      </c>
      <c r="N132" s="140" t="s">
        <v>37</v>
      </c>
      <c r="O132" s="141">
        <v>0.47499999999999998</v>
      </c>
      <c r="P132" s="141">
        <f t="shared" si="1"/>
        <v>111.074</v>
      </c>
      <c r="Q132" s="141">
        <v>2.0300000000000001E-3</v>
      </c>
      <c r="R132" s="141">
        <f t="shared" si="2"/>
        <v>0.47469520000000004</v>
      </c>
      <c r="S132" s="141">
        <v>0</v>
      </c>
      <c r="T132" s="142">
        <f t="shared" si="3"/>
        <v>0</v>
      </c>
      <c r="AR132" s="143" t="s">
        <v>140</v>
      </c>
      <c r="AT132" s="143" t="s">
        <v>136</v>
      </c>
      <c r="AU132" s="143" t="s">
        <v>141</v>
      </c>
      <c r="AY132" s="13" t="s">
        <v>134</v>
      </c>
      <c r="BE132" s="144">
        <f t="shared" si="4"/>
        <v>0</v>
      </c>
      <c r="BF132" s="144">
        <f t="shared" si="5"/>
        <v>0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13" t="s">
        <v>141</v>
      </c>
      <c r="BK132" s="144">
        <f t="shared" si="9"/>
        <v>0</v>
      </c>
      <c r="BL132" s="13" t="s">
        <v>140</v>
      </c>
      <c r="BM132" s="143" t="s">
        <v>1938</v>
      </c>
    </row>
    <row r="133" spans="2:65" s="1" customFormat="1" ht="24.2" customHeight="1">
      <c r="B133" s="131"/>
      <c r="C133" s="132" t="s">
        <v>163</v>
      </c>
      <c r="D133" s="132" t="s">
        <v>136</v>
      </c>
      <c r="E133" s="133" t="s">
        <v>1673</v>
      </c>
      <c r="F133" s="134" t="s">
        <v>1674</v>
      </c>
      <c r="G133" s="135" t="s">
        <v>139</v>
      </c>
      <c r="H133" s="136">
        <v>59.69</v>
      </c>
      <c r="I133" s="137">
        <v>0</v>
      </c>
      <c r="J133" s="137">
        <f t="shared" si="0"/>
        <v>0</v>
      </c>
      <c r="K133" s="138"/>
      <c r="L133" s="25"/>
      <c r="M133" s="139" t="s">
        <v>1</v>
      </c>
      <c r="N133" s="140" t="s">
        <v>37</v>
      </c>
      <c r="O133" s="141">
        <v>0.16900000000000001</v>
      </c>
      <c r="P133" s="141">
        <f t="shared" si="1"/>
        <v>10.08761</v>
      </c>
      <c r="Q133" s="141">
        <v>0</v>
      </c>
      <c r="R133" s="141">
        <f t="shared" si="2"/>
        <v>0</v>
      </c>
      <c r="S133" s="141">
        <v>0</v>
      </c>
      <c r="T133" s="142">
        <f t="shared" si="3"/>
        <v>0</v>
      </c>
      <c r="AR133" s="143" t="s">
        <v>140</v>
      </c>
      <c r="AT133" s="143" t="s">
        <v>136</v>
      </c>
      <c r="AU133" s="143" t="s">
        <v>141</v>
      </c>
      <c r="AY133" s="13" t="s">
        <v>134</v>
      </c>
      <c r="BE133" s="144">
        <f t="shared" si="4"/>
        <v>0</v>
      </c>
      <c r="BF133" s="144">
        <f t="shared" si="5"/>
        <v>0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13" t="s">
        <v>141</v>
      </c>
      <c r="BK133" s="144">
        <f t="shared" si="9"/>
        <v>0</v>
      </c>
      <c r="BL133" s="13" t="s">
        <v>140</v>
      </c>
      <c r="BM133" s="143" t="s">
        <v>1939</v>
      </c>
    </row>
    <row r="134" spans="2:65" s="1" customFormat="1" ht="24.2" customHeight="1">
      <c r="B134" s="131"/>
      <c r="C134" s="132" t="s">
        <v>167</v>
      </c>
      <c r="D134" s="132" t="s">
        <v>136</v>
      </c>
      <c r="E134" s="133" t="s">
        <v>1676</v>
      </c>
      <c r="F134" s="134" t="s">
        <v>1677</v>
      </c>
      <c r="G134" s="135" t="s">
        <v>139</v>
      </c>
      <c r="H134" s="136">
        <v>233.84</v>
      </c>
      <c r="I134" s="137">
        <v>0</v>
      </c>
      <c r="J134" s="137">
        <f t="shared" si="0"/>
        <v>0</v>
      </c>
      <c r="K134" s="138"/>
      <c r="L134" s="25"/>
      <c r="M134" s="139" t="s">
        <v>1</v>
      </c>
      <c r="N134" s="140" t="s">
        <v>37</v>
      </c>
      <c r="O134" s="141">
        <v>0.20699999999999999</v>
      </c>
      <c r="P134" s="141">
        <f t="shared" si="1"/>
        <v>48.404879999999999</v>
      </c>
      <c r="Q134" s="141">
        <v>0</v>
      </c>
      <c r="R134" s="141">
        <f t="shared" si="2"/>
        <v>0</v>
      </c>
      <c r="S134" s="141">
        <v>0</v>
      </c>
      <c r="T134" s="142">
        <f t="shared" si="3"/>
        <v>0</v>
      </c>
      <c r="AR134" s="143" t="s">
        <v>140</v>
      </c>
      <c r="AT134" s="143" t="s">
        <v>136</v>
      </c>
      <c r="AU134" s="143" t="s">
        <v>141</v>
      </c>
      <c r="AY134" s="13" t="s">
        <v>134</v>
      </c>
      <c r="BE134" s="144">
        <f t="shared" si="4"/>
        <v>0</v>
      </c>
      <c r="BF134" s="144">
        <f t="shared" si="5"/>
        <v>0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13" t="s">
        <v>141</v>
      </c>
      <c r="BK134" s="144">
        <f t="shared" si="9"/>
        <v>0</v>
      </c>
      <c r="BL134" s="13" t="s">
        <v>140</v>
      </c>
      <c r="BM134" s="143" t="s">
        <v>1940</v>
      </c>
    </row>
    <row r="135" spans="2:65" s="1" customFormat="1" ht="33" customHeight="1">
      <c r="B135" s="131"/>
      <c r="C135" s="132" t="s">
        <v>161</v>
      </c>
      <c r="D135" s="132" t="s">
        <v>136</v>
      </c>
      <c r="E135" s="133" t="s">
        <v>1679</v>
      </c>
      <c r="F135" s="134" t="s">
        <v>1680</v>
      </c>
      <c r="G135" s="135" t="s">
        <v>182</v>
      </c>
      <c r="H135" s="136">
        <v>36.854999999999997</v>
      </c>
      <c r="I135" s="137">
        <v>0</v>
      </c>
      <c r="J135" s="137">
        <f t="shared" si="0"/>
        <v>0</v>
      </c>
      <c r="K135" s="138"/>
      <c r="L135" s="25"/>
      <c r="M135" s="139" t="s">
        <v>1</v>
      </c>
      <c r="N135" s="140" t="s">
        <v>37</v>
      </c>
      <c r="O135" s="141">
        <v>7.0999999999999994E-2</v>
      </c>
      <c r="P135" s="141">
        <f t="shared" si="1"/>
        <v>2.6167049999999996</v>
      </c>
      <c r="Q135" s="141">
        <v>0</v>
      </c>
      <c r="R135" s="141">
        <f t="shared" si="2"/>
        <v>0</v>
      </c>
      <c r="S135" s="141">
        <v>0</v>
      </c>
      <c r="T135" s="142">
        <f t="shared" si="3"/>
        <v>0</v>
      </c>
      <c r="AR135" s="143" t="s">
        <v>140</v>
      </c>
      <c r="AT135" s="143" t="s">
        <v>136</v>
      </c>
      <c r="AU135" s="143" t="s">
        <v>141</v>
      </c>
      <c r="AY135" s="13" t="s">
        <v>134</v>
      </c>
      <c r="BE135" s="144">
        <f t="shared" si="4"/>
        <v>0</v>
      </c>
      <c r="BF135" s="144">
        <f t="shared" si="5"/>
        <v>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13" t="s">
        <v>141</v>
      </c>
      <c r="BK135" s="144">
        <f t="shared" si="9"/>
        <v>0</v>
      </c>
      <c r="BL135" s="13" t="s">
        <v>140</v>
      </c>
      <c r="BM135" s="143" t="s">
        <v>1941</v>
      </c>
    </row>
    <row r="136" spans="2:65" s="1" customFormat="1" ht="24.2" customHeight="1">
      <c r="B136" s="131"/>
      <c r="C136" s="132" t="s">
        <v>174</v>
      </c>
      <c r="D136" s="132" t="s">
        <v>136</v>
      </c>
      <c r="E136" s="133" t="s">
        <v>1815</v>
      </c>
      <c r="F136" s="134" t="s">
        <v>1816</v>
      </c>
      <c r="G136" s="135" t="s">
        <v>182</v>
      </c>
      <c r="H136" s="136">
        <v>36.854999999999997</v>
      </c>
      <c r="I136" s="137">
        <v>0</v>
      </c>
      <c r="J136" s="137">
        <f t="shared" si="0"/>
        <v>0</v>
      </c>
      <c r="K136" s="138"/>
      <c r="L136" s="25"/>
      <c r="M136" s="139" t="s">
        <v>1</v>
      </c>
      <c r="N136" s="140" t="s">
        <v>37</v>
      </c>
      <c r="O136" s="141">
        <v>0.61699999999999999</v>
      </c>
      <c r="P136" s="141">
        <f t="shared" si="1"/>
        <v>22.739534999999997</v>
      </c>
      <c r="Q136" s="141">
        <v>0</v>
      </c>
      <c r="R136" s="141">
        <f t="shared" si="2"/>
        <v>0</v>
      </c>
      <c r="S136" s="141">
        <v>0</v>
      </c>
      <c r="T136" s="142">
        <f t="shared" si="3"/>
        <v>0</v>
      </c>
      <c r="AR136" s="143" t="s">
        <v>140</v>
      </c>
      <c r="AT136" s="143" t="s">
        <v>136</v>
      </c>
      <c r="AU136" s="143" t="s">
        <v>141</v>
      </c>
      <c r="AY136" s="13" t="s">
        <v>134</v>
      </c>
      <c r="BE136" s="144">
        <f t="shared" si="4"/>
        <v>0</v>
      </c>
      <c r="BF136" s="144">
        <f t="shared" si="5"/>
        <v>0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13" t="s">
        <v>141</v>
      </c>
      <c r="BK136" s="144">
        <f t="shared" si="9"/>
        <v>0</v>
      </c>
      <c r="BL136" s="13" t="s">
        <v>140</v>
      </c>
      <c r="BM136" s="143" t="s">
        <v>1942</v>
      </c>
    </row>
    <row r="137" spans="2:65" s="1" customFormat="1" ht="16.5" customHeight="1">
      <c r="B137" s="131"/>
      <c r="C137" s="132" t="s">
        <v>179</v>
      </c>
      <c r="D137" s="132" t="s">
        <v>136</v>
      </c>
      <c r="E137" s="133" t="s">
        <v>672</v>
      </c>
      <c r="F137" s="134" t="s">
        <v>673</v>
      </c>
      <c r="G137" s="135" t="s">
        <v>182</v>
      </c>
      <c r="H137" s="136">
        <v>36.854999999999997</v>
      </c>
      <c r="I137" s="137">
        <v>0</v>
      </c>
      <c r="J137" s="137">
        <f t="shared" si="0"/>
        <v>0</v>
      </c>
      <c r="K137" s="138"/>
      <c r="L137" s="25"/>
      <c r="M137" s="139" t="s">
        <v>1</v>
      </c>
      <c r="N137" s="140" t="s">
        <v>37</v>
      </c>
      <c r="O137" s="141">
        <v>8.9999999999999993E-3</v>
      </c>
      <c r="P137" s="141">
        <f t="shared" si="1"/>
        <v>0.33169499999999996</v>
      </c>
      <c r="Q137" s="141">
        <v>0</v>
      </c>
      <c r="R137" s="141">
        <f t="shared" si="2"/>
        <v>0</v>
      </c>
      <c r="S137" s="141">
        <v>0</v>
      </c>
      <c r="T137" s="142">
        <f t="shared" si="3"/>
        <v>0</v>
      </c>
      <c r="AR137" s="143" t="s">
        <v>140</v>
      </c>
      <c r="AT137" s="143" t="s">
        <v>136</v>
      </c>
      <c r="AU137" s="143" t="s">
        <v>141</v>
      </c>
      <c r="AY137" s="13" t="s">
        <v>134</v>
      </c>
      <c r="BE137" s="144">
        <f t="shared" si="4"/>
        <v>0</v>
      </c>
      <c r="BF137" s="144">
        <f t="shared" si="5"/>
        <v>0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13" t="s">
        <v>141</v>
      </c>
      <c r="BK137" s="144">
        <f t="shared" si="9"/>
        <v>0</v>
      </c>
      <c r="BL137" s="13" t="s">
        <v>140</v>
      </c>
      <c r="BM137" s="143" t="s">
        <v>1943</v>
      </c>
    </row>
    <row r="138" spans="2:65" s="1" customFormat="1" ht="24.2" customHeight="1">
      <c r="B138" s="131"/>
      <c r="C138" s="132" t="s">
        <v>184</v>
      </c>
      <c r="D138" s="132" t="s">
        <v>136</v>
      </c>
      <c r="E138" s="133" t="s">
        <v>1684</v>
      </c>
      <c r="F138" s="134" t="s">
        <v>1685</v>
      </c>
      <c r="G138" s="135" t="s">
        <v>234</v>
      </c>
      <c r="H138" s="136">
        <v>61.548000000000002</v>
      </c>
      <c r="I138" s="137">
        <v>0</v>
      </c>
      <c r="J138" s="137">
        <f t="shared" si="0"/>
        <v>0</v>
      </c>
      <c r="K138" s="138"/>
      <c r="L138" s="25"/>
      <c r="M138" s="139" t="s">
        <v>1</v>
      </c>
      <c r="N138" s="140" t="s">
        <v>37</v>
      </c>
      <c r="O138" s="141">
        <v>0</v>
      </c>
      <c r="P138" s="141">
        <f t="shared" si="1"/>
        <v>0</v>
      </c>
      <c r="Q138" s="141">
        <v>0</v>
      </c>
      <c r="R138" s="141">
        <f t="shared" si="2"/>
        <v>0</v>
      </c>
      <c r="S138" s="141">
        <v>0</v>
      </c>
      <c r="T138" s="142">
        <f t="shared" si="3"/>
        <v>0</v>
      </c>
      <c r="AR138" s="143" t="s">
        <v>140</v>
      </c>
      <c r="AT138" s="143" t="s">
        <v>136</v>
      </c>
      <c r="AU138" s="143" t="s">
        <v>141</v>
      </c>
      <c r="AY138" s="13" t="s">
        <v>134</v>
      </c>
      <c r="BE138" s="144">
        <f t="shared" si="4"/>
        <v>0</v>
      </c>
      <c r="BF138" s="144">
        <f t="shared" si="5"/>
        <v>0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13" t="s">
        <v>141</v>
      </c>
      <c r="BK138" s="144">
        <f t="shared" si="9"/>
        <v>0</v>
      </c>
      <c r="BL138" s="13" t="s">
        <v>140</v>
      </c>
      <c r="BM138" s="143" t="s">
        <v>1944</v>
      </c>
    </row>
    <row r="139" spans="2:65" s="1" customFormat="1" ht="24.2" customHeight="1">
      <c r="B139" s="131"/>
      <c r="C139" s="132" t="s">
        <v>188</v>
      </c>
      <c r="D139" s="132" t="s">
        <v>136</v>
      </c>
      <c r="E139" s="133" t="s">
        <v>1687</v>
      </c>
      <c r="F139" s="134" t="s">
        <v>1688</v>
      </c>
      <c r="G139" s="135" t="s">
        <v>182</v>
      </c>
      <c r="H139" s="136">
        <v>94.599000000000004</v>
      </c>
      <c r="I139" s="137">
        <v>0</v>
      </c>
      <c r="J139" s="137">
        <f t="shared" si="0"/>
        <v>0</v>
      </c>
      <c r="K139" s="138"/>
      <c r="L139" s="25"/>
      <c r="M139" s="139" t="s">
        <v>1</v>
      </c>
      <c r="N139" s="140" t="s">
        <v>37</v>
      </c>
      <c r="O139" s="141">
        <v>0.24199999999999999</v>
      </c>
      <c r="P139" s="141">
        <f t="shared" si="1"/>
        <v>22.892958</v>
      </c>
      <c r="Q139" s="141">
        <v>0</v>
      </c>
      <c r="R139" s="141">
        <f t="shared" si="2"/>
        <v>0</v>
      </c>
      <c r="S139" s="141">
        <v>0</v>
      </c>
      <c r="T139" s="142">
        <f t="shared" si="3"/>
        <v>0</v>
      </c>
      <c r="AR139" s="143" t="s">
        <v>140</v>
      </c>
      <c r="AT139" s="143" t="s">
        <v>136</v>
      </c>
      <c r="AU139" s="143" t="s">
        <v>141</v>
      </c>
      <c r="AY139" s="13" t="s">
        <v>134</v>
      </c>
      <c r="BE139" s="144">
        <f t="shared" si="4"/>
        <v>0</v>
      </c>
      <c r="BF139" s="144">
        <f t="shared" si="5"/>
        <v>0</v>
      </c>
      <c r="BG139" s="144">
        <f t="shared" si="6"/>
        <v>0</v>
      </c>
      <c r="BH139" s="144">
        <f t="shared" si="7"/>
        <v>0</v>
      </c>
      <c r="BI139" s="144">
        <f t="shared" si="8"/>
        <v>0</v>
      </c>
      <c r="BJ139" s="13" t="s">
        <v>141</v>
      </c>
      <c r="BK139" s="144">
        <f t="shared" si="9"/>
        <v>0</v>
      </c>
      <c r="BL139" s="13" t="s">
        <v>140</v>
      </c>
      <c r="BM139" s="143" t="s">
        <v>1945</v>
      </c>
    </row>
    <row r="140" spans="2:65" s="1" customFormat="1" ht="24.2" customHeight="1">
      <c r="B140" s="131"/>
      <c r="C140" s="132" t="s">
        <v>192</v>
      </c>
      <c r="D140" s="132" t="s">
        <v>136</v>
      </c>
      <c r="E140" s="133" t="s">
        <v>1690</v>
      </c>
      <c r="F140" s="134" t="s">
        <v>1691</v>
      </c>
      <c r="G140" s="135" t="s">
        <v>182</v>
      </c>
      <c r="H140" s="136">
        <v>28.35</v>
      </c>
      <c r="I140" s="137">
        <v>0</v>
      </c>
      <c r="J140" s="137">
        <f t="shared" si="0"/>
        <v>0</v>
      </c>
      <c r="K140" s="138"/>
      <c r="L140" s="25"/>
      <c r="M140" s="139" t="s">
        <v>1</v>
      </c>
      <c r="N140" s="140" t="s">
        <v>37</v>
      </c>
      <c r="O140" s="141">
        <v>2.39</v>
      </c>
      <c r="P140" s="141">
        <f t="shared" si="1"/>
        <v>67.756500000000003</v>
      </c>
      <c r="Q140" s="141">
        <v>0</v>
      </c>
      <c r="R140" s="141">
        <f t="shared" si="2"/>
        <v>0</v>
      </c>
      <c r="S140" s="141">
        <v>0</v>
      </c>
      <c r="T140" s="142">
        <f t="shared" si="3"/>
        <v>0</v>
      </c>
      <c r="AR140" s="143" t="s">
        <v>140</v>
      </c>
      <c r="AT140" s="143" t="s">
        <v>136</v>
      </c>
      <c r="AU140" s="143" t="s">
        <v>141</v>
      </c>
      <c r="AY140" s="13" t="s">
        <v>134</v>
      </c>
      <c r="BE140" s="144">
        <f t="shared" si="4"/>
        <v>0</v>
      </c>
      <c r="BF140" s="144">
        <f t="shared" si="5"/>
        <v>0</v>
      </c>
      <c r="BG140" s="144">
        <f t="shared" si="6"/>
        <v>0</v>
      </c>
      <c r="BH140" s="144">
        <f t="shared" si="7"/>
        <v>0</v>
      </c>
      <c r="BI140" s="144">
        <f t="shared" si="8"/>
        <v>0</v>
      </c>
      <c r="BJ140" s="13" t="s">
        <v>141</v>
      </c>
      <c r="BK140" s="144">
        <f t="shared" si="9"/>
        <v>0</v>
      </c>
      <c r="BL140" s="13" t="s">
        <v>140</v>
      </c>
      <c r="BM140" s="143" t="s">
        <v>1946</v>
      </c>
    </row>
    <row r="141" spans="2:65" s="1" customFormat="1" ht="16.5" customHeight="1">
      <c r="B141" s="131"/>
      <c r="C141" s="149" t="s">
        <v>196</v>
      </c>
      <c r="D141" s="149" t="s">
        <v>313</v>
      </c>
      <c r="E141" s="150" t="s">
        <v>1693</v>
      </c>
      <c r="F141" s="151" t="s">
        <v>1694</v>
      </c>
      <c r="G141" s="152" t="s">
        <v>234</v>
      </c>
      <c r="H141" s="153">
        <v>53.582000000000001</v>
      </c>
      <c r="I141" s="154">
        <v>0</v>
      </c>
      <c r="J141" s="154">
        <f t="shared" si="0"/>
        <v>0</v>
      </c>
      <c r="K141" s="155"/>
      <c r="L141" s="156"/>
      <c r="M141" s="157" t="s">
        <v>1</v>
      </c>
      <c r="N141" s="158" t="s">
        <v>37</v>
      </c>
      <c r="O141" s="141">
        <v>0</v>
      </c>
      <c r="P141" s="141">
        <f t="shared" si="1"/>
        <v>0</v>
      </c>
      <c r="Q141" s="141">
        <v>1</v>
      </c>
      <c r="R141" s="141">
        <f t="shared" si="2"/>
        <v>53.582000000000001</v>
      </c>
      <c r="S141" s="141">
        <v>0</v>
      </c>
      <c r="T141" s="142">
        <f t="shared" si="3"/>
        <v>0</v>
      </c>
      <c r="AR141" s="143" t="s">
        <v>167</v>
      </c>
      <c r="AT141" s="143" t="s">
        <v>313</v>
      </c>
      <c r="AU141" s="143" t="s">
        <v>141</v>
      </c>
      <c r="AY141" s="13" t="s">
        <v>134</v>
      </c>
      <c r="BE141" s="144">
        <f t="shared" si="4"/>
        <v>0</v>
      </c>
      <c r="BF141" s="144">
        <f t="shared" si="5"/>
        <v>0</v>
      </c>
      <c r="BG141" s="144">
        <f t="shared" si="6"/>
        <v>0</v>
      </c>
      <c r="BH141" s="144">
        <f t="shared" si="7"/>
        <v>0</v>
      </c>
      <c r="BI141" s="144">
        <f t="shared" si="8"/>
        <v>0</v>
      </c>
      <c r="BJ141" s="13" t="s">
        <v>141</v>
      </c>
      <c r="BK141" s="144">
        <f t="shared" si="9"/>
        <v>0</v>
      </c>
      <c r="BL141" s="13" t="s">
        <v>140</v>
      </c>
      <c r="BM141" s="143" t="s">
        <v>1947</v>
      </c>
    </row>
    <row r="142" spans="2:65" s="11" customFormat="1" ht="22.9" customHeight="1">
      <c r="B142" s="120"/>
      <c r="D142" s="121" t="s">
        <v>70</v>
      </c>
      <c r="E142" s="129" t="s">
        <v>140</v>
      </c>
      <c r="F142" s="129" t="s">
        <v>332</v>
      </c>
      <c r="J142" s="130">
        <f>BK142</f>
        <v>0</v>
      </c>
      <c r="L142" s="120"/>
      <c r="M142" s="124"/>
      <c r="P142" s="125">
        <f>P143</f>
        <v>13.633515000000001</v>
      </c>
      <c r="R142" s="125">
        <f>R143</f>
        <v>16.08099885</v>
      </c>
      <c r="T142" s="126">
        <f>T143</f>
        <v>0</v>
      </c>
      <c r="AR142" s="121" t="s">
        <v>79</v>
      </c>
      <c r="AT142" s="127" t="s">
        <v>70</v>
      </c>
      <c r="AU142" s="127" t="s">
        <v>79</v>
      </c>
      <c r="AY142" s="121" t="s">
        <v>134</v>
      </c>
      <c r="BK142" s="128">
        <f>BK143</f>
        <v>0</v>
      </c>
    </row>
    <row r="143" spans="2:65" s="1" customFormat="1" ht="37.9" customHeight="1">
      <c r="B143" s="131"/>
      <c r="C143" s="132" t="s">
        <v>200</v>
      </c>
      <c r="D143" s="132" t="s">
        <v>136</v>
      </c>
      <c r="E143" s="133" t="s">
        <v>1704</v>
      </c>
      <c r="F143" s="134" t="s">
        <v>1705</v>
      </c>
      <c r="G143" s="135" t="s">
        <v>182</v>
      </c>
      <c r="H143" s="136">
        <v>8.5050000000000008</v>
      </c>
      <c r="I143" s="137">
        <v>0</v>
      </c>
      <c r="J143" s="137">
        <f>ROUND(I143*H143,2)</f>
        <v>0</v>
      </c>
      <c r="K143" s="138"/>
      <c r="L143" s="25"/>
      <c r="M143" s="139" t="s">
        <v>1</v>
      </c>
      <c r="N143" s="140" t="s">
        <v>37</v>
      </c>
      <c r="O143" s="141">
        <v>1.603</v>
      </c>
      <c r="P143" s="141">
        <f>O143*H143</f>
        <v>13.633515000000001</v>
      </c>
      <c r="Q143" s="141">
        <v>1.8907700000000001</v>
      </c>
      <c r="R143" s="141">
        <f>Q143*H143</f>
        <v>16.08099885</v>
      </c>
      <c r="S143" s="141">
        <v>0</v>
      </c>
      <c r="T143" s="142">
        <f>S143*H143</f>
        <v>0</v>
      </c>
      <c r="AR143" s="143" t="s">
        <v>140</v>
      </c>
      <c r="AT143" s="143" t="s">
        <v>136</v>
      </c>
      <c r="AU143" s="143" t="s">
        <v>141</v>
      </c>
      <c r="AY143" s="13" t="s">
        <v>134</v>
      </c>
      <c r="BE143" s="144">
        <f>IF(N143="základná",J143,0)</f>
        <v>0</v>
      </c>
      <c r="BF143" s="144">
        <f>IF(N143="znížená",J143,0)</f>
        <v>0</v>
      </c>
      <c r="BG143" s="144">
        <f>IF(N143="zákl. prenesená",J143,0)</f>
        <v>0</v>
      </c>
      <c r="BH143" s="144">
        <f>IF(N143="zníž. prenesená",J143,0)</f>
        <v>0</v>
      </c>
      <c r="BI143" s="144">
        <f>IF(N143="nulová",J143,0)</f>
        <v>0</v>
      </c>
      <c r="BJ143" s="13" t="s">
        <v>141</v>
      </c>
      <c r="BK143" s="144">
        <f>ROUND(I143*H143,2)</f>
        <v>0</v>
      </c>
      <c r="BL143" s="13" t="s">
        <v>140</v>
      </c>
      <c r="BM143" s="143" t="s">
        <v>1948</v>
      </c>
    </row>
    <row r="144" spans="2:65" s="11" customFormat="1" ht="22.9" customHeight="1">
      <c r="B144" s="120"/>
      <c r="D144" s="121" t="s">
        <v>70</v>
      </c>
      <c r="E144" s="129" t="s">
        <v>153</v>
      </c>
      <c r="F144" s="129" t="s">
        <v>1707</v>
      </c>
      <c r="J144" s="130">
        <f>BK144</f>
        <v>0</v>
      </c>
      <c r="L144" s="120"/>
      <c r="M144" s="124"/>
      <c r="P144" s="125">
        <f>SUM(P145:P146)</f>
        <v>17.159986799999999</v>
      </c>
      <c r="R144" s="125">
        <f>SUM(R145:R146)</f>
        <v>4.9163183999999998</v>
      </c>
      <c r="T144" s="126">
        <f>SUM(T145:T146)</f>
        <v>0</v>
      </c>
      <c r="AR144" s="121" t="s">
        <v>79</v>
      </c>
      <c r="AT144" s="127" t="s">
        <v>70</v>
      </c>
      <c r="AU144" s="127" t="s">
        <v>79</v>
      </c>
      <c r="AY144" s="121" t="s">
        <v>134</v>
      </c>
      <c r="BK144" s="128">
        <f>SUM(BK145:BK146)</f>
        <v>0</v>
      </c>
    </row>
    <row r="145" spans="2:65" s="1" customFormat="1" ht="37.9" customHeight="1">
      <c r="B145" s="131"/>
      <c r="C145" s="132" t="s">
        <v>204</v>
      </c>
      <c r="D145" s="132" t="s">
        <v>136</v>
      </c>
      <c r="E145" s="133" t="s">
        <v>1949</v>
      </c>
      <c r="F145" s="134" t="s">
        <v>1950</v>
      </c>
      <c r="G145" s="135" t="s">
        <v>139</v>
      </c>
      <c r="H145" s="136">
        <v>6.84</v>
      </c>
      <c r="I145" s="137">
        <v>0</v>
      </c>
      <c r="J145" s="137">
        <f>ROUND(I145*H145,2)</f>
        <v>0</v>
      </c>
      <c r="K145" s="138"/>
      <c r="L145" s="25"/>
      <c r="M145" s="139" t="s">
        <v>1</v>
      </c>
      <c r="N145" s="140" t="s">
        <v>37</v>
      </c>
      <c r="O145" s="141">
        <v>1.077</v>
      </c>
      <c r="P145" s="141">
        <f>O145*H145</f>
        <v>7.3666799999999997</v>
      </c>
      <c r="Q145" s="141">
        <v>0.26375999999999999</v>
      </c>
      <c r="R145" s="141">
        <f>Q145*H145</f>
        <v>1.8041183999999999</v>
      </c>
      <c r="S145" s="141">
        <v>0</v>
      </c>
      <c r="T145" s="142">
        <f>S145*H145</f>
        <v>0</v>
      </c>
      <c r="AR145" s="143" t="s">
        <v>140</v>
      </c>
      <c r="AT145" s="143" t="s">
        <v>136</v>
      </c>
      <c r="AU145" s="143" t="s">
        <v>141</v>
      </c>
      <c r="AY145" s="13" t="s">
        <v>134</v>
      </c>
      <c r="BE145" s="144">
        <f>IF(N145="základná",J145,0)</f>
        <v>0</v>
      </c>
      <c r="BF145" s="144">
        <f>IF(N145="znížená",J145,0)</f>
        <v>0</v>
      </c>
      <c r="BG145" s="144">
        <f>IF(N145="zákl. prenesená",J145,0)</f>
        <v>0</v>
      </c>
      <c r="BH145" s="144">
        <f>IF(N145="zníž. prenesená",J145,0)</f>
        <v>0</v>
      </c>
      <c r="BI145" s="144">
        <f>IF(N145="nulová",J145,0)</f>
        <v>0</v>
      </c>
      <c r="BJ145" s="13" t="s">
        <v>141</v>
      </c>
      <c r="BK145" s="144">
        <f>ROUND(I145*H145,2)</f>
        <v>0</v>
      </c>
      <c r="BL145" s="13" t="s">
        <v>140</v>
      </c>
      <c r="BM145" s="143" t="s">
        <v>1951</v>
      </c>
    </row>
    <row r="146" spans="2:65" s="1" customFormat="1" ht="37.9" customHeight="1">
      <c r="B146" s="131"/>
      <c r="C146" s="132" t="s">
        <v>208</v>
      </c>
      <c r="D146" s="132" t="s">
        <v>136</v>
      </c>
      <c r="E146" s="133" t="s">
        <v>1952</v>
      </c>
      <c r="F146" s="134" t="s">
        <v>1953</v>
      </c>
      <c r="G146" s="135" t="s">
        <v>139</v>
      </c>
      <c r="H146" s="136">
        <v>6.84</v>
      </c>
      <c r="I146" s="137">
        <v>0</v>
      </c>
      <c r="J146" s="137">
        <f>ROUND(I146*H146,2)</f>
        <v>0</v>
      </c>
      <c r="K146" s="138"/>
      <c r="L146" s="25"/>
      <c r="M146" s="139" t="s">
        <v>1</v>
      </c>
      <c r="N146" s="140" t="s">
        <v>37</v>
      </c>
      <c r="O146" s="141">
        <v>1.43177</v>
      </c>
      <c r="P146" s="141">
        <f>O146*H146</f>
        <v>9.7933067999999999</v>
      </c>
      <c r="Q146" s="141">
        <v>0.45500000000000002</v>
      </c>
      <c r="R146" s="141">
        <f>Q146*H146</f>
        <v>3.1122000000000001</v>
      </c>
      <c r="S146" s="141">
        <v>0</v>
      </c>
      <c r="T146" s="142">
        <f>S146*H146</f>
        <v>0</v>
      </c>
      <c r="AR146" s="143" t="s">
        <v>140</v>
      </c>
      <c r="AT146" s="143" t="s">
        <v>136</v>
      </c>
      <c r="AU146" s="143" t="s">
        <v>141</v>
      </c>
      <c r="AY146" s="13" t="s">
        <v>134</v>
      </c>
      <c r="BE146" s="144">
        <f>IF(N146="základná",J146,0)</f>
        <v>0</v>
      </c>
      <c r="BF146" s="144">
        <f>IF(N146="znížená",J146,0)</f>
        <v>0</v>
      </c>
      <c r="BG146" s="144">
        <f>IF(N146="zákl. prenesená",J146,0)</f>
        <v>0</v>
      </c>
      <c r="BH146" s="144">
        <f>IF(N146="zníž. prenesená",J146,0)</f>
        <v>0</v>
      </c>
      <c r="BI146" s="144">
        <f>IF(N146="nulová",J146,0)</f>
        <v>0</v>
      </c>
      <c r="BJ146" s="13" t="s">
        <v>141</v>
      </c>
      <c r="BK146" s="144">
        <f>ROUND(I146*H146,2)</f>
        <v>0</v>
      </c>
      <c r="BL146" s="13" t="s">
        <v>140</v>
      </c>
      <c r="BM146" s="143" t="s">
        <v>1954</v>
      </c>
    </row>
    <row r="147" spans="2:65" s="11" customFormat="1" ht="22.9" customHeight="1">
      <c r="B147" s="120"/>
      <c r="D147" s="121" t="s">
        <v>70</v>
      </c>
      <c r="E147" s="129" t="s">
        <v>167</v>
      </c>
      <c r="F147" s="129" t="s">
        <v>848</v>
      </c>
      <c r="J147" s="130">
        <f>BK147</f>
        <v>0</v>
      </c>
      <c r="L147" s="120"/>
      <c r="M147" s="124"/>
      <c r="P147" s="125">
        <f>SUM(P148:P162)</f>
        <v>24.093500000000002</v>
      </c>
      <c r="R147" s="125">
        <f>SUM(R148:R162)</f>
        <v>1.6094341000000001</v>
      </c>
      <c r="T147" s="126">
        <f>SUM(T148:T162)</f>
        <v>0</v>
      </c>
      <c r="AR147" s="121" t="s">
        <v>79</v>
      </c>
      <c r="AT147" s="127" t="s">
        <v>70</v>
      </c>
      <c r="AU147" s="127" t="s">
        <v>79</v>
      </c>
      <c r="AY147" s="121" t="s">
        <v>134</v>
      </c>
      <c r="BK147" s="128">
        <f>SUM(BK148:BK162)</f>
        <v>0</v>
      </c>
    </row>
    <row r="148" spans="2:65" s="1" customFormat="1" ht="24.2" customHeight="1">
      <c r="B148" s="131"/>
      <c r="C148" s="132" t="s">
        <v>212</v>
      </c>
      <c r="D148" s="132" t="s">
        <v>136</v>
      </c>
      <c r="E148" s="133" t="s">
        <v>1717</v>
      </c>
      <c r="F148" s="134" t="s">
        <v>1718</v>
      </c>
      <c r="G148" s="135" t="s">
        <v>177</v>
      </c>
      <c r="H148" s="136">
        <v>63</v>
      </c>
      <c r="I148" s="137">
        <v>0</v>
      </c>
      <c r="J148" s="137">
        <f t="shared" ref="J148:J162" si="10">ROUND(I148*H148,2)</f>
        <v>0</v>
      </c>
      <c r="K148" s="138"/>
      <c r="L148" s="25"/>
      <c r="M148" s="139" t="s">
        <v>1</v>
      </c>
      <c r="N148" s="140" t="s">
        <v>37</v>
      </c>
      <c r="O148" s="141">
        <v>5.0999999999999997E-2</v>
      </c>
      <c r="P148" s="141">
        <f t="shared" ref="P148:P162" si="11">O148*H148</f>
        <v>3.2129999999999996</v>
      </c>
      <c r="Q148" s="141">
        <v>1.0000000000000001E-5</v>
      </c>
      <c r="R148" s="141">
        <f t="shared" ref="R148:R162" si="12">Q148*H148</f>
        <v>6.3000000000000003E-4</v>
      </c>
      <c r="S148" s="141">
        <v>0</v>
      </c>
      <c r="T148" s="142">
        <f t="shared" ref="T148:T162" si="13">S148*H148</f>
        <v>0</v>
      </c>
      <c r="AR148" s="143" t="s">
        <v>140</v>
      </c>
      <c r="AT148" s="143" t="s">
        <v>136</v>
      </c>
      <c r="AU148" s="143" t="s">
        <v>141</v>
      </c>
      <c r="AY148" s="13" t="s">
        <v>134</v>
      </c>
      <c r="BE148" s="144">
        <f t="shared" ref="BE148:BE162" si="14">IF(N148="základná",J148,0)</f>
        <v>0</v>
      </c>
      <c r="BF148" s="144">
        <f t="shared" ref="BF148:BF162" si="15">IF(N148="znížená",J148,0)</f>
        <v>0</v>
      </c>
      <c r="BG148" s="144">
        <f t="shared" ref="BG148:BG162" si="16">IF(N148="zákl. prenesená",J148,0)</f>
        <v>0</v>
      </c>
      <c r="BH148" s="144">
        <f t="shared" ref="BH148:BH162" si="17">IF(N148="zníž. prenesená",J148,0)</f>
        <v>0</v>
      </c>
      <c r="BI148" s="144">
        <f t="shared" ref="BI148:BI162" si="18">IF(N148="nulová",J148,0)</f>
        <v>0</v>
      </c>
      <c r="BJ148" s="13" t="s">
        <v>141</v>
      </c>
      <c r="BK148" s="144">
        <f t="shared" ref="BK148:BK162" si="19">ROUND(I148*H148,2)</f>
        <v>0</v>
      </c>
      <c r="BL148" s="13" t="s">
        <v>140</v>
      </c>
      <c r="BM148" s="143" t="s">
        <v>1955</v>
      </c>
    </row>
    <row r="149" spans="2:65" s="1" customFormat="1" ht="33" customHeight="1">
      <c r="B149" s="131"/>
      <c r="C149" s="149" t="s">
        <v>7</v>
      </c>
      <c r="D149" s="149" t="s">
        <v>313</v>
      </c>
      <c r="E149" s="150" t="s">
        <v>1956</v>
      </c>
      <c r="F149" s="200" t="s">
        <v>2157</v>
      </c>
      <c r="G149" s="152" t="s">
        <v>324</v>
      </c>
      <c r="H149" s="153">
        <v>10.71</v>
      </c>
      <c r="I149" s="154">
        <v>0</v>
      </c>
      <c r="J149" s="154">
        <f t="shared" si="10"/>
        <v>0</v>
      </c>
      <c r="K149" s="155"/>
      <c r="L149" s="156"/>
      <c r="M149" s="157" t="s">
        <v>1</v>
      </c>
      <c r="N149" s="158" t="s">
        <v>37</v>
      </c>
      <c r="O149" s="141">
        <v>0</v>
      </c>
      <c r="P149" s="141">
        <f t="shared" si="11"/>
        <v>0</v>
      </c>
      <c r="Q149" s="141">
        <v>2.7709999999999999E-2</v>
      </c>
      <c r="R149" s="141">
        <f t="shared" si="12"/>
        <v>0.29677409999999999</v>
      </c>
      <c r="S149" s="141">
        <v>0</v>
      </c>
      <c r="T149" s="142">
        <f t="shared" si="13"/>
        <v>0</v>
      </c>
      <c r="AR149" s="143" t="s">
        <v>167</v>
      </c>
      <c r="AT149" s="143" t="s">
        <v>313</v>
      </c>
      <c r="AU149" s="143" t="s">
        <v>141</v>
      </c>
      <c r="AY149" s="13" t="s">
        <v>134</v>
      </c>
      <c r="BE149" s="144">
        <f t="shared" si="14"/>
        <v>0</v>
      </c>
      <c r="BF149" s="144">
        <f t="shared" si="15"/>
        <v>0</v>
      </c>
      <c r="BG149" s="144">
        <f t="shared" si="16"/>
        <v>0</v>
      </c>
      <c r="BH149" s="144">
        <f t="shared" si="17"/>
        <v>0</v>
      </c>
      <c r="BI149" s="144">
        <f t="shared" si="18"/>
        <v>0</v>
      </c>
      <c r="BJ149" s="13" t="s">
        <v>141</v>
      </c>
      <c r="BK149" s="144">
        <f t="shared" si="19"/>
        <v>0</v>
      </c>
      <c r="BL149" s="13" t="s">
        <v>140</v>
      </c>
      <c r="BM149" s="143" t="s">
        <v>1957</v>
      </c>
    </row>
    <row r="150" spans="2:65" s="1" customFormat="1" ht="16.5" customHeight="1">
      <c r="B150" s="131"/>
      <c r="C150" s="132" t="s">
        <v>219</v>
      </c>
      <c r="D150" s="132" t="s">
        <v>136</v>
      </c>
      <c r="E150" s="133" t="s">
        <v>1958</v>
      </c>
      <c r="F150" s="134" t="s">
        <v>1959</v>
      </c>
      <c r="G150" s="135" t="s">
        <v>324</v>
      </c>
      <c r="H150" s="136">
        <v>2</v>
      </c>
      <c r="I150" s="137">
        <v>0</v>
      </c>
      <c r="J150" s="137">
        <f t="shared" si="10"/>
        <v>0</v>
      </c>
      <c r="K150" s="138"/>
      <c r="L150" s="25"/>
      <c r="M150" s="139" t="s">
        <v>1</v>
      </c>
      <c r="N150" s="140" t="s">
        <v>37</v>
      </c>
      <c r="O150" s="141">
        <v>0.255</v>
      </c>
      <c r="P150" s="141">
        <f t="shared" si="11"/>
        <v>0.51</v>
      </c>
      <c r="Q150" s="141">
        <v>6.9999999999999994E-5</v>
      </c>
      <c r="R150" s="141">
        <f t="shared" si="12"/>
        <v>1.3999999999999999E-4</v>
      </c>
      <c r="S150" s="141">
        <v>0</v>
      </c>
      <c r="T150" s="142">
        <f t="shared" si="13"/>
        <v>0</v>
      </c>
      <c r="AR150" s="143" t="s">
        <v>140</v>
      </c>
      <c r="AT150" s="143" t="s">
        <v>136</v>
      </c>
      <c r="AU150" s="143" t="s">
        <v>141</v>
      </c>
      <c r="AY150" s="13" t="s">
        <v>134</v>
      </c>
      <c r="BE150" s="144">
        <f t="shared" si="14"/>
        <v>0</v>
      </c>
      <c r="BF150" s="144">
        <f t="shared" si="15"/>
        <v>0</v>
      </c>
      <c r="BG150" s="144">
        <f t="shared" si="16"/>
        <v>0</v>
      </c>
      <c r="BH150" s="144">
        <f t="shared" si="17"/>
        <v>0</v>
      </c>
      <c r="BI150" s="144">
        <f t="shared" si="18"/>
        <v>0</v>
      </c>
      <c r="BJ150" s="13" t="s">
        <v>141</v>
      </c>
      <c r="BK150" s="144">
        <f t="shared" si="19"/>
        <v>0</v>
      </c>
      <c r="BL150" s="13" t="s">
        <v>140</v>
      </c>
      <c r="BM150" s="143" t="s">
        <v>1960</v>
      </c>
    </row>
    <row r="151" spans="2:65" s="1" customFormat="1" ht="24.2" customHeight="1">
      <c r="B151" s="131"/>
      <c r="C151" s="149" t="s">
        <v>223</v>
      </c>
      <c r="D151" s="149" t="s">
        <v>313</v>
      </c>
      <c r="E151" s="150" t="s">
        <v>1961</v>
      </c>
      <c r="F151" s="151" t="s">
        <v>1962</v>
      </c>
      <c r="G151" s="152" t="s">
        <v>324</v>
      </c>
      <c r="H151" s="153">
        <v>2</v>
      </c>
      <c r="I151" s="154">
        <v>0</v>
      </c>
      <c r="J151" s="154">
        <f t="shared" si="10"/>
        <v>0</v>
      </c>
      <c r="K151" s="155"/>
      <c r="L151" s="156"/>
      <c r="M151" s="157" t="s">
        <v>1</v>
      </c>
      <c r="N151" s="158" t="s">
        <v>37</v>
      </c>
      <c r="O151" s="141">
        <v>0</v>
      </c>
      <c r="P151" s="141">
        <f t="shared" si="11"/>
        <v>0</v>
      </c>
      <c r="Q151" s="141">
        <v>6.2E-4</v>
      </c>
      <c r="R151" s="141">
        <f t="shared" si="12"/>
        <v>1.24E-3</v>
      </c>
      <c r="S151" s="141">
        <v>0</v>
      </c>
      <c r="T151" s="142">
        <f t="shared" si="13"/>
        <v>0</v>
      </c>
      <c r="AR151" s="143" t="s">
        <v>167</v>
      </c>
      <c r="AT151" s="143" t="s">
        <v>313</v>
      </c>
      <c r="AU151" s="143" t="s">
        <v>141</v>
      </c>
      <c r="AY151" s="13" t="s">
        <v>134</v>
      </c>
      <c r="BE151" s="144">
        <f t="shared" si="14"/>
        <v>0</v>
      </c>
      <c r="BF151" s="144">
        <f t="shared" si="15"/>
        <v>0</v>
      </c>
      <c r="BG151" s="144">
        <f t="shared" si="16"/>
        <v>0</v>
      </c>
      <c r="BH151" s="144">
        <f t="shared" si="17"/>
        <v>0</v>
      </c>
      <c r="BI151" s="144">
        <f t="shared" si="18"/>
        <v>0</v>
      </c>
      <c r="BJ151" s="13" t="s">
        <v>141</v>
      </c>
      <c r="BK151" s="144">
        <f t="shared" si="19"/>
        <v>0</v>
      </c>
      <c r="BL151" s="13" t="s">
        <v>140</v>
      </c>
      <c r="BM151" s="143" t="s">
        <v>1963</v>
      </c>
    </row>
    <row r="152" spans="2:65" s="1" customFormat="1" ht="16.5" customHeight="1">
      <c r="B152" s="131"/>
      <c r="C152" s="132" t="s">
        <v>227</v>
      </c>
      <c r="D152" s="132" t="s">
        <v>136</v>
      </c>
      <c r="E152" s="133" t="s">
        <v>1732</v>
      </c>
      <c r="F152" s="134" t="s">
        <v>1733</v>
      </c>
      <c r="G152" s="135" t="s">
        <v>177</v>
      </c>
      <c r="H152" s="136">
        <v>63</v>
      </c>
      <c r="I152" s="137">
        <v>0</v>
      </c>
      <c r="J152" s="137">
        <f t="shared" si="10"/>
        <v>0</v>
      </c>
      <c r="K152" s="138"/>
      <c r="L152" s="25"/>
      <c r="M152" s="139" t="s">
        <v>1</v>
      </c>
      <c r="N152" s="140" t="s">
        <v>37</v>
      </c>
      <c r="O152" s="141">
        <v>7.0999999999999994E-2</v>
      </c>
      <c r="P152" s="141">
        <f t="shared" si="11"/>
        <v>4.4729999999999999</v>
      </c>
      <c r="Q152" s="141">
        <v>0</v>
      </c>
      <c r="R152" s="141">
        <f t="shared" si="12"/>
        <v>0</v>
      </c>
      <c r="S152" s="141">
        <v>0</v>
      </c>
      <c r="T152" s="142">
        <f t="shared" si="13"/>
        <v>0</v>
      </c>
      <c r="AR152" s="143" t="s">
        <v>140</v>
      </c>
      <c r="AT152" s="143" t="s">
        <v>136</v>
      </c>
      <c r="AU152" s="143" t="s">
        <v>141</v>
      </c>
      <c r="AY152" s="13" t="s">
        <v>134</v>
      </c>
      <c r="BE152" s="144">
        <f t="shared" si="14"/>
        <v>0</v>
      </c>
      <c r="BF152" s="144">
        <f t="shared" si="15"/>
        <v>0</v>
      </c>
      <c r="BG152" s="144">
        <f t="shared" si="16"/>
        <v>0</v>
      </c>
      <c r="BH152" s="144">
        <f t="shared" si="17"/>
        <v>0</v>
      </c>
      <c r="BI152" s="144">
        <f t="shared" si="18"/>
        <v>0</v>
      </c>
      <c r="BJ152" s="13" t="s">
        <v>141</v>
      </c>
      <c r="BK152" s="144">
        <f t="shared" si="19"/>
        <v>0</v>
      </c>
      <c r="BL152" s="13" t="s">
        <v>140</v>
      </c>
      <c r="BM152" s="143" t="s">
        <v>1964</v>
      </c>
    </row>
    <row r="153" spans="2:65" s="1" customFormat="1" ht="37.9" customHeight="1">
      <c r="B153" s="131"/>
      <c r="C153" s="132" t="s">
        <v>231</v>
      </c>
      <c r="D153" s="132" t="s">
        <v>136</v>
      </c>
      <c r="E153" s="133" t="s">
        <v>1876</v>
      </c>
      <c r="F153" s="134" t="s">
        <v>1877</v>
      </c>
      <c r="G153" s="135" t="s">
        <v>324</v>
      </c>
      <c r="H153" s="136">
        <v>4</v>
      </c>
      <c r="I153" s="137">
        <v>0</v>
      </c>
      <c r="J153" s="137">
        <f t="shared" si="10"/>
        <v>0</v>
      </c>
      <c r="K153" s="138"/>
      <c r="L153" s="25"/>
      <c r="M153" s="139" t="s">
        <v>1</v>
      </c>
      <c r="N153" s="140" t="s">
        <v>37</v>
      </c>
      <c r="O153" s="141">
        <v>2.2025000000000001</v>
      </c>
      <c r="P153" s="141">
        <f t="shared" si="11"/>
        <v>8.81</v>
      </c>
      <c r="Q153" s="141">
        <v>0</v>
      </c>
      <c r="R153" s="141">
        <f t="shared" si="12"/>
        <v>0</v>
      </c>
      <c r="S153" s="141">
        <v>0</v>
      </c>
      <c r="T153" s="142">
        <f t="shared" si="13"/>
        <v>0</v>
      </c>
      <c r="AR153" s="143" t="s">
        <v>140</v>
      </c>
      <c r="AT153" s="143" t="s">
        <v>136</v>
      </c>
      <c r="AU153" s="143" t="s">
        <v>141</v>
      </c>
      <c r="AY153" s="13" t="s">
        <v>134</v>
      </c>
      <c r="BE153" s="144">
        <f t="shared" si="14"/>
        <v>0</v>
      </c>
      <c r="BF153" s="144">
        <f t="shared" si="15"/>
        <v>0</v>
      </c>
      <c r="BG153" s="144">
        <f t="shared" si="16"/>
        <v>0</v>
      </c>
      <c r="BH153" s="144">
        <f t="shared" si="17"/>
        <v>0</v>
      </c>
      <c r="BI153" s="144">
        <f t="shared" si="18"/>
        <v>0</v>
      </c>
      <c r="BJ153" s="13" t="s">
        <v>141</v>
      </c>
      <c r="BK153" s="144">
        <f t="shared" si="19"/>
        <v>0</v>
      </c>
      <c r="BL153" s="13" t="s">
        <v>140</v>
      </c>
      <c r="BM153" s="143" t="s">
        <v>1965</v>
      </c>
    </row>
    <row r="154" spans="2:65" s="1" customFormat="1" ht="24.2" customHeight="1">
      <c r="B154" s="131"/>
      <c r="C154" s="149" t="s">
        <v>236</v>
      </c>
      <c r="D154" s="149" t="s">
        <v>313</v>
      </c>
      <c r="E154" s="150" t="s">
        <v>1879</v>
      </c>
      <c r="F154" s="151" t="s">
        <v>1880</v>
      </c>
      <c r="G154" s="152" t="s">
        <v>324</v>
      </c>
      <c r="H154" s="153">
        <v>4</v>
      </c>
      <c r="I154" s="154">
        <v>0</v>
      </c>
      <c r="J154" s="154">
        <f t="shared" si="10"/>
        <v>0</v>
      </c>
      <c r="K154" s="155"/>
      <c r="L154" s="156"/>
      <c r="M154" s="157" t="s">
        <v>1</v>
      </c>
      <c r="N154" s="158" t="s">
        <v>37</v>
      </c>
      <c r="O154" s="141">
        <v>0</v>
      </c>
      <c r="P154" s="141">
        <f t="shared" si="11"/>
        <v>0</v>
      </c>
      <c r="Q154" s="141">
        <v>2.2620000000000001E-2</v>
      </c>
      <c r="R154" s="141">
        <f t="shared" si="12"/>
        <v>9.0480000000000005E-2</v>
      </c>
      <c r="S154" s="141">
        <v>0</v>
      </c>
      <c r="T154" s="142">
        <f t="shared" si="13"/>
        <v>0</v>
      </c>
      <c r="AR154" s="143" t="s">
        <v>167</v>
      </c>
      <c r="AT154" s="143" t="s">
        <v>313</v>
      </c>
      <c r="AU154" s="143" t="s">
        <v>141</v>
      </c>
      <c r="AY154" s="13" t="s">
        <v>134</v>
      </c>
      <c r="BE154" s="144">
        <f t="shared" si="14"/>
        <v>0</v>
      </c>
      <c r="BF154" s="144">
        <f t="shared" si="15"/>
        <v>0</v>
      </c>
      <c r="BG154" s="144">
        <f t="shared" si="16"/>
        <v>0</v>
      </c>
      <c r="BH154" s="144">
        <f t="shared" si="17"/>
        <v>0</v>
      </c>
      <c r="BI154" s="144">
        <f t="shared" si="18"/>
        <v>0</v>
      </c>
      <c r="BJ154" s="13" t="s">
        <v>141</v>
      </c>
      <c r="BK154" s="144">
        <f t="shared" si="19"/>
        <v>0</v>
      </c>
      <c r="BL154" s="13" t="s">
        <v>140</v>
      </c>
      <c r="BM154" s="143" t="s">
        <v>1966</v>
      </c>
    </row>
    <row r="155" spans="2:65" s="1" customFormat="1" ht="24.2" customHeight="1">
      <c r="B155" s="131"/>
      <c r="C155" s="149" t="s">
        <v>240</v>
      </c>
      <c r="D155" s="149" t="s">
        <v>313</v>
      </c>
      <c r="E155" s="150" t="s">
        <v>1882</v>
      </c>
      <c r="F155" s="151" t="s">
        <v>1883</v>
      </c>
      <c r="G155" s="152" t="s">
        <v>324</v>
      </c>
      <c r="H155" s="153">
        <v>1</v>
      </c>
      <c r="I155" s="154">
        <v>0</v>
      </c>
      <c r="J155" s="154">
        <f t="shared" si="10"/>
        <v>0</v>
      </c>
      <c r="K155" s="155"/>
      <c r="L155" s="156"/>
      <c r="M155" s="157" t="s">
        <v>1</v>
      </c>
      <c r="N155" s="158" t="s">
        <v>37</v>
      </c>
      <c r="O155" s="141">
        <v>0</v>
      </c>
      <c r="P155" s="141">
        <f t="shared" si="11"/>
        <v>0</v>
      </c>
      <c r="Q155" s="141">
        <v>0.1036</v>
      </c>
      <c r="R155" s="141">
        <f t="shared" si="12"/>
        <v>0.1036</v>
      </c>
      <c r="S155" s="141">
        <v>0</v>
      </c>
      <c r="T155" s="142">
        <f t="shared" si="13"/>
        <v>0</v>
      </c>
      <c r="AR155" s="143" t="s">
        <v>167</v>
      </c>
      <c r="AT155" s="143" t="s">
        <v>313</v>
      </c>
      <c r="AU155" s="143" t="s">
        <v>141</v>
      </c>
      <c r="AY155" s="13" t="s">
        <v>134</v>
      </c>
      <c r="BE155" s="144">
        <f t="shared" si="14"/>
        <v>0</v>
      </c>
      <c r="BF155" s="144">
        <f t="shared" si="15"/>
        <v>0</v>
      </c>
      <c r="BG155" s="144">
        <f t="shared" si="16"/>
        <v>0</v>
      </c>
      <c r="BH155" s="144">
        <f t="shared" si="17"/>
        <v>0</v>
      </c>
      <c r="BI155" s="144">
        <f t="shared" si="18"/>
        <v>0</v>
      </c>
      <c r="BJ155" s="13" t="s">
        <v>141</v>
      </c>
      <c r="BK155" s="144">
        <f t="shared" si="19"/>
        <v>0</v>
      </c>
      <c r="BL155" s="13" t="s">
        <v>140</v>
      </c>
      <c r="BM155" s="143" t="s">
        <v>1967</v>
      </c>
    </row>
    <row r="156" spans="2:65" s="1" customFormat="1" ht="24.2" customHeight="1">
      <c r="B156" s="131"/>
      <c r="C156" s="149" t="s">
        <v>244</v>
      </c>
      <c r="D156" s="149" t="s">
        <v>313</v>
      </c>
      <c r="E156" s="150" t="s">
        <v>1968</v>
      </c>
      <c r="F156" s="151" t="s">
        <v>1969</v>
      </c>
      <c r="G156" s="152" t="s">
        <v>324</v>
      </c>
      <c r="H156" s="153">
        <v>1</v>
      </c>
      <c r="I156" s="154">
        <v>0</v>
      </c>
      <c r="J156" s="154">
        <f t="shared" si="10"/>
        <v>0</v>
      </c>
      <c r="K156" s="155"/>
      <c r="L156" s="156"/>
      <c r="M156" s="157" t="s">
        <v>1</v>
      </c>
      <c r="N156" s="158" t="s">
        <v>37</v>
      </c>
      <c r="O156" s="141">
        <v>0</v>
      </c>
      <c r="P156" s="141">
        <f t="shared" si="11"/>
        <v>0</v>
      </c>
      <c r="Q156" s="141">
        <v>7.0000000000000007E-2</v>
      </c>
      <c r="R156" s="141">
        <f t="shared" si="12"/>
        <v>7.0000000000000007E-2</v>
      </c>
      <c r="S156" s="141">
        <v>0</v>
      </c>
      <c r="T156" s="142">
        <f t="shared" si="13"/>
        <v>0</v>
      </c>
      <c r="AR156" s="143" t="s">
        <v>167</v>
      </c>
      <c r="AT156" s="143" t="s">
        <v>313</v>
      </c>
      <c r="AU156" s="143" t="s">
        <v>141</v>
      </c>
      <c r="AY156" s="13" t="s">
        <v>134</v>
      </c>
      <c r="BE156" s="144">
        <f t="shared" si="14"/>
        <v>0</v>
      </c>
      <c r="BF156" s="144">
        <f t="shared" si="15"/>
        <v>0</v>
      </c>
      <c r="BG156" s="144">
        <f t="shared" si="16"/>
        <v>0</v>
      </c>
      <c r="BH156" s="144">
        <f t="shared" si="17"/>
        <v>0</v>
      </c>
      <c r="BI156" s="144">
        <f t="shared" si="18"/>
        <v>0</v>
      </c>
      <c r="BJ156" s="13" t="s">
        <v>141</v>
      </c>
      <c r="BK156" s="144">
        <f t="shared" si="19"/>
        <v>0</v>
      </c>
      <c r="BL156" s="13" t="s">
        <v>140</v>
      </c>
      <c r="BM156" s="143" t="s">
        <v>1970</v>
      </c>
    </row>
    <row r="157" spans="2:65" s="1" customFormat="1" ht="24.2" customHeight="1">
      <c r="B157" s="131"/>
      <c r="C157" s="149" t="s">
        <v>248</v>
      </c>
      <c r="D157" s="149" t="s">
        <v>313</v>
      </c>
      <c r="E157" s="150" t="s">
        <v>1971</v>
      </c>
      <c r="F157" s="151" t="s">
        <v>1972</v>
      </c>
      <c r="G157" s="152" t="s">
        <v>324</v>
      </c>
      <c r="H157" s="153">
        <v>2</v>
      </c>
      <c r="I157" s="154">
        <v>0</v>
      </c>
      <c r="J157" s="154">
        <f t="shared" si="10"/>
        <v>0</v>
      </c>
      <c r="K157" s="155"/>
      <c r="L157" s="156"/>
      <c r="M157" s="157" t="s">
        <v>1</v>
      </c>
      <c r="N157" s="158" t="s">
        <v>37</v>
      </c>
      <c r="O157" s="141">
        <v>0</v>
      </c>
      <c r="P157" s="141">
        <f t="shared" si="11"/>
        <v>0</v>
      </c>
      <c r="Q157" s="141">
        <v>3.6400000000000002E-2</v>
      </c>
      <c r="R157" s="141">
        <f t="shared" si="12"/>
        <v>7.2800000000000004E-2</v>
      </c>
      <c r="S157" s="141">
        <v>0</v>
      </c>
      <c r="T157" s="142">
        <f t="shared" si="13"/>
        <v>0</v>
      </c>
      <c r="AR157" s="143" t="s">
        <v>167</v>
      </c>
      <c r="AT157" s="143" t="s">
        <v>313</v>
      </c>
      <c r="AU157" s="143" t="s">
        <v>141</v>
      </c>
      <c r="AY157" s="13" t="s">
        <v>134</v>
      </c>
      <c r="BE157" s="144">
        <f t="shared" si="14"/>
        <v>0</v>
      </c>
      <c r="BF157" s="144">
        <f t="shared" si="15"/>
        <v>0</v>
      </c>
      <c r="BG157" s="144">
        <f t="shared" si="16"/>
        <v>0</v>
      </c>
      <c r="BH157" s="144">
        <f t="shared" si="17"/>
        <v>0</v>
      </c>
      <c r="BI157" s="144">
        <f t="shared" si="18"/>
        <v>0</v>
      </c>
      <c r="BJ157" s="13" t="s">
        <v>141</v>
      </c>
      <c r="BK157" s="144">
        <f t="shared" si="19"/>
        <v>0</v>
      </c>
      <c r="BL157" s="13" t="s">
        <v>140</v>
      </c>
      <c r="BM157" s="143" t="s">
        <v>1973</v>
      </c>
    </row>
    <row r="158" spans="2:65" s="1" customFormat="1" ht="24.2" customHeight="1">
      <c r="B158" s="131"/>
      <c r="C158" s="149" t="s">
        <v>252</v>
      </c>
      <c r="D158" s="149" t="s">
        <v>313</v>
      </c>
      <c r="E158" s="150" t="s">
        <v>1885</v>
      </c>
      <c r="F158" s="151" t="s">
        <v>1886</v>
      </c>
      <c r="G158" s="152" t="s">
        <v>324</v>
      </c>
      <c r="H158" s="153">
        <v>4</v>
      </c>
      <c r="I158" s="154">
        <v>0</v>
      </c>
      <c r="J158" s="154">
        <f t="shared" si="10"/>
        <v>0</v>
      </c>
      <c r="K158" s="155"/>
      <c r="L158" s="156"/>
      <c r="M158" s="157" t="s">
        <v>1</v>
      </c>
      <c r="N158" s="158" t="s">
        <v>37</v>
      </c>
      <c r="O158" s="141">
        <v>0</v>
      </c>
      <c r="P158" s="141">
        <f t="shared" si="11"/>
        <v>0</v>
      </c>
      <c r="Q158" s="141">
        <v>1.75E-3</v>
      </c>
      <c r="R158" s="141">
        <f t="shared" si="12"/>
        <v>7.0000000000000001E-3</v>
      </c>
      <c r="S158" s="141">
        <v>0</v>
      </c>
      <c r="T158" s="142">
        <f t="shared" si="13"/>
        <v>0</v>
      </c>
      <c r="AR158" s="143" t="s">
        <v>167</v>
      </c>
      <c r="AT158" s="143" t="s">
        <v>313</v>
      </c>
      <c r="AU158" s="143" t="s">
        <v>141</v>
      </c>
      <c r="AY158" s="13" t="s">
        <v>134</v>
      </c>
      <c r="BE158" s="144">
        <f t="shared" si="14"/>
        <v>0</v>
      </c>
      <c r="BF158" s="144">
        <f t="shared" si="15"/>
        <v>0</v>
      </c>
      <c r="BG158" s="144">
        <f t="shared" si="16"/>
        <v>0</v>
      </c>
      <c r="BH158" s="144">
        <f t="shared" si="17"/>
        <v>0</v>
      </c>
      <c r="BI158" s="144">
        <f t="shared" si="18"/>
        <v>0</v>
      </c>
      <c r="BJ158" s="13" t="s">
        <v>141</v>
      </c>
      <c r="BK158" s="144">
        <f t="shared" si="19"/>
        <v>0</v>
      </c>
      <c r="BL158" s="13" t="s">
        <v>140</v>
      </c>
      <c r="BM158" s="143" t="s">
        <v>1974</v>
      </c>
    </row>
    <row r="159" spans="2:65" s="1" customFormat="1" ht="16.5" customHeight="1">
      <c r="B159" s="131"/>
      <c r="C159" s="149" t="s">
        <v>256</v>
      </c>
      <c r="D159" s="149" t="s">
        <v>313</v>
      </c>
      <c r="E159" s="150" t="s">
        <v>1888</v>
      </c>
      <c r="F159" s="151" t="s">
        <v>1889</v>
      </c>
      <c r="G159" s="152" t="s">
        <v>324</v>
      </c>
      <c r="H159" s="153">
        <v>4</v>
      </c>
      <c r="I159" s="154">
        <v>0</v>
      </c>
      <c r="J159" s="154">
        <f t="shared" si="10"/>
        <v>0</v>
      </c>
      <c r="K159" s="155"/>
      <c r="L159" s="156"/>
      <c r="M159" s="157" t="s">
        <v>1</v>
      </c>
      <c r="N159" s="158" t="s">
        <v>37</v>
      </c>
      <c r="O159" s="141">
        <v>0</v>
      </c>
      <c r="P159" s="141">
        <f t="shared" si="11"/>
        <v>0</v>
      </c>
      <c r="Q159" s="141">
        <v>8.6400000000000005E-2</v>
      </c>
      <c r="R159" s="141">
        <f t="shared" si="12"/>
        <v>0.34560000000000002</v>
      </c>
      <c r="S159" s="141">
        <v>0</v>
      </c>
      <c r="T159" s="142">
        <f t="shared" si="13"/>
        <v>0</v>
      </c>
      <c r="AR159" s="143" t="s">
        <v>167</v>
      </c>
      <c r="AT159" s="143" t="s">
        <v>313</v>
      </c>
      <c r="AU159" s="143" t="s">
        <v>141</v>
      </c>
      <c r="AY159" s="13" t="s">
        <v>134</v>
      </c>
      <c r="BE159" s="144">
        <f t="shared" si="14"/>
        <v>0</v>
      </c>
      <c r="BF159" s="144">
        <f t="shared" si="15"/>
        <v>0</v>
      </c>
      <c r="BG159" s="144">
        <f t="shared" si="16"/>
        <v>0</v>
      </c>
      <c r="BH159" s="144">
        <f t="shared" si="17"/>
        <v>0</v>
      </c>
      <c r="BI159" s="144">
        <f t="shared" si="18"/>
        <v>0</v>
      </c>
      <c r="BJ159" s="13" t="s">
        <v>141</v>
      </c>
      <c r="BK159" s="144">
        <f t="shared" si="19"/>
        <v>0</v>
      </c>
      <c r="BL159" s="13" t="s">
        <v>140</v>
      </c>
      <c r="BM159" s="143" t="s">
        <v>1975</v>
      </c>
    </row>
    <row r="160" spans="2:65" s="1" customFormat="1" ht="24.2" customHeight="1">
      <c r="B160" s="131"/>
      <c r="C160" s="149" t="s">
        <v>260</v>
      </c>
      <c r="D160" s="149" t="s">
        <v>313</v>
      </c>
      <c r="E160" s="150" t="s">
        <v>1891</v>
      </c>
      <c r="F160" s="151" t="s">
        <v>1892</v>
      </c>
      <c r="G160" s="152" t="s">
        <v>324</v>
      </c>
      <c r="H160" s="153">
        <v>4</v>
      </c>
      <c r="I160" s="154">
        <v>0</v>
      </c>
      <c r="J160" s="154">
        <f t="shared" si="10"/>
        <v>0</v>
      </c>
      <c r="K160" s="155"/>
      <c r="L160" s="156"/>
      <c r="M160" s="157" t="s">
        <v>1</v>
      </c>
      <c r="N160" s="158" t="s">
        <v>37</v>
      </c>
      <c r="O160" s="141">
        <v>0</v>
      </c>
      <c r="P160" s="141">
        <f t="shared" si="11"/>
        <v>0</v>
      </c>
      <c r="Q160" s="141">
        <v>0.15229999999999999</v>
      </c>
      <c r="R160" s="141">
        <f t="shared" si="12"/>
        <v>0.60919999999999996</v>
      </c>
      <c r="S160" s="141">
        <v>0</v>
      </c>
      <c r="T160" s="142">
        <f t="shared" si="13"/>
        <v>0</v>
      </c>
      <c r="AR160" s="143" t="s">
        <v>167</v>
      </c>
      <c r="AT160" s="143" t="s">
        <v>313</v>
      </c>
      <c r="AU160" s="143" t="s">
        <v>141</v>
      </c>
      <c r="AY160" s="13" t="s">
        <v>134</v>
      </c>
      <c r="BE160" s="144">
        <f t="shared" si="14"/>
        <v>0</v>
      </c>
      <c r="BF160" s="144">
        <f t="shared" si="15"/>
        <v>0</v>
      </c>
      <c r="BG160" s="144">
        <f t="shared" si="16"/>
        <v>0</v>
      </c>
      <c r="BH160" s="144">
        <f t="shared" si="17"/>
        <v>0</v>
      </c>
      <c r="BI160" s="144">
        <f t="shared" si="18"/>
        <v>0</v>
      </c>
      <c r="BJ160" s="13" t="s">
        <v>141</v>
      </c>
      <c r="BK160" s="144">
        <f t="shared" si="19"/>
        <v>0</v>
      </c>
      <c r="BL160" s="13" t="s">
        <v>140</v>
      </c>
      <c r="BM160" s="143" t="s">
        <v>1976</v>
      </c>
    </row>
    <row r="161" spans="2:65" s="1" customFormat="1" ht="21.75" customHeight="1">
      <c r="B161" s="131"/>
      <c r="C161" s="132" t="s">
        <v>266</v>
      </c>
      <c r="D161" s="132" t="s">
        <v>136</v>
      </c>
      <c r="E161" s="133" t="s">
        <v>1753</v>
      </c>
      <c r="F161" s="134" t="s">
        <v>1754</v>
      </c>
      <c r="G161" s="135" t="s">
        <v>177</v>
      </c>
      <c r="H161" s="136">
        <v>63</v>
      </c>
      <c r="I161" s="137">
        <v>0</v>
      </c>
      <c r="J161" s="137">
        <f t="shared" si="10"/>
        <v>0</v>
      </c>
      <c r="K161" s="138"/>
      <c r="L161" s="25"/>
      <c r="M161" s="139" t="s">
        <v>1</v>
      </c>
      <c r="N161" s="140" t="s">
        <v>37</v>
      </c>
      <c r="O161" s="141">
        <v>0.06</v>
      </c>
      <c r="P161" s="141">
        <f t="shared" si="11"/>
        <v>3.78</v>
      </c>
      <c r="Q161" s="141">
        <v>9.0000000000000006E-5</v>
      </c>
      <c r="R161" s="141">
        <f t="shared" si="12"/>
        <v>5.6700000000000006E-3</v>
      </c>
      <c r="S161" s="141">
        <v>0</v>
      </c>
      <c r="T161" s="142">
        <f t="shared" si="13"/>
        <v>0</v>
      </c>
      <c r="AR161" s="143" t="s">
        <v>140</v>
      </c>
      <c r="AT161" s="143" t="s">
        <v>136</v>
      </c>
      <c r="AU161" s="143" t="s">
        <v>141</v>
      </c>
      <c r="AY161" s="13" t="s">
        <v>134</v>
      </c>
      <c r="BE161" s="144">
        <f t="shared" si="14"/>
        <v>0</v>
      </c>
      <c r="BF161" s="144">
        <f t="shared" si="15"/>
        <v>0</v>
      </c>
      <c r="BG161" s="144">
        <f t="shared" si="16"/>
        <v>0</v>
      </c>
      <c r="BH161" s="144">
        <f t="shared" si="17"/>
        <v>0</v>
      </c>
      <c r="BI161" s="144">
        <f t="shared" si="18"/>
        <v>0</v>
      </c>
      <c r="BJ161" s="13" t="s">
        <v>141</v>
      </c>
      <c r="BK161" s="144">
        <f t="shared" si="19"/>
        <v>0</v>
      </c>
      <c r="BL161" s="13" t="s">
        <v>140</v>
      </c>
      <c r="BM161" s="143" t="s">
        <v>1977</v>
      </c>
    </row>
    <row r="162" spans="2:65" s="1" customFormat="1" ht="24.2" customHeight="1">
      <c r="B162" s="131"/>
      <c r="C162" s="132" t="s">
        <v>274</v>
      </c>
      <c r="D162" s="132" t="s">
        <v>136</v>
      </c>
      <c r="E162" s="133" t="s">
        <v>1756</v>
      </c>
      <c r="F162" s="134" t="s">
        <v>1757</v>
      </c>
      <c r="G162" s="135" t="s">
        <v>177</v>
      </c>
      <c r="H162" s="136">
        <v>63</v>
      </c>
      <c r="I162" s="137">
        <v>0</v>
      </c>
      <c r="J162" s="137">
        <f t="shared" si="10"/>
        <v>0</v>
      </c>
      <c r="K162" s="138"/>
      <c r="L162" s="25"/>
      <c r="M162" s="139" t="s">
        <v>1</v>
      </c>
      <c r="N162" s="140" t="s">
        <v>37</v>
      </c>
      <c r="O162" s="141">
        <v>5.2499999999999998E-2</v>
      </c>
      <c r="P162" s="141">
        <f t="shared" si="11"/>
        <v>3.3074999999999997</v>
      </c>
      <c r="Q162" s="141">
        <v>1E-4</v>
      </c>
      <c r="R162" s="141">
        <f t="shared" si="12"/>
        <v>6.3E-3</v>
      </c>
      <c r="S162" s="141">
        <v>0</v>
      </c>
      <c r="T162" s="142">
        <f t="shared" si="13"/>
        <v>0</v>
      </c>
      <c r="AR162" s="143" t="s">
        <v>140</v>
      </c>
      <c r="AT162" s="143" t="s">
        <v>136</v>
      </c>
      <c r="AU162" s="143" t="s">
        <v>141</v>
      </c>
      <c r="AY162" s="13" t="s">
        <v>134</v>
      </c>
      <c r="BE162" s="144">
        <f t="shared" si="14"/>
        <v>0</v>
      </c>
      <c r="BF162" s="144">
        <f t="shared" si="15"/>
        <v>0</v>
      </c>
      <c r="BG162" s="144">
        <f t="shared" si="16"/>
        <v>0</v>
      </c>
      <c r="BH162" s="144">
        <f t="shared" si="17"/>
        <v>0</v>
      </c>
      <c r="BI162" s="144">
        <f t="shared" si="18"/>
        <v>0</v>
      </c>
      <c r="BJ162" s="13" t="s">
        <v>141</v>
      </c>
      <c r="BK162" s="144">
        <f t="shared" si="19"/>
        <v>0</v>
      </c>
      <c r="BL162" s="13" t="s">
        <v>140</v>
      </c>
      <c r="BM162" s="143" t="s">
        <v>1978</v>
      </c>
    </row>
    <row r="163" spans="2:65" s="11" customFormat="1" ht="22.9" customHeight="1">
      <c r="B163" s="120"/>
      <c r="D163" s="121" t="s">
        <v>70</v>
      </c>
      <c r="E163" s="129" t="s">
        <v>161</v>
      </c>
      <c r="F163" s="129" t="s">
        <v>162</v>
      </c>
      <c r="J163" s="130">
        <f>BK163</f>
        <v>0</v>
      </c>
      <c r="L163" s="120"/>
      <c r="M163" s="124"/>
      <c r="P163" s="125">
        <f>SUM(P164:P169)</f>
        <v>9.8688330000000022</v>
      </c>
      <c r="R163" s="125">
        <f>SUM(R164:R169)</f>
        <v>7.6000000000000004E-5</v>
      </c>
      <c r="T163" s="126">
        <f>SUM(T164:T169)</f>
        <v>0</v>
      </c>
      <c r="AR163" s="121" t="s">
        <v>79</v>
      </c>
      <c r="AT163" s="127" t="s">
        <v>70</v>
      </c>
      <c r="AU163" s="127" t="s">
        <v>79</v>
      </c>
      <c r="AY163" s="121" t="s">
        <v>134</v>
      </c>
      <c r="BK163" s="128">
        <f>SUM(BK164:BK169)</f>
        <v>0</v>
      </c>
    </row>
    <row r="164" spans="2:65" s="1" customFormat="1" ht="24.2" customHeight="1">
      <c r="B164" s="131"/>
      <c r="C164" s="132" t="s">
        <v>280</v>
      </c>
      <c r="D164" s="132" t="s">
        <v>136</v>
      </c>
      <c r="E164" s="133" t="s">
        <v>1979</v>
      </c>
      <c r="F164" s="134" t="s">
        <v>1980</v>
      </c>
      <c r="G164" s="135" t="s">
        <v>177</v>
      </c>
      <c r="H164" s="136">
        <v>7.6</v>
      </c>
      <c r="I164" s="137">
        <v>0</v>
      </c>
      <c r="J164" s="137">
        <f t="shared" ref="J164:J169" si="20">ROUND(I164*H164,2)</f>
        <v>0</v>
      </c>
      <c r="K164" s="138"/>
      <c r="L164" s="25"/>
      <c r="M164" s="139" t="s">
        <v>1</v>
      </c>
      <c r="N164" s="140" t="s">
        <v>37</v>
      </c>
      <c r="O164" s="141">
        <v>0.185</v>
      </c>
      <c r="P164" s="141">
        <f t="shared" ref="P164:P169" si="21">O164*H164</f>
        <v>1.4059999999999999</v>
      </c>
      <c r="Q164" s="141">
        <v>0</v>
      </c>
      <c r="R164" s="141">
        <f t="shared" ref="R164:R169" si="22">Q164*H164</f>
        <v>0</v>
      </c>
      <c r="S164" s="141">
        <v>0</v>
      </c>
      <c r="T164" s="142">
        <f t="shared" ref="T164:T169" si="23">S164*H164</f>
        <v>0</v>
      </c>
      <c r="AR164" s="143" t="s">
        <v>140</v>
      </c>
      <c r="AT164" s="143" t="s">
        <v>136</v>
      </c>
      <c r="AU164" s="143" t="s">
        <v>141</v>
      </c>
      <c r="AY164" s="13" t="s">
        <v>134</v>
      </c>
      <c r="BE164" s="144">
        <f t="shared" ref="BE164:BE169" si="24">IF(N164="základná",J164,0)</f>
        <v>0</v>
      </c>
      <c r="BF164" s="144">
        <f t="shared" ref="BF164:BF169" si="25">IF(N164="znížená",J164,0)</f>
        <v>0</v>
      </c>
      <c r="BG164" s="144">
        <f t="shared" ref="BG164:BG169" si="26">IF(N164="zákl. prenesená",J164,0)</f>
        <v>0</v>
      </c>
      <c r="BH164" s="144">
        <f t="shared" ref="BH164:BH169" si="27">IF(N164="zníž. prenesená",J164,0)</f>
        <v>0</v>
      </c>
      <c r="BI164" s="144">
        <f t="shared" ref="BI164:BI169" si="28">IF(N164="nulová",J164,0)</f>
        <v>0</v>
      </c>
      <c r="BJ164" s="13" t="s">
        <v>141</v>
      </c>
      <c r="BK164" s="144">
        <f t="shared" ref="BK164:BK169" si="29">ROUND(I164*H164,2)</f>
        <v>0</v>
      </c>
      <c r="BL164" s="13" t="s">
        <v>140</v>
      </c>
      <c r="BM164" s="143" t="s">
        <v>1981</v>
      </c>
    </row>
    <row r="165" spans="2:65" s="1" customFormat="1" ht="24.2" customHeight="1">
      <c r="B165" s="131"/>
      <c r="C165" s="132" t="s">
        <v>284</v>
      </c>
      <c r="D165" s="132" t="s">
        <v>136</v>
      </c>
      <c r="E165" s="133" t="s">
        <v>1982</v>
      </c>
      <c r="F165" s="134" t="s">
        <v>1983</v>
      </c>
      <c r="G165" s="135" t="s">
        <v>177</v>
      </c>
      <c r="H165" s="136">
        <v>7.6</v>
      </c>
      <c r="I165" s="137">
        <v>0</v>
      </c>
      <c r="J165" s="137">
        <f t="shared" si="20"/>
        <v>0</v>
      </c>
      <c r="K165" s="138"/>
      <c r="L165" s="25"/>
      <c r="M165" s="139" t="s">
        <v>1</v>
      </c>
      <c r="N165" s="140" t="s">
        <v>37</v>
      </c>
      <c r="O165" s="141">
        <v>0.45107000000000003</v>
      </c>
      <c r="P165" s="141">
        <f t="shared" si="21"/>
        <v>3.4281320000000002</v>
      </c>
      <c r="Q165" s="141">
        <v>1.0000000000000001E-5</v>
      </c>
      <c r="R165" s="141">
        <f t="shared" si="22"/>
        <v>7.6000000000000004E-5</v>
      </c>
      <c r="S165" s="141">
        <v>0</v>
      </c>
      <c r="T165" s="142">
        <f t="shared" si="23"/>
        <v>0</v>
      </c>
      <c r="AR165" s="143" t="s">
        <v>140</v>
      </c>
      <c r="AT165" s="143" t="s">
        <v>136</v>
      </c>
      <c r="AU165" s="143" t="s">
        <v>141</v>
      </c>
      <c r="AY165" s="13" t="s">
        <v>134</v>
      </c>
      <c r="BE165" s="144">
        <f t="shared" si="24"/>
        <v>0</v>
      </c>
      <c r="BF165" s="144">
        <f t="shared" si="25"/>
        <v>0</v>
      </c>
      <c r="BG165" s="144">
        <f t="shared" si="26"/>
        <v>0</v>
      </c>
      <c r="BH165" s="144">
        <f t="shared" si="27"/>
        <v>0</v>
      </c>
      <c r="BI165" s="144">
        <f t="shared" si="28"/>
        <v>0</v>
      </c>
      <c r="BJ165" s="13" t="s">
        <v>141</v>
      </c>
      <c r="BK165" s="144">
        <f t="shared" si="29"/>
        <v>0</v>
      </c>
      <c r="BL165" s="13" t="s">
        <v>140</v>
      </c>
      <c r="BM165" s="143" t="s">
        <v>1984</v>
      </c>
    </row>
    <row r="166" spans="2:65" s="1" customFormat="1" ht="33" customHeight="1">
      <c r="B166" s="131"/>
      <c r="C166" s="132" t="s">
        <v>413</v>
      </c>
      <c r="D166" s="132" t="s">
        <v>136</v>
      </c>
      <c r="E166" s="133" t="s">
        <v>1777</v>
      </c>
      <c r="F166" s="134" t="s">
        <v>1778</v>
      </c>
      <c r="G166" s="135" t="s">
        <v>234</v>
      </c>
      <c r="H166" s="136">
        <v>2.7770000000000001</v>
      </c>
      <c r="I166" s="137">
        <v>0</v>
      </c>
      <c r="J166" s="137">
        <f t="shared" si="20"/>
        <v>0</v>
      </c>
      <c r="K166" s="138"/>
      <c r="L166" s="25"/>
      <c r="M166" s="139" t="s">
        <v>1</v>
      </c>
      <c r="N166" s="140" t="s">
        <v>37</v>
      </c>
      <c r="O166" s="141">
        <v>0.80900000000000005</v>
      </c>
      <c r="P166" s="141">
        <f t="shared" si="21"/>
        <v>2.2465930000000003</v>
      </c>
      <c r="Q166" s="141">
        <v>0</v>
      </c>
      <c r="R166" s="141">
        <f t="shared" si="22"/>
        <v>0</v>
      </c>
      <c r="S166" s="141">
        <v>0</v>
      </c>
      <c r="T166" s="142">
        <f t="shared" si="23"/>
        <v>0</v>
      </c>
      <c r="AR166" s="143" t="s">
        <v>140</v>
      </c>
      <c r="AT166" s="143" t="s">
        <v>136</v>
      </c>
      <c r="AU166" s="143" t="s">
        <v>141</v>
      </c>
      <c r="AY166" s="13" t="s">
        <v>134</v>
      </c>
      <c r="BE166" s="144">
        <f t="shared" si="24"/>
        <v>0</v>
      </c>
      <c r="BF166" s="144">
        <f t="shared" si="25"/>
        <v>0</v>
      </c>
      <c r="BG166" s="144">
        <f t="shared" si="26"/>
        <v>0</v>
      </c>
      <c r="BH166" s="144">
        <f t="shared" si="27"/>
        <v>0</v>
      </c>
      <c r="BI166" s="144">
        <f t="shared" si="28"/>
        <v>0</v>
      </c>
      <c r="BJ166" s="13" t="s">
        <v>141</v>
      </c>
      <c r="BK166" s="144">
        <f t="shared" si="29"/>
        <v>0</v>
      </c>
      <c r="BL166" s="13" t="s">
        <v>140</v>
      </c>
      <c r="BM166" s="143" t="s">
        <v>1985</v>
      </c>
    </row>
    <row r="167" spans="2:65" s="1" customFormat="1" ht="24.2" customHeight="1">
      <c r="B167" s="131"/>
      <c r="C167" s="132" t="s">
        <v>417</v>
      </c>
      <c r="D167" s="132" t="s">
        <v>136</v>
      </c>
      <c r="E167" s="133" t="s">
        <v>1780</v>
      </c>
      <c r="F167" s="134" t="s">
        <v>1781</v>
      </c>
      <c r="G167" s="135" t="s">
        <v>234</v>
      </c>
      <c r="H167" s="136">
        <v>41.655000000000001</v>
      </c>
      <c r="I167" s="137">
        <v>0</v>
      </c>
      <c r="J167" s="137">
        <f t="shared" si="20"/>
        <v>0</v>
      </c>
      <c r="K167" s="138"/>
      <c r="L167" s="25"/>
      <c r="M167" s="139" t="s">
        <v>1</v>
      </c>
      <c r="N167" s="140" t="s">
        <v>37</v>
      </c>
      <c r="O167" s="141">
        <v>1.7000000000000001E-2</v>
      </c>
      <c r="P167" s="141">
        <f t="shared" si="21"/>
        <v>0.70813500000000007</v>
      </c>
      <c r="Q167" s="141">
        <v>0</v>
      </c>
      <c r="R167" s="141">
        <f t="shared" si="22"/>
        <v>0</v>
      </c>
      <c r="S167" s="141">
        <v>0</v>
      </c>
      <c r="T167" s="142">
        <f t="shared" si="23"/>
        <v>0</v>
      </c>
      <c r="AR167" s="143" t="s">
        <v>140</v>
      </c>
      <c r="AT167" s="143" t="s">
        <v>136</v>
      </c>
      <c r="AU167" s="143" t="s">
        <v>141</v>
      </c>
      <c r="AY167" s="13" t="s">
        <v>134</v>
      </c>
      <c r="BE167" s="144">
        <f t="shared" si="24"/>
        <v>0</v>
      </c>
      <c r="BF167" s="144">
        <f t="shared" si="25"/>
        <v>0</v>
      </c>
      <c r="BG167" s="144">
        <f t="shared" si="26"/>
        <v>0</v>
      </c>
      <c r="BH167" s="144">
        <f t="shared" si="27"/>
        <v>0</v>
      </c>
      <c r="BI167" s="144">
        <f t="shared" si="28"/>
        <v>0</v>
      </c>
      <c r="BJ167" s="13" t="s">
        <v>141</v>
      </c>
      <c r="BK167" s="144">
        <f t="shared" si="29"/>
        <v>0</v>
      </c>
      <c r="BL167" s="13" t="s">
        <v>140</v>
      </c>
      <c r="BM167" s="143" t="s">
        <v>1986</v>
      </c>
    </row>
    <row r="168" spans="2:65" s="1" customFormat="1" ht="24.2" customHeight="1">
      <c r="B168" s="131"/>
      <c r="C168" s="132" t="s">
        <v>421</v>
      </c>
      <c r="D168" s="132" t="s">
        <v>136</v>
      </c>
      <c r="E168" s="133" t="s">
        <v>249</v>
      </c>
      <c r="F168" s="134" t="s">
        <v>250</v>
      </c>
      <c r="G168" s="135" t="s">
        <v>234</v>
      </c>
      <c r="H168" s="136">
        <v>2.7770000000000001</v>
      </c>
      <c r="I168" s="137">
        <v>0</v>
      </c>
      <c r="J168" s="137">
        <f t="shared" si="20"/>
        <v>0</v>
      </c>
      <c r="K168" s="138"/>
      <c r="L168" s="25"/>
      <c r="M168" s="139" t="s">
        <v>1</v>
      </c>
      <c r="N168" s="140" t="s">
        <v>37</v>
      </c>
      <c r="O168" s="141">
        <v>0.749</v>
      </c>
      <c r="P168" s="141">
        <f t="shared" si="21"/>
        <v>2.0799730000000003</v>
      </c>
      <c r="Q168" s="141">
        <v>0</v>
      </c>
      <c r="R168" s="141">
        <f t="shared" si="22"/>
        <v>0</v>
      </c>
      <c r="S168" s="141">
        <v>0</v>
      </c>
      <c r="T168" s="142">
        <f t="shared" si="23"/>
        <v>0</v>
      </c>
      <c r="AR168" s="143" t="s">
        <v>140</v>
      </c>
      <c r="AT168" s="143" t="s">
        <v>136</v>
      </c>
      <c r="AU168" s="143" t="s">
        <v>141</v>
      </c>
      <c r="AY168" s="13" t="s">
        <v>134</v>
      </c>
      <c r="BE168" s="144">
        <f t="shared" si="24"/>
        <v>0</v>
      </c>
      <c r="BF168" s="144">
        <f t="shared" si="25"/>
        <v>0</v>
      </c>
      <c r="BG168" s="144">
        <f t="shared" si="26"/>
        <v>0</v>
      </c>
      <c r="BH168" s="144">
        <f t="shared" si="27"/>
        <v>0</v>
      </c>
      <c r="BI168" s="144">
        <f t="shared" si="28"/>
        <v>0</v>
      </c>
      <c r="BJ168" s="13" t="s">
        <v>141</v>
      </c>
      <c r="BK168" s="144">
        <f t="shared" si="29"/>
        <v>0</v>
      </c>
      <c r="BL168" s="13" t="s">
        <v>140</v>
      </c>
      <c r="BM168" s="143" t="s">
        <v>1987</v>
      </c>
    </row>
    <row r="169" spans="2:65" s="1" customFormat="1" ht="24.2" customHeight="1">
      <c r="B169" s="131"/>
      <c r="C169" s="132" t="s">
        <v>425</v>
      </c>
      <c r="D169" s="132" t="s">
        <v>136</v>
      </c>
      <c r="E169" s="133" t="s">
        <v>261</v>
      </c>
      <c r="F169" s="134" t="s">
        <v>262</v>
      </c>
      <c r="G169" s="135" t="s">
        <v>234</v>
      </c>
      <c r="H169" s="136">
        <v>2.7770000000000001</v>
      </c>
      <c r="I169" s="137">
        <v>0</v>
      </c>
      <c r="J169" s="137">
        <f t="shared" si="20"/>
        <v>0</v>
      </c>
      <c r="K169" s="138"/>
      <c r="L169" s="25"/>
      <c r="M169" s="139" t="s">
        <v>1</v>
      </c>
      <c r="N169" s="140" t="s">
        <v>37</v>
      </c>
      <c r="O169" s="141">
        <v>0</v>
      </c>
      <c r="P169" s="141">
        <f t="shared" si="21"/>
        <v>0</v>
      </c>
      <c r="Q169" s="141">
        <v>0</v>
      </c>
      <c r="R169" s="141">
        <f t="shared" si="22"/>
        <v>0</v>
      </c>
      <c r="S169" s="141">
        <v>0</v>
      </c>
      <c r="T169" s="142">
        <f t="shared" si="23"/>
        <v>0</v>
      </c>
      <c r="AR169" s="143" t="s">
        <v>140</v>
      </c>
      <c r="AT169" s="143" t="s">
        <v>136</v>
      </c>
      <c r="AU169" s="143" t="s">
        <v>141</v>
      </c>
      <c r="AY169" s="13" t="s">
        <v>134</v>
      </c>
      <c r="BE169" s="144">
        <f t="shared" si="24"/>
        <v>0</v>
      </c>
      <c r="BF169" s="144">
        <f t="shared" si="25"/>
        <v>0</v>
      </c>
      <c r="BG169" s="144">
        <f t="shared" si="26"/>
        <v>0</v>
      </c>
      <c r="BH169" s="144">
        <f t="shared" si="27"/>
        <v>0</v>
      </c>
      <c r="BI169" s="144">
        <f t="shared" si="28"/>
        <v>0</v>
      </c>
      <c r="BJ169" s="13" t="s">
        <v>141</v>
      </c>
      <c r="BK169" s="144">
        <f t="shared" si="29"/>
        <v>0</v>
      </c>
      <c r="BL169" s="13" t="s">
        <v>140</v>
      </c>
      <c r="BM169" s="143" t="s">
        <v>1988</v>
      </c>
    </row>
    <row r="170" spans="2:65" s="11" customFormat="1" ht="22.9" customHeight="1">
      <c r="B170" s="120"/>
      <c r="D170" s="121" t="s">
        <v>70</v>
      </c>
      <c r="E170" s="129" t="s">
        <v>264</v>
      </c>
      <c r="F170" s="129" t="s">
        <v>265</v>
      </c>
      <c r="J170" s="130">
        <f>BK170</f>
        <v>0</v>
      </c>
      <c r="L170" s="120"/>
      <c r="M170" s="124"/>
      <c r="P170" s="125">
        <f>P171</f>
        <v>98.971997999999985</v>
      </c>
      <c r="R170" s="125">
        <f>R171</f>
        <v>0</v>
      </c>
      <c r="T170" s="126">
        <f>T171</f>
        <v>0</v>
      </c>
      <c r="AR170" s="121" t="s">
        <v>79</v>
      </c>
      <c r="AT170" s="127" t="s">
        <v>70</v>
      </c>
      <c r="AU170" s="127" t="s">
        <v>79</v>
      </c>
      <c r="AY170" s="121" t="s">
        <v>134</v>
      </c>
      <c r="BK170" s="128">
        <f>BK171</f>
        <v>0</v>
      </c>
    </row>
    <row r="171" spans="2:65" s="1" customFormat="1" ht="33" customHeight="1">
      <c r="B171" s="131"/>
      <c r="C171" s="132" t="s">
        <v>429</v>
      </c>
      <c r="D171" s="132" t="s">
        <v>136</v>
      </c>
      <c r="E171" s="133" t="s">
        <v>1902</v>
      </c>
      <c r="F171" s="134" t="s">
        <v>1903</v>
      </c>
      <c r="G171" s="135" t="s">
        <v>234</v>
      </c>
      <c r="H171" s="136">
        <v>76.781999999999996</v>
      </c>
      <c r="I171" s="137">
        <v>0</v>
      </c>
      <c r="J171" s="137">
        <f>ROUND(I171*H171,2)</f>
        <v>0</v>
      </c>
      <c r="K171" s="138"/>
      <c r="L171" s="25"/>
      <c r="M171" s="139" t="s">
        <v>1</v>
      </c>
      <c r="N171" s="140" t="s">
        <v>37</v>
      </c>
      <c r="O171" s="141">
        <v>1.2889999999999999</v>
      </c>
      <c r="P171" s="141">
        <f>O171*H171</f>
        <v>98.971997999999985</v>
      </c>
      <c r="Q171" s="141">
        <v>0</v>
      </c>
      <c r="R171" s="141">
        <f>Q171*H171</f>
        <v>0</v>
      </c>
      <c r="S171" s="141">
        <v>0</v>
      </c>
      <c r="T171" s="142">
        <f>S171*H171</f>
        <v>0</v>
      </c>
      <c r="AR171" s="143" t="s">
        <v>140</v>
      </c>
      <c r="AT171" s="143" t="s">
        <v>136</v>
      </c>
      <c r="AU171" s="143" t="s">
        <v>141</v>
      </c>
      <c r="AY171" s="13" t="s">
        <v>134</v>
      </c>
      <c r="BE171" s="144">
        <f>IF(N171="základná",J171,0)</f>
        <v>0</v>
      </c>
      <c r="BF171" s="144">
        <f>IF(N171="znížená",J171,0)</f>
        <v>0</v>
      </c>
      <c r="BG171" s="144">
        <f>IF(N171="zákl. prenesená",J171,0)</f>
        <v>0</v>
      </c>
      <c r="BH171" s="144">
        <f>IF(N171="zníž. prenesená",J171,0)</f>
        <v>0</v>
      </c>
      <c r="BI171" s="144">
        <f>IF(N171="nulová",J171,0)</f>
        <v>0</v>
      </c>
      <c r="BJ171" s="13" t="s">
        <v>141</v>
      </c>
      <c r="BK171" s="144">
        <f>ROUND(I171*H171,2)</f>
        <v>0</v>
      </c>
      <c r="BL171" s="13" t="s">
        <v>140</v>
      </c>
      <c r="BM171" s="143" t="s">
        <v>1989</v>
      </c>
    </row>
    <row r="172" spans="2:65" s="11" customFormat="1" ht="25.9" customHeight="1">
      <c r="B172" s="120"/>
      <c r="D172" s="121" t="s">
        <v>70</v>
      </c>
      <c r="E172" s="122" t="s">
        <v>625</v>
      </c>
      <c r="F172" s="122" t="s">
        <v>626</v>
      </c>
      <c r="J172" s="123">
        <f>BK172</f>
        <v>0</v>
      </c>
      <c r="L172" s="120"/>
      <c r="M172" s="124"/>
      <c r="P172" s="125">
        <f>SUM(P173:P176)</f>
        <v>0</v>
      </c>
      <c r="R172" s="125">
        <f>SUM(R173:R176)</f>
        <v>0</v>
      </c>
      <c r="T172" s="126">
        <f>SUM(T173:T176)</f>
        <v>0</v>
      </c>
      <c r="AR172" s="121" t="s">
        <v>153</v>
      </c>
      <c r="AT172" s="127" t="s">
        <v>70</v>
      </c>
      <c r="AU172" s="127" t="s">
        <v>71</v>
      </c>
      <c r="AY172" s="121" t="s">
        <v>134</v>
      </c>
      <c r="BK172" s="128">
        <f>SUM(BK173:BK176)</f>
        <v>0</v>
      </c>
    </row>
    <row r="173" spans="2:65" s="1" customFormat="1" ht="16.5" customHeight="1">
      <c r="B173" s="131"/>
      <c r="C173" s="132" t="s">
        <v>433</v>
      </c>
      <c r="D173" s="132" t="s">
        <v>136</v>
      </c>
      <c r="E173" s="133" t="s">
        <v>628</v>
      </c>
      <c r="F173" s="134" t="s">
        <v>629</v>
      </c>
      <c r="G173" s="135" t="s">
        <v>630</v>
      </c>
      <c r="H173" s="136">
        <v>1</v>
      </c>
      <c r="I173" s="137">
        <v>0</v>
      </c>
      <c r="J173" s="137">
        <f>ROUND(I173*H173,2)</f>
        <v>0</v>
      </c>
      <c r="K173" s="138"/>
      <c r="L173" s="25"/>
      <c r="M173" s="139" t="s">
        <v>1</v>
      </c>
      <c r="N173" s="140" t="s">
        <v>37</v>
      </c>
      <c r="O173" s="141">
        <v>0</v>
      </c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AR173" s="143" t="s">
        <v>631</v>
      </c>
      <c r="AT173" s="143" t="s">
        <v>136</v>
      </c>
      <c r="AU173" s="143" t="s">
        <v>79</v>
      </c>
      <c r="AY173" s="13" t="s">
        <v>134</v>
      </c>
      <c r="BE173" s="144">
        <f>IF(N173="základná",J173,0)</f>
        <v>0</v>
      </c>
      <c r="BF173" s="144">
        <f>IF(N173="znížená",J173,0)</f>
        <v>0</v>
      </c>
      <c r="BG173" s="144">
        <f>IF(N173="zákl. prenesená",J173,0)</f>
        <v>0</v>
      </c>
      <c r="BH173" s="144">
        <f>IF(N173="zníž. prenesená",J173,0)</f>
        <v>0</v>
      </c>
      <c r="BI173" s="144">
        <f>IF(N173="nulová",J173,0)</f>
        <v>0</v>
      </c>
      <c r="BJ173" s="13" t="s">
        <v>141</v>
      </c>
      <c r="BK173" s="144">
        <f>ROUND(I173*H173,2)</f>
        <v>0</v>
      </c>
      <c r="BL173" s="13" t="s">
        <v>631</v>
      </c>
      <c r="BM173" s="143" t="s">
        <v>1990</v>
      </c>
    </row>
    <row r="174" spans="2:65" s="1" customFormat="1" ht="21.75" customHeight="1">
      <c r="B174" s="131"/>
      <c r="C174" s="132" t="s">
        <v>437</v>
      </c>
      <c r="D174" s="132" t="s">
        <v>136</v>
      </c>
      <c r="E174" s="133" t="s">
        <v>634</v>
      </c>
      <c r="F174" s="134" t="s">
        <v>635</v>
      </c>
      <c r="G174" s="135" t="s">
        <v>630</v>
      </c>
      <c r="H174" s="136">
        <v>1</v>
      </c>
      <c r="I174" s="137">
        <v>0</v>
      </c>
      <c r="J174" s="137">
        <f>ROUND(I174*H174,2)</f>
        <v>0</v>
      </c>
      <c r="K174" s="138"/>
      <c r="L174" s="25"/>
      <c r="M174" s="139" t="s">
        <v>1</v>
      </c>
      <c r="N174" s="140" t="s">
        <v>37</v>
      </c>
      <c r="O174" s="141">
        <v>0</v>
      </c>
      <c r="P174" s="141">
        <f>O174*H174</f>
        <v>0</v>
      </c>
      <c r="Q174" s="141">
        <v>0</v>
      </c>
      <c r="R174" s="141">
        <f>Q174*H174</f>
        <v>0</v>
      </c>
      <c r="S174" s="141">
        <v>0</v>
      </c>
      <c r="T174" s="142">
        <f>S174*H174</f>
        <v>0</v>
      </c>
      <c r="AR174" s="143" t="s">
        <v>631</v>
      </c>
      <c r="AT174" s="143" t="s">
        <v>136</v>
      </c>
      <c r="AU174" s="143" t="s">
        <v>79</v>
      </c>
      <c r="AY174" s="13" t="s">
        <v>134</v>
      </c>
      <c r="BE174" s="144">
        <f>IF(N174="základná",J174,0)</f>
        <v>0</v>
      </c>
      <c r="BF174" s="144">
        <f>IF(N174="znížená",J174,0)</f>
        <v>0</v>
      </c>
      <c r="BG174" s="144">
        <f>IF(N174="zákl. prenesená",J174,0)</f>
        <v>0</v>
      </c>
      <c r="BH174" s="144">
        <f>IF(N174="zníž. prenesená",J174,0)</f>
        <v>0</v>
      </c>
      <c r="BI174" s="144">
        <f>IF(N174="nulová",J174,0)</f>
        <v>0</v>
      </c>
      <c r="BJ174" s="13" t="s">
        <v>141</v>
      </c>
      <c r="BK174" s="144">
        <f>ROUND(I174*H174,2)</f>
        <v>0</v>
      </c>
      <c r="BL174" s="13" t="s">
        <v>631</v>
      </c>
      <c r="BM174" s="143" t="s">
        <v>1991</v>
      </c>
    </row>
    <row r="175" spans="2:65" s="1" customFormat="1" ht="24.2" customHeight="1">
      <c r="B175" s="131"/>
      <c r="C175" s="132" t="s">
        <v>443</v>
      </c>
      <c r="D175" s="132" t="s">
        <v>136</v>
      </c>
      <c r="E175" s="133" t="s">
        <v>638</v>
      </c>
      <c r="F175" s="134" t="s">
        <v>639</v>
      </c>
      <c r="G175" s="135" t="s">
        <v>630</v>
      </c>
      <c r="H175" s="136">
        <v>1</v>
      </c>
      <c r="I175" s="137">
        <v>0</v>
      </c>
      <c r="J175" s="137">
        <f>ROUND(I175*H175,2)</f>
        <v>0</v>
      </c>
      <c r="K175" s="138"/>
      <c r="L175" s="25"/>
      <c r="M175" s="139" t="s">
        <v>1</v>
      </c>
      <c r="N175" s="140" t="s">
        <v>37</v>
      </c>
      <c r="O175" s="141">
        <v>0</v>
      </c>
      <c r="P175" s="141">
        <f>O175*H175</f>
        <v>0</v>
      </c>
      <c r="Q175" s="141">
        <v>0</v>
      </c>
      <c r="R175" s="141">
        <f>Q175*H175</f>
        <v>0</v>
      </c>
      <c r="S175" s="141">
        <v>0</v>
      </c>
      <c r="T175" s="142">
        <f>S175*H175</f>
        <v>0</v>
      </c>
      <c r="X175" s="1" t="s">
        <v>2143</v>
      </c>
      <c r="AR175" s="143" t="s">
        <v>631</v>
      </c>
      <c r="AT175" s="143" t="s">
        <v>136</v>
      </c>
      <c r="AU175" s="143" t="s">
        <v>79</v>
      </c>
      <c r="AY175" s="13" t="s">
        <v>134</v>
      </c>
      <c r="BE175" s="144">
        <f>IF(N175="základná",J175,0)</f>
        <v>0</v>
      </c>
      <c r="BF175" s="144">
        <f>IF(N175="znížená",J175,0)</f>
        <v>0</v>
      </c>
      <c r="BG175" s="144">
        <f>IF(N175="zákl. prenesená",J175,0)</f>
        <v>0</v>
      </c>
      <c r="BH175" s="144">
        <f>IF(N175="zníž. prenesená",J175,0)</f>
        <v>0</v>
      </c>
      <c r="BI175" s="144">
        <f>IF(N175="nulová",J175,0)</f>
        <v>0</v>
      </c>
      <c r="BJ175" s="13" t="s">
        <v>141</v>
      </c>
      <c r="BK175" s="144">
        <f>ROUND(I175*H175,2)</f>
        <v>0</v>
      </c>
      <c r="BL175" s="13" t="s">
        <v>631</v>
      </c>
      <c r="BM175" s="143" t="s">
        <v>1992</v>
      </c>
    </row>
    <row r="176" spans="2:65" s="1" customFormat="1" ht="24.2" customHeight="1">
      <c r="B176" s="131"/>
      <c r="C176" s="132" t="s">
        <v>447</v>
      </c>
      <c r="D176" s="132" t="s">
        <v>136</v>
      </c>
      <c r="E176" s="133" t="s">
        <v>642</v>
      </c>
      <c r="F176" s="134" t="s">
        <v>643</v>
      </c>
      <c r="G176" s="135" t="s">
        <v>630</v>
      </c>
      <c r="H176" s="136">
        <v>1</v>
      </c>
      <c r="I176" s="137">
        <v>0</v>
      </c>
      <c r="J176" s="137">
        <f>ROUND(I176*H176,2)</f>
        <v>0</v>
      </c>
      <c r="K176" s="138"/>
      <c r="L176" s="25"/>
      <c r="M176" s="145" t="s">
        <v>1</v>
      </c>
      <c r="N176" s="146" t="s">
        <v>37</v>
      </c>
      <c r="O176" s="147">
        <v>0</v>
      </c>
      <c r="P176" s="147">
        <f>O176*H176</f>
        <v>0</v>
      </c>
      <c r="Q176" s="147">
        <v>0</v>
      </c>
      <c r="R176" s="147">
        <f>Q176*H176</f>
        <v>0</v>
      </c>
      <c r="S176" s="147">
        <v>0</v>
      </c>
      <c r="T176" s="148">
        <f>S176*H176</f>
        <v>0</v>
      </c>
      <c r="AR176" s="143" t="s">
        <v>631</v>
      </c>
      <c r="AT176" s="143" t="s">
        <v>136</v>
      </c>
      <c r="AU176" s="143" t="s">
        <v>79</v>
      </c>
      <c r="AY176" s="13" t="s">
        <v>134</v>
      </c>
      <c r="BE176" s="144">
        <f>IF(N176="základná",J176,0)</f>
        <v>0</v>
      </c>
      <c r="BF176" s="144">
        <f>IF(N176="znížená",J176,0)</f>
        <v>0</v>
      </c>
      <c r="BG176" s="144">
        <f>IF(N176="zákl. prenesená",J176,0)</f>
        <v>0</v>
      </c>
      <c r="BH176" s="144">
        <f>IF(N176="zníž. prenesená",J176,0)</f>
        <v>0</v>
      </c>
      <c r="BI176" s="144">
        <f>IF(N176="nulová",J176,0)</f>
        <v>0</v>
      </c>
      <c r="BJ176" s="13" t="s">
        <v>141</v>
      </c>
      <c r="BK176" s="144">
        <f>ROUND(I176*H176,2)</f>
        <v>0</v>
      </c>
      <c r="BL176" s="13" t="s">
        <v>631</v>
      </c>
      <c r="BM176" s="143" t="s">
        <v>1993</v>
      </c>
    </row>
    <row r="177" spans="2:12" s="1" customFormat="1" ht="6.95" customHeight="1">
      <c r="B177" s="40"/>
      <c r="C177" s="41"/>
      <c r="D177" s="41"/>
      <c r="E177" s="41"/>
      <c r="F177" s="41"/>
      <c r="G177" s="41"/>
      <c r="H177" s="41"/>
      <c r="I177" s="41"/>
      <c r="J177" s="41"/>
      <c r="K177" s="41"/>
      <c r="L177" s="25"/>
    </row>
  </sheetData>
  <autoFilter ref="C123:K176" xr:uid="{00000000-0009-0000-0000-000008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D50F62622C02246BDC583ED2223FE18" ma:contentTypeVersion="20" ma:contentTypeDescription="Umožňuje vytvoriť nový dokument." ma:contentTypeScope="" ma:versionID="4395548af893188473b19282b7769a40">
  <xsd:schema xmlns:xsd="http://www.w3.org/2001/XMLSchema" xmlns:xs="http://www.w3.org/2001/XMLSchema" xmlns:p="http://schemas.microsoft.com/office/2006/metadata/properties" xmlns:ns2="5f926064-a17e-410a-9ad1-35aa2bbd85b9" xmlns:ns3="285d2c9b-062d-46e8-8ee7-df0d4b5b1d5f" targetNamespace="http://schemas.microsoft.com/office/2006/metadata/properties" ma:root="true" ma:fieldsID="197785f6a80ab6ab22ab15c62f72699d" ns2:_="" ns3:_="">
    <xsd:import namespace="5f926064-a17e-410a-9ad1-35aa2bbd85b9"/>
    <xsd:import namespace="285d2c9b-062d-46e8-8ee7-df0d4b5b1d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926064-a17e-410a-9ad1-35aa2bbd85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a" ma:readOnly="false" ma:fieldId="{5cf76f15-5ced-4ddc-b409-7134ff3c332f}" ma:taxonomyMulti="true" ma:sspId="fd617f2e-17d7-4761-8b3a-e3151ce4d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5d2c9b-062d-46e8-8ee7-df0d4b5b1d5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2d1ab47-dcb2-4294-be82-912bfe4b1943}" ma:internalName="TaxCatchAll" ma:showField="CatchAllData" ma:web="285d2c9b-062d-46e8-8ee7-df0d4b5b1d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f926064-a17e-410a-9ad1-35aa2bbd85b9">
      <Terms xmlns="http://schemas.microsoft.com/office/infopath/2007/PartnerControls"/>
    </lcf76f155ced4ddcb4097134ff3c332f>
    <TaxCatchAll xmlns="285d2c9b-062d-46e8-8ee7-df0d4b5b1d5f" xsi:nil="true"/>
  </documentManagement>
</p:properties>
</file>

<file path=customXml/itemProps1.xml><?xml version="1.0" encoding="utf-8"?>
<ds:datastoreItem xmlns:ds="http://schemas.openxmlformats.org/officeDocument/2006/customXml" ds:itemID="{5ADD7CC9-26E0-4A7A-9CF1-701AC636FE5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F8A145-B3DC-4120-A467-CE42D5CA4E51}"/>
</file>

<file path=customXml/itemProps3.xml><?xml version="1.0" encoding="utf-8"?>
<ds:datastoreItem xmlns:ds="http://schemas.openxmlformats.org/officeDocument/2006/customXml" ds:itemID="{4E0E3B37-78A9-444B-A404-0AC33F395A72}">
  <ds:schemaRefs>
    <ds:schemaRef ds:uri="http://schemas.microsoft.com/office/2006/metadata/properties"/>
    <ds:schemaRef ds:uri="http://schemas.microsoft.com/office/infopath/2007/PartnerControls"/>
    <ds:schemaRef ds:uri="5f926064-a17e-410a-9ad1-35aa2bbd85b9"/>
    <ds:schemaRef ds:uri="285d2c9b-062d-46e8-8ee7-df0d4b5b1d5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10</vt:i4>
      </vt:variant>
      <vt:variant>
        <vt:lpstr>Pomenované rozsahy</vt:lpstr>
      </vt:variant>
      <vt:variant>
        <vt:i4>20</vt:i4>
      </vt:variant>
    </vt:vector>
  </HeadingPairs>
  <TitlesOfParts>
    <vt:vector size="30" baseType="lpstr">
      <vt:lpstr>Rekapitulácia stavby</vt:lpstr>
      <vt:lpstr>01 - SO 01 Búracie práce </vt:lpstr>
      <vt:lpstr>02 - SO 02 Existujúca kot...</vt:lpstr>
      <vt:lpstr>03 - SO 03 Strojovňa moto...</vt:lpstr>
      <vt:lpstr>04 - SO 04 Rozvodňa VN </vt:lpstr>
      <vt:lpstr>05 - SO 05 Káblový kanál ...</vt:lpstr>
      <vt:lpstr>06 - SO 06 Manipulačné sp...</vt:lpstr>
      <vt:lpstr>07 - SO 07 Vonkajšia kana...</vt:lpstr>
      <vt:lpstr>08 - SO 08 Preložky inžin...</vt:lpstr>
      <vt:lpstr>09 - SO 09 Stanovište TVS...</vt:lpstr>
      <vt:lpstr>'01 - SO 01 Búracie práce '!Názvy_tlače</vt:lpstr>
      <vt:lpstr>'02 - SO 02 Existujúca kot...'!Názvy_tlače</vt:lpstr>
      <vt:lpstr>'03 - SO 03 Strojovňa moto...'!Názvy_tlače</vt:lpstr>
      <vt:lpstr>'04 - SO 04 Rozvodňa VN '!Názvy_tlače</vt:lpstr>
      <vt:lpstr>'05 - SO 05 Káblový kanál ...'!Názvy_tlače</vt:lpstr>
      <vt:lpstr>'06 - SO 06 Manipulačné sp...'!Názvy_tlače</vt:lpstr>
      <vt:lpstr>'07 - SO 07 Vonkajšia kana...'!Názvy_tlače</vt:lpstr>
      <vt:lpstr>'08 - SO 08 Preložky inžin...'!Názvy_tlače</vt:lpstr>
      <vt:lpstr>'09 - SO 09 Stanovište TVS...'!Názvy_tlače</vt:lpstr>
      <vt:lpstr>'Rekapitulácia stavby'!Názvy_tlače</vt:lpstr>
      <vt:lpstr>'01 - SO 01 Búracie práce '!Oblasť_tlače</vt:lpstr>
      <vt:lpstr>'02 - SO 02 Existujúca kot...'!Oblasť_tlače</vt:lpstr>
      <vt:lpstr>'03 - SO 03 Strojovňa moto...'!Oblasť_tlače</vt:lpstr>
      <vt:lpstr>'04 - SO 04 Rozvodňa VN '!Oblasť_tlače</vt:lpstr>
      <vt:lpstr>'05 - SO 05 Káblový kanál ...'!Oblasť_tlače</vt:lpstr>
      <vt:lpstr>'06 - SO 06 Manipulačné sp...'!Oblasť_tlače</vt:lpstr>
      <vt:lpstr>'07 - SO 07 Vonkajšia kana...'!Oblasť_tlače</vt:lpstr>
      <vt:lpstr>'08 - SO 08 Preložky inžin...'!Oblasť_tlače</vt:lpstr>
      <vt:lpstr>'09 - SO 09 Stanovište TVS...'!Oblasť_tlače</vt:lpstr>
      <vt:lpstr>'Rekapitulácia stavby'!Oblasť_tlače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DESKTOP-SD9UK27\HP</dc:creator>
  <cp:keywords/>
  <dc:description/>
  <cp:lastModifiedBy>Mišutka Andrej ZA</cp:lastModifiedBy>
  <cp:revision/>
  <dcterms:created xsi:type="dcterms:W3CDTF">2022-05-05T12:22:52Z</dcterms:created>
  <dcterms:modified xsi:type="dcterms:W3CDTF">2023-09-12T10:50:01Z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0x0101008D50F62622C02246BDC583ED2223FE18</vt:lpwstr>
  </property>
  <property fmtid="{D5CDD505-2E9C-101B-9397-08002B2CF9AE}" pid="3" name="MSIP_Label_c2332907-a3a7-49f7-8c30-bde89ea6dd47_Enabled">
    <vt:lpwstr>true</vt:lpwstr>
  </property>
  <property fmtid="{D5CDD505-2E9C-101B-9397-08002B2CF9AE}" pid="4" name="MSIP_Label_c2332907-a3a7-49f7-8c30-bde89ea6dd47_SetDate">
    <vt:lpwstr>2023-08-10T13:32:04Z</vt:lpwstr>
  </property>
  <property fmtid="{D5CDD505-2E9C-101B-9397-08002B2CF9AE}" pid="5" name="MSIP_Label_c2332907-a3a7-49f7-8c30-bde89ea6dd47_Method">
    <vt:lpwstr>Standard</vt:lpwstr>
  </property>
  <property fmtid="{D5CDD505-2E9C-101B-9397-08002B2CF9AE}" pid="6" name="MSIP_Label_c2332907-a3a7-49f7-8c30-bde89ea6dd47_Name">
    <vt:lpwstr>Internal</vt:lpwstr>
  </property>
  <property fmtid="{D5CDD505-2E9C-101B-9397-08002B2CF9AE}" pid="7" name="MSIP_Label_c2332907-a3a7-49f7-8c30-bde89ea6dd47_SiteId">
    <vt:lpwstr>8bc7db32-66af-4cdd-bbb3-d46538596776</vt:lpwstr>
  </property>
  <property fmtid="{D5CDD505-2E9C-101B-9397-08002B2CF9AE}" pid="8" name="MSIP_Label_c2332907-a3a7-49f7-8c30-bde89ea6dd47_ActionId">
    <vt:lpwstr>00f70d5d-38c7-4ad9-8f31-94c8a419639c</vt:lpwstr>
  </property>
  <property fmtid="{D5CDD505-2E9C-101B-9397-08002B2CF9AE}" pid="9" name="MSIP_Label_c2332907-a3a7-49f7-8c30-bde89ea6dd47_ContentBits">
    <vt:lpwstr>0</vt:lpwstr>
  </property>
  <property fmtid="{D5CDD505-2E9C-101B-9397-08002B2CF9AE}" pid="10" name="MediaServiceImageTags">
    <vt:lpwstr/>
  </property>
</Properties>
</file>