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DNS harvestre výzva č. 57_A\"/>
    </mc:Choice>
  </mc:AlternateContent>
  <bookViews>
    <workbookView xWindow="1950" yWindow="-30" windowWidth="21075" windowHeight="9780"/>
  </bookViews>
  <sheets>
    <sheet name="rozsah zákazky a cenová ponuka" sheetId="1" r:id="rId1"/>
    <sheet name="Hárok1" sheetId="4" r:id="rId2"/>
    <sheet name="Vysvetlívky" sheetId="3" r:id="rId3"/>
  </sheets>
  <definedNames>
    <definedName name="_xlnm.Print_Area" localSheetId="0">'rozsah zákazky a cenová ponuka'!$A$1:$O$65</definedName>
  </definedNames>
  <calcPr calcId="162913"/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O41" i="1" l="1"/>
  <c r="L50" i="1"/>
  <c r="O40" i="1"/>
  <c r="O39" i="1"/>
  <c r="O38" i="1"/>
  <c r="O37" i="1"/>
  <c r="I4" i="4" l="1"/>
  <c r="F4" i="4"/>
  <c r="C4" i="4"/>
  <c r="B7" i="4" l="1"/>
  <c r="G14" i="1"/>
  <c r="O14" i="1" s="1"/>
  <c r="G13" i="1"/>
  <c r="G12" i="1"/>
  <c r="O12" i="1" l="1"/>
  <c r="G48" i="1"/>
  <c r="P12" i="1"/>
  <c r="P14" i="1"/>
  <c r="O17" i="1" l="1"/>
  <c r="P17" i="1" s="1"/>
  <c r="O16" i="1"/>
  <c r="P16" i="1" s="1"/>
  <c r="O15" i="1"/>
  <c r="P15" i="1" s="1"/>
  <c r="O13" i="1"/>
  <c r="P13" i="1" l="1"/>
  <c r="O50" i="1"/>
  <c r="P50" i="1" s="1"/>
  <c r="O52" i="1" l="1"/>
  <c r="O51" i="1" s="1"/>
</calcChain>
</file>

<file path=xl/sharedStrings.xml><?xml version="1.0" encoding="utf-8"?>
<sst xmlns="http://schemas.openxmlformats.org/spreadsheetml/2006/main" count="151" uniqueCount="87">
  <si>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</si>
  <si>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</si>
  <si>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</si>
  <si>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</si>
  <si>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</si>
  <si>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</si>
  <si>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</si>
  <si>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</si>
  <si>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</si>
  <si>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</si>
  <si>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</si>
  <si>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</si>
  <si>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</si>
  <si>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</si>
  <si>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</si>
  <si>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</si>
  <si>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</si>
  <si>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</si>
  <si>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</si>
  <si>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</si>
  <si>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</si>
  <si>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</si>
  <si>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</si>
  <si>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</si>
  <si>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</si>
  <si>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</si>
  <si>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</si>
  <si>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</si>
  <si>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</si>
  <si>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</si>
  <si>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</si>
  <si>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</si>
  <si>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</si>
  <si>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</si>
  <si>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</si>
  <si>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</si>
  <si>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</si>
  <si>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</si>
  <si>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</si>
  <si>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</si>
  <si>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</si>
  <si>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</si>
  <si>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</si>
  <si>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</si>
  <si>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</si>
  <si>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</si>
  <si>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</si>
  <si>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</si>
  <si>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</si>
  <si>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</si>
  <si>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</si>
  <si>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</si>
  <si>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</si>
  <si>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</si>
  <si>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</si>
  <si>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</si>
  <si>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</si>
  <si>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</si>
  <si>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</si>
  <si>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</si>
  <si>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</si>
  <si>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</si>
  <si>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</si>
  <si>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</si>
  <si>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</si>
  <si>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</si>
  <si>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LO (ES)</t>
  </si>
  <si>
    <t>cena</t>
  </si>
  <si>
    <t>dtto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</si>
  <si>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</si>
  <si>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(ponuka dodávateľa)</t>
    </r>
    <r>
      <rPr>
        <b/>
        <sz val="9"/>
        <rFont val="Arial"/>
        <family val="2"/>
        <charset val="238"/>
      </rPr>
      <t xml:space="preserve">
v €</t>
    </r>
  </si>
  <si>
    <t xml:space="preserve">Lesnícke služby v ťažbovom procese - viacoperačné technológie na OZ Vihorlat, LS Medzilaborce  </t>
  </si>
  <si>
    <t>Lesy SR š.p. OZ Vihorlat</t>
  </si>
  <si>
    <t>Ing.P.Pichonský</t>
  </si>
  <si>
    <t>10 Výrava</t>
  </si>
  <si>
    <t>299A0</t>
  </si>
  <si>
    <t>298A0</t>
  </si>
  <si>
    <t>301B0</t>
  </si>
  <si>
    <t xml:space="preserve"> časť A - Ťažba a výroba sortimentov harvestermi a ich vývoz forwardermi z porastu z lokality peň na vývozné miesto / odvozné miesto. Veľkostná kategória - odst.iii. Stredný - s prevádzkovou hmotnosťou od 9 t do 13 t, s výkonom motora 70 kW - 140 kW. </t>
  </si>
  <si>
    <t>08 Rokytov</t>
  </si>
  <si>
    <t>272B0</t>
  </si>
  <si>
    <t>274B0</t>
  </si>
  <si>
    <t>02 Magura</t>
  </si>
  <si>
    <t>191 0</t>
  </si>
  <si>
    <t>193 0</t>
  </si>
  <si>
    <r>
      <rPr>
        <b/>
        <sz val="11"/>
        <color theme="1"/>
        <rFont val="Calibri"/>
        <family val="2"/>
        <charset val="238"/>
        <scheme val="minor"/>
      </rPr>
      <t xml:space="preserve">* Požiadavky: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Požadovaný termín</t>
    </r>
    <r>
      <rPr>
        <sz val="11"/>
        <color theme="1"/>
        <rFont val="Calibri"/>
        <family val="2"/>
        <charset val="238"/>
        <scheme val="minor"/>
      </rPr>
      <t xml:space="preserve"> vykonania zákazky: August 2023 . </t>
    </r>
    <r>
      <rPr>
        <b/>
        <sz val="11"/>
        <color theme="1"/>
        <rFont val="Calibri"/>
        <family val="2"/>
        <charset val="238"/>
        <scheme val="minor"/>
      </rPr>
      <t>Zo SP je požadovaná technológia z bodu 3. Predmet zákazky</t>
    </r>
    <r>
      <rPr>
        <sz val="11"/>
        <color theme="1"/>
        <rFont val="Calibri"/>
        <family val="2"/>
        <charset val="238"/>
        <scheme val="minor"/>
      </rPr>
      <t xml:space="preserve"> - (bližšie vymedzenie predmetu zákazky) : </t>
    </r>
    <r>
      <rPr>
        <b/>
        <sz val="11"/>
        <color theme="1"/>
        <rFont val="Calibri"/>
        <family val="2"/>
        <charset val="238"/>
        <scheme val="minor"/>
      </rPr>
      <t>časť A</t>
    </r>
    <r>
      <rPr>
        <sz val="11"/>
        <color theme="1"/>
        <rFont val="Calibri"/>
        <family val="2"/>
        <charset val="238"/>
        <scheme val="minor"/>
      </rPr>
      <t xml:space="preserve"> - Ťažba a výroba sortimentov harvestermi a ich vývoz forwardermi z porastu z lokality peň na vývozné miesto / odvozné miesto. Veľkostná kategória - iii. Stredný - s prevádzkovou hmotnosťou od 9 t do 13 t, s výkonom motora 70 kW - 140 kW.                                                             Objednávateľ na požiadanie dodávateľa prác umožní obhliadku porastov. Kontaktná osoba: Ing.Peter Pichonský</t>
    </r>
  </si>
  <si>
    <t>príloha č. 2 výzvy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</si>
</sst>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4" fontId="6" fillId="3" borderId="26" xfId="0" applyNumberFormat="1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/>
    </xf>
    <xf numFmtId="3" fontId="10" fillId="3" borderId="30" xfId="0" applyNumberFormat="1" applyFont="1" applyFill="1" applyBorder="1" applyAlignment="1" applyProtection="1">
      <alignment horizontal="right" vertical="center"/>
    </xf>
    <xf numFmtId="0" fontId="10" fillId="3" borderId="30" xfId="0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32" xfId="0" applyFont="1" applyFill="1" applyBorder="1" applyProtection="1"/>
    <xf numFmtId="0" fontId="0" fillId="3" borderId="29" xfId="0" applyFill="1" applyBorder="1" applyProtection="1"/>
    <xf numFmtId="0" fontId="3" fillId="3" borderId="24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38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center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6" fillId="3" borderId="10" xfId="0" applyFont="1" applyFill="1" applyBorder="1" applyAlignment="1" applyProtection="1">
      <alignment horizontal="center" vertical="center"/>
    </xf>
    <xf numFmtId="0" fontId="3" fillId="3" borderId="24" xfId="0" applyFont="1" applyFill="1" applyBorder="1" applyAlignment="1" applyProtection="1">
      <alignment horizontal="center" vertical="center"/>
    </xf>
    <xf numFmtId="0" fontId="0" fillId="3" borderId="30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right" vertical="center" wrapText="1"/>
    </xf>
    <xf numFmtId="4" fontId="10" fillId="3" borderId="2" xfId="0" applyNumberFormat="1" applyFont="1" applyFill="1" applyBorder="1" applyAlignment="1" applyProtection="1">
      <alignment horizontal="center" vertical="center"/>
    </xf>
    <xf numFmtId="4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0" fillId="3" borderId="44" xfId="0" applyFont="1" applyFill="1" applyBorder="1" applyAlignment="1" applyProtection="1">
      <alignment horizontal="center" vertical="center" wrapText="1"/>
    </xf>
    <xf numFmtId="3" fontId="10" fillId="3" borderId="35" xfId="0" applyNumberFormat="1" applyFont="1" applyFill="1" applyBorder="1" applyAlignment="1" applyProtection="1">
      <alignment horizontal="right" vertical="center"/>
    </xf>
    <xf numFmtId="3" fontId="10" fillId="3" borderId="44" xfId="0" applyNumberFormat="1" applyFont="1" applyFill="1" applyBorder="1" applyAlignment="1" applyProtection="1">
      <alignment horizontal="right" vertical="center"/>
    </xf>
    <xf numFmtId="0" fontId="10" fillId="3" borderId="45" xfId="0" applyFont="1" applyFill="1" applyBorder="1" applyAlignment="1" applyProtection="1">
      <alignment horizontal="right" vertical="center" wrapText="1"/>
    </xf>
    <xf numFmtId="0" fontId="10" fillId="3" borderId="36" xfId="0" applyFont="1" applyFill="1" applyBorder="1" applyAlignment="1" applyProtection="1">
      <alignment horizontal="center" vertical="center"/>
    </xf>
    <xf numFmtId="0" fontId="3" fillId="3" borderId="35" xfId="0" applyFont="1" applyFill="1" applyBorder="1" applyAlignment="1" applyProtection="1">
      <alignment horizontal="center" vertical="center"/>
    </xf>
    <xf numFmtId="4" fontId="10" fillId="3" borderId="18" xfId="0" applyNumberFormat="1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</xf>
    <xf numFmtId="4" fontId="6" fillId="3" borderId="25" xfId="0" applyNumberFormat="1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  <protection locked="0"/>
    </xf>
    <xf numFmtId="0" fontId="0" fillId="3" borderId="36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</xf>
    <xf numFmtId="0" fontId="3" fillId="3" borderId="43" xfId="0" applyFont="1" applyFill="1" applyBorder="1" applyAlignment="1" applyProtection="1">
      <alignment horizontal="center" vertical="center"/>
    </xf>
    <xf numFmtId="0" fontId="3" fillId="3" borderId="46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 wrapText="1"/>
    </xf>
    <xf numFmtId="0" fontId="10" fillId="3" borderId="41" xfId="0" applyFont="1" applyFill="1" applyBorder="1" applyAlignment="1" applyProtection="1">
      <alignment horizontal="center" vertical="center" wrapText="1"/>
    </xf>
    <xf numFmtId="3" fontId="10" fillId="3" borderId="24" xfId="0" applyNumberFormat="1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10" fillId="3" borderId="43" xfId="0" applyFont="1" applyFill="1" applyBorder="1" applyAlignment="1" applyProtection="1">
      <alignment horizontal="center" vertical="center" wrapText="1"/>
    </xf>
    <xf numFmtId="3" fontId="10" fillId="3" borderId="37" xfId="0" applyNumberFormat="1" applyFont="1" applyFill="1" applyBorder="1" applyAlignment="1" applyProtection="1">
      <alignment horizontal="center" vertical="center"/>
    </xf>
    <xf numFmtId="3" fontId="10" fillId="3" borderId="27" xfId="0" applyNumberFormat="1" applyFont="1" applyFill="1" applyBorder="1" applyAlignment="1" applyProtection="1">
      <alignment horizontal="center" vertical="center"/>
    </xf>
    <xf numFmtId="3" fontId="10" fillId="3" borderId="35" xfId="0" applyNumberFormat="1" applyFont="1" applyFill="1" applyBorder="1" applyAlignment="1" applyProtection="1">
      <alignment horizontal="center" vertical="center"/>
    </xf>
    <xf numFmtId="3" fontId="10" fillId="3" borderId="44" xfId="0" applyNumberFormat="1" applyFont="1" applyFill="1" applyBorder="1" applyAlignment="1" applyProtection="1">
      <alignment horizontal="center" vertical="center"/>
    </xf>
    <xf numFmtId="0" fontId="10" fillId="3" borderId="45" xfId="0" applyFont="1" applyFill="1" applyBorder="1" applyAlignment="1" applyProtection="1">
      <alignment horizontal="center" vertical="center" wrapText="1"/>
    </xf>
    <xf numFmtId="0" fontId="10" fillId="3" borderId="24" xfId="0" applyFont="1" applyFill="1" applyBorder="1" applyAlignment="1" applyProtection="1">
      <alignment horizontal="center" vertical="center" wrapText="1"/>
    </xf>
    <xf numFmtId="0" fontId="10" fillId="3" borderId="25" xfId="0" applyFont="1" applyFill="1" applyBorder="1" applyAlignment="1" applyProtection="1">
      <alignment horizontal="center" vertical="center" wrapText="1"/>
    </xf>
    <xf numFmtId="14" fontId="15" fillId="3" borderId="0" xfId="0" applyNumberFormat="1" applyFont="1" applyFill="1" applyBorder="1" applyProtection="1"/>
    <xf numFmtId="0" fontId="15" fillId="3" borderId="0" xfId="0" applyFont="1" applyFill="1" applyBorder="1" applyProtection="1"/>
    <xf numFmtId="0" fontId="10" fillId="3" borderId="57" xfId="0" applyFont="1" applyFill="1" applyBorder="1" applyAlignment="1" applyProtection="1">
      <alignment horizontal="center" vertical="center" wrapText="1"/>
    </xf>
    <xf numFmtId="0" fontId="10" fillId="3" borderId="39" xfId="0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" fillId="3" borderId="24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10" fillId="3" borderId="37" xfId="0" applyFont="1" applyFill="1" applyBorder="1" applyAlignment="1" applyProtection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wrapText="1"/>
    </xf>
    <xf numFmtId="0" fontId="6" fillId="3" borderId="4" xfId="0" applyFont="1" applyFill="1" applyBorder="1" applyAlignment="1" applyProtection="1">
      <alignment horizont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48" xfId="0" applyFont="1" applyFill="1" applyBorder="1" applyAlignment="1" applyProtection="1">
      <alignment horizontal="center" vertical="center" wrapText="1"/>
    </xf>
    <xf numFmtId="0" fontId="6" fillId="3" borderId="49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42" xfId="0" applyFont="1" applyFill="1" applyBorder="1" applyAlignment="1" applyProtection="1">
      <alignment horizontal="center" vertical="center" wrapText="1"/>
    </xf>
    <xf numFmtId="0" fontId="0" fillId="3" borderId="50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51" xfId="0" applyFill="1" applyBorder="1" applyAlignment="1">
      <alignment horizontal="center" vertical="top" wrapText="1"/>
    </xf>
    <xf numFmtId="0" fontId="0" fillId="3" borderId="52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53" xfId="0" applyFill="1" applyBorder="1" applyAlignment="1">
      <alignment horizontal="center" vertical="top" wrapText="1"/>
    </xf>
    <xf numFmtId="0" fontId="0" fillId="0" borderId="54" xfId="0" applyBorder="1" applyAlignment="1">
      <alignment wrapText="1"/>
    </xf>
    <xf numFmtId="0" fontId="0" fillId="0" borderId="55" xfId="0" applyBorder="1" applyAlignment="1">
      <alignment wrapText="1"/>
    </xf>
    <xf numFmtId="0" fontId="0" fillId="0" borderId="56" xfId="0" applyBorder="1" applyAlignment="1">
      <alignment wrapText="1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47" xfId="0" applyFont="1" applyFill="1" applyBorder="1" applyAlignment="1" applyProtection="1">
      <alignment horizontal="left" vertical="center"/>
    </xf>
    <xf numFmtId="0" fontId="5" fillId="3" borderId="25" xfId="0" applyFont="1" applyFill="1" applyBorder="1" applyAlignment="1" applyProtection="1">
      <alignment horizontal="center" vertical="center" textRotation="90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5" xfId="0" applyFont="1" applyFill="1" applyBorder="1" applyAlignment="1" applyProtection="1">
      <alignment horizontal="left" vertical="center" wrapText="1"/>
    </xf>
    <xf numFmtId="0" fontId="0" fillId="0" borderId="3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tabSelected="1" view="pageBreakPreview" zoomScale="110" zoomScaleNormal="100" zoomScaleSheetLayoutView="110" workbookViewId="0">
      <selection activeCell="M1" sqref="M1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5" t="s">
        <v>62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6" t="s">
        <v>86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/>
      <c r="O2" s="15"/>
    </row>
    <row r="3" spans="1:16" ht="18" x14ac:dyDescent="0.25">
      <c r="A3" s="17" t="s">
        <v>0</v>
      </c>
      <c r="B3" s="13"/>
      <c r="C3" s="153" t="s">
        <v>71</v>
      </c>
      <c r="D3" s="154"/>
      <c r="E3" s="154"/>
      <c r="F3" s="154"/>
      <c r="G3" s="154"/>
      <c r="H3" s="154"/>
      <c r="I3" s="154"/>
      <c r="J3" s="154"/>
      <c r="K3" s="154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20"/>
      <c r="F5" s="120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21" t="s">
        <v>72</v>
      </c>
      <c r="C6" s="121"/>
      <c r="D6" s="121"/>
      <c r="E6" s="121"/>
      <c r="F6" s="12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22"/>
      <c r="C7" s="122"/>
      <c r="D7" s="122"/>
      <c r="E7" s="122"/>
      <c r="F7" s="12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18" t="s">
        <v>64</v>
      </c>
      <c r="B8" s="11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7.75" customHeight="1" thickBot="1" x14ac:dyDescent="0.3">
      <c r="A9" s="52" t="s">
        <v>66</v>
      </c>
      <c r="B9" s="123" t="s">
        <v>2</v>
      </c>
      <c r="C9" s="125" t="s">
        <v>53</v>
      </c>
      <c r="D9" s="126"/>
      <c r="E9" s="127" t="s">
        <v>3</v>
      </c>
      <c r="F9" s="128"/>
      <c r="G9" s="129"/>
      <c r="H9" s="108" t="s">
        <v>4</v>
      </c>
      <c r="I9" s="111" t="s">
        <v>5</v>
      </c>
      <c r="J9" s="113" t="s">
        <v>6</v>
      </c>
      <c r="K9" s="116" t="s">
        <v>7</v>
      </c>
      <c r="L9" s="111" t="s">
        <v>54</v>
      </c>
      <c r="M9" s="111" t="s">
        <v>58</v>
      </c>
      <c r="N9" s="131" t="s">
        <v>69</v>
      </c>
      <c r="O9" s="133" t="s">
        <v>70</v>
      </c>
    </row>
    <row r="10" spans="1:16" ht="21.75" customHeight="1" x14ac:dyDescent="0.25">
      <c r="A10" s="25"/>
      <c r="B10" s="124"/>
      <c r="C10" s="135" t="s">
        <v>65</v>
      </c>
      <c r="D10" s="136"/>
      <c r="E10" s="139" t="s">
        <v>9</v>
      </c>
      <c r="F10" s="140" t="s">
        <v>10</v>
      </c>
      <c r="G10" s="142" t="s">
        <v>11</v>
      </c>
      <c r="H10" s="109"/>
      <c r="I10" s="112"/>
      <c r="J10" s="114"/>
      <c r="K10" s="117"/>
      <c r="L10" s="112"/>
      <c r="M10" s="112"/>
      <c r="N10" s="132"/>
      <c r="O10" s="134"/>
    </row>
    <row r="11" spans="1:16" ht="50.25" customHeight="1" thickBot="1" x14ac:dyDescent="0.3">
      <c r="A11" s="26"/>
      <c r="B11" s="124"/>
      <c r="C11" s="137"/>
      <c r="D11" s="138"/>
      <c r="E11" s="139"/>
      <c r="F11" s="141"/>
      <c r="G11" s="143"/>
      <c r="H11" s="110"/>
      <c r="I11" s="112"/>
      <c r="J11" s="115"/>
      <c r="K11" s="117"/>
      <c r="L11" s="130"/>
      <c r="M11" s="130"/>
      <c r="N11" s="132"/>
      <c r="O11" s="134"/>
    </row>
    <row r="12" spans="1:16" ht="102.75" customHeight="1" thickBot="1" x14ac:dyDescent="0.3">
      <c r="A12" s="100" t="s">
        <v>74</v>
      </c>
      <c r="B12" s="101" t="s">
        <v>75</v>
      </c>
      <c r="C12" s="106" t="s">
        <v>78</v>
      </c>
      <c r="D12" s="107"/>
      <c r="E12" s="86">
        <v>245.96</v>
      </c>
      <c r="F12" s="58">
        <v>34.270000000000003</v>
      </c>
      <c r="G12" s="87">
        <f>E12+F12</f>
        <v>280.23</v>
      </c>
      <c r="H12" s="57">
        <v>-50</v>
      </c>
      <c r="I12" s="58">
        <v>40</v>
      </c>
      <c r="J12" s="58">
        <v>0.19</v>
      </c>
      <c r="K12" s="59">
        <v>800</v>
      </c>
      <c r="L12" s="60">
        <v>8114.41</v>
      </c>
      <c r="M12" s="62" t="s">
        <v>59</v>
      </c>
      <c r="N12" s="51"/>
      <c r="O12" s="30">
        <f>SUM(N12*G12)</f>
        <v>0</v>
      </c>
      <c r="P12" s="12" t="str">
        <f>IF( O12=0," ", IF(100-((L12/O12)*100)&gt;20,"viac ako 20%",0))</f>
        <v xml:space="preserve"> </v>
      </c>
    </row>
    <row r="13" spans="1:16" ht="15" customHeight="1" thickBot="1" x14ac:dyDescent="0.3">
      <c r="A13" s="28" t="s">
        <v>74</v>
      </c>
      <c r="B13" s="77" t="s">
        <v>75</v>
      </c>
      <c r="C13" s="102" t="s">
        <v>68</v>
      </c>
      <c r="D13" s="103"/>
      <c r="E13" s="88">
        <v>150.01</v>
      </c>
      <c r="F13" s="89"/>
      <c r="G13" s="90">
        <f>E13+F13</f>
        <v>150.01</v>
      </c>
      <c r="H13" s="55" t="s">
        <v>37</v>
      </c>
      <c r="I13" s="28">
        <v>40</v>
      </c>
      <c r="J13" s="28">
        <v>0.19</v>
      </c>
      <c r="K13" s="59">
        <v>800</v>
      </c>
      <c r="L13" s="60">
        <v>4132.2299999999996</v>
      </c>
      <c r="M13" s="31" t="s">
        <v>59</v>
      </c>
      <c r="N13" s="51"/>
      <c r="O13" s="30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ht="15" customHeight="1" x14ac:dyDescent="0.25">
      <c r="A14" s="28" t="s">
        <v>74</v>
      </c>
      <c r="B14" s="77" t="s">
        <v>75</v>
      </c>
      <c r="C14" s="102" t="s">
        <v>68</v>
      </c>
      <c r="D14" s="103"/>
      <c r="E14" s="91">
        <v>70</v>
      </c>
      <c r="F14" s="92"/>
      <c r="G14" s="90">
        <f t="shared" ref="G14:G25" si="1">E14+F14</f>
        <v>70</v>
      </c>
      <c r="H14" s="56" t="s">
        <v>37</v>
      </c>
      <c r="I14" s="32">
        <v>40</v>
      </c>
      <c r="J14" s="32">
        <v>0.19</v>
      </c>
      <c r="K14" s="59">
        <v>800</v>
      </c>
      <c r="L14" s="60">
        <v>1937.48</v>
      </c>
      <c r="M14" s="33" t="s">
        <v>59</v>
      </c>
      <c r="N14" s="51"/>
      <c r="O14" s="30">
        <f>SUM(N14*G14)</f>
        <v>0</v>
      </c>
      <c r="P14" s="12" t="str">
        <f>IF( O14=0," ", IF(100-((L14/O14)*100)&gt;20,"viac ako 20%",0))</f>
        <v xml:space="preserve"> </v>
      </c>
    </row>
    <row r="15" spans="1:16" x14ac:dyDescent="0.25">
      <c r="A15" s="28" t="s">
        <v>74</v>
      </c>
      <c r="B15" s="28" t="s">
        <v>76</v>
      </c>
      <c r="C15" s="102" t="s">
        <v>68</v>
      </c>
      <c r="D15" s="103"/>
      <c r="E15" s="88">
        <v>50.01</v>
      </c>
      <c r="F15" s="89"/>
      <c r="G15" s="90">
        <f t="shared" si="1"/>
        <v>50.01</v>
      </c>
      <c r="H15" s="56" t="s">
        <v>37</v>
      </c>
      <c r="I15" s="28">
        <v>45</v>
      </c>
      <c r="J15" s="28">
        <v>0.18</v>
      </c>
      <c r="K15" s="54">
        <v>800</v>
      </c>
      <c r="L15" s="60">
        <v>1370.54</v>
      </c>
      <c r="M15" s="33" t="s">
        <v>59</v>
      </c>
      <c r="N15" s="51"/>
      <c r="O15" s="30">
        <f t="shared" ref="O15:O17" si="2">SUM(N15*G15)</f>
        <v>0</v>
      </c>
      <c r="P15" s="12" t="str">
        <f t="shared" ref="P15:P17" si="3">IF( O15=0," ", IF(100-((L15/O15)*100)&gt;20,"viac ako 20%",0))</f>
        <v xml:space="preserve"> </v>
      </c>
    </row>
    <row r="16" spans="1:16" x14ac:dyDescent="0.25">
      <c r="A16" s="28" t="s">
        <v>74</v>
      </c>
      <c r="B16" s="28" t="s">
        <v>77</v>
      </c>
      <c r="C16" s="102" t="s">
        <v>68</v>
      </c>
      <c r="D16" s="103"/>
      <c r="E16" s="88">
        <v>171.34</v>
      </c>
      <c r="F16" s="89"/>
      <c r="G16" s="90">
        <f t="shared" si="1"/>
        <v>171.34</v>
      </c>
      <c r="H16" s="56">
        <v>-50</v>
      </c>
      <c r="I16" s="28">
        <v>30</v>
      </c>
      <c r="J16" s="28">
        <v>0.18</v>
      </c>
      <c r="K16" s="54">
        <v>850</v>
      </c>
      <c r="L16" s="60">
        <v>4871.83</v>
      </c>
      <c r="M16" s="33" t="s">
        <v>59</v>
      </c>
      <c r="N16" s="51"/>
      <c r="O16" s="30">
        <f t="shared" si="2"/>
        <v>0</v>
      </c>
      <c r="P16" s="12" t="str">
        <f t="shared" si="3"/>
        <v xml:space="preserve"> </v>
      </c>
    </row>
    <row r="17" spans="1:16" x14ac:dyDescent="0.25">
      <c r="A17" s="28" t="s">
        <v>74</v>
      </c>
      <c r="B17" s="28" t="s">
        <v>77</v>
      </c>
      <c r="C17" s="102" t="s">
        <v>68</v>
      </c>
      <c r="D17" s="103"/>
      <c r="E17" s="93">
        <v>60.13</v>
      </c>
      <c r="F17" s="94"/>
      <c r="G17" s="90">
        <f t="shared" si="1"/>
        <v>60.13</v>
      </c>
      <c r="H17" s="56" t="s">
        <v>37</v>
      </c>
      <c r="I17" s="68">
        <v>30</v>
      </c>
      <c r="J17" s="68">
        <v>0.18</v>
      </c>
      <c r="K17" s="73">
        <v>850</v>
      </c>
      <c r="L17" s="74">
        <v>1675.53</v>
      </c>
      <c r="M17" s="75" t="s">
        <v>59</v>
      </c>
      <c r="N17" s="76"/>
      <c r="O17" s="75">
        <f t="shared" si="2"/>
        <v>0</v>
      </c>
      <c r="P17" s="12" t="str">
        <f t="shared" si="3"/>
        <v xml:space="preserve"> </v>
      </c>
    </row>
    <row r="18" spans="1:16" x14ac:dyDescent="0.25">
      <c r="A18" s="72" t="s">
        <v>79</v>
      </c>
      <c r="B18" s="68" t="s">
        <v>80</v>
      </c>
      <c r="C18" s="102" t="s">
        <v>68</v>
      </c>
      <c r="D18" s="103"/>
      <c r="E18" s="93">
        <v>50.13</v>
      </c>
      <c r="F18" s="94"/>
      <c r="G18" s="90">
        <f t="shared" si="1"/>
        <v>50.13</v>
      </c>
      <c r="H18" s="56" t="s">
        <v>37</v>
      </c>
      <c r="I18" s="68">
        <v>45</v>
      </c>
      <c r="J18" s="68">
        <v>0.19</v>
      </c>
      <c r="K18" s="73">
        <v>1000</v>
      </c>
      <c r="L18" s="74">
        <v>1376.37</v>
      </c>
      <c r="M18" s="82" t="s">
        <v>59</v>
      </c>
      <c r="N18" s="80"/>
      <c r="O18" s="82">
        <v>0</v>
      </c>
      <c r="P18" s="12"/>
    </row>
    <row r="19" spans="1:16" x14ac:dyDescent="0.25">
      <c r="A19" s="72" t="s">
        <v>79</v>
      </c>
      <c r="B19" s="68" t="s">
        <v>81</v>
      </c>
      <c r="C19" s="102" t="s">
        <v>68</v>
      </c>
      <c r="D19" s="103"/>
      <c r="E19" s="93">
        <v>50.21</v>
      </c>
      <c r="F19" s="94"/>
      <c r="G19" s="90">
        <f t="shared" si="1"/>
        <v>50.21</v>
      </c>
      <c r="H19" s="56" t="s">
        <v>37</v>
      </c>
      <c r="I19" s="68">
        <v>30</v>
      </c>
      <c r="J19" s="68">
        <v>0.19</v>
      </c>
      <c r="K19" s="73">
        <v>2000</v>
      </c>
      <c r="L19" s="74">
        <v>1482.37</v>
      </c>
      <c r="M19" s="82" t="s">
        <v>59</v>
      </c>
      <c r="N19" s="80"/>
      <c r="O19" s="82">
        <v>0</v>
      </c>
      <c r="P19" s="12"/>
    </row>
    <row r="20" spans="1:16" x14ac:dyDescent="0.25">
      <c r="A20" s="72" t="s">
        <v>82</v>
      </c>
      <c r="B20" s="68" t="s">
        <v>83</v>
      </c>
      <c r="C20" s="102" t="s">
        <v>68</v>
      </c>
      <c r="D20" s="103"/>
      <c r="E20" s="93">
        <v>100.11</v>
      </c>
      <c r="F20" s="94">
        <v>15.2</v>
      </c>
      <c r="G20" s="90">
        <f t="shared" si="1"/>
        <v>115.31</v>
      </c>
      <c r="H20" s="72">
        <v>-50</v>
      </c>
      <c r="I20" s="68">
        <v>50</v>
      </c>
      <c r="J20" s="68">
        <v>0.19</v>
      </c>
      <c r="K20" s="73">
        <v>500</v>
      </c>
      <c r="L20" s="74">
        <v>3074.57</v>
      </c>
      <c r="M20" s="82" t="s">
        <v>59</v>
      </c>
      <c r="N20" s="80"/>
      <c r="O20" s="82">
        <v>0</v>
      </c>
      <c r="P20" s="12"/>
    </row>
    <row r="21" spans="1:16" x14ac:dyDescent="0.25">
      <c r="A21" s="72" t="s">
        <v>82</v>
      </c>
      <c r="B21" s="68" t="s">
        <v>84</v>
      </c>
      <c r="C21" s="102" t="s">
        <v>68</v>
      </c>
      <c r="D21" s="103"/>
      <c r="E21" s="93">
        <v>251.86</v>
      </c>
      <c r="F21" s="94">
        <v>50.36</v>
      </c>
      <c r="G21" s="90">
        <f t="shared" si="1"/>
        <v>302.22000000000003</v>
      </c>
      <c r="H21" s="72">
        <v>-50</v>
      </c>
      <c r="I21" s="68">
        <v>50</v>
      </c>
      <c r="J21" s="68">
        <v>0.19</v>
      </c>
      <c r="K21" s="73">
        <v>800</v>
      </c>
      <c r="L21" s="74">
        <v>8712.9699999999993</v>
      </c>
      <c r="M21" s="82" t="s">
        <v>59</v>
      </c>
      <c r="N21" s="80"/>
      <c r="O21" s="82">
        <v>0</v>
      </c>
      <c r="P21" s="12"/>
    </row>
    <row r="22" spans="1:16" x14ac:dyDescent="0.25">
      <c r="A22" s="72" t="s">
        <v>82</v>
      </c>
      <c r="B22" s="68" t="s">
        <v>84</v>
      </c>
      <c r="C22" s="102" t="s">
        <v>68</v>
      </c>
      <c r="D22" s="103"/>
      <c r="E22" s="93">
        <v>50.09</v>
      </c>
      <c r="F22" s="94"/>
      <c r="G22" s="90">
        <f t="shared" si="1"/>
        <v>50.09</v>
      </c>
      <c r="H22" s="72" t="s">
        <v>37</v>
      </c>
      <c r="I22" s="68">
        <v>50</v>
      </c>
      <c r="J22" s="68">
        <v>0.18</v>
      </c>
      <c r="K22" s="73">
        <v>700</v>
      </c>
      <c r="L22" s="74">
        <v>1401</v>
      </c>
      <c r="M22" s="82" t="s">
        <v>59</v>
      </c>
      <c r="N22" s="80"/>
      <c r="O22" s="82">
        <v>0</v>
      </c>
      <c r="P22" s="12"/>
    </row>
    <row r="23" spans="1:16" x14ac:dyDescent="0.25">
      <c r="A23" s="72"/>
      <c r="B23" s="68"/>
      <c r="C23" s="102"/>
      <c r="D23" s="103"/>
      <c r="E23" s="93"/>
      <c r="F23" s="94"/>
      <c r="G23" s="90">
        <f t="shared" si="1"/>
        <v>0</v>
      </c>
      <c r="H23" s="72"/>
      <c r="I23" s="68"/>
      <c r="J23" s="68"/>
      <c r="K23" s="73"/>
      <c r="L23" s="74"/>
      <c r="M23" s="82" t="s">
        <v>59</v>
      </c>
      <c r="N23" s="80"/>
      <c r="O23" s="82">
        <v>0</v>
      </c>
      <c r="P23" s="12"/>
    </row>
    <row r="24" spans="1:16" x14ac:dyDescent="0.25">
      <c r="A24" s="72"/>
      <c r="B24" s="68"/>
      <c r="C24" s="102"/>
      <c r="D24" s="103"/>
      <c r="E24" s="93"/>
      <c r="F24" s="94"/>
      <c r="G24" s="90">
        <f t="shared" si="1"/>
        <v>0</v>
      </c>
      <c r="H24" s="72"/>
      <c r="I24" s="68"/>
      <c r="J24" s="68"/>
      <c r="K24" s="73"/>
      <c r="L24" s="74"/>
      <c r="M24" s="82" t="s">
        <v>59</v>
      </c>
      <c r="N24" s="80"/>
      <c r="O24" s="82">
        <v>0</v>
      </c>
      <c r="P24" s="12"/>
    </row>
    <row r="25" spans="1:16" x14ac:dyDescent="0.25">
      <c r="A25" s="72"/>
      <c r="B25" s="68"/>
      <c r="C25" s="102"/>
      <c r="D25" s="103"/>
      <c r="E25" s="93"/>
      <c r="F25" s="94"/>
      <c r="G25" s="90">
        <f t="shared" si="1"/>
        <v>0</v>
      </c>
      <c r="H25" s="72"/>
      <c r="I25" s="68"/>
      <c r="J25" s="68"/>
      <c r="K25" s="73"/>
      <c r="L25" s="74"/>
      <c r="M25" s="82" t="s">
        <v>59</v>
      </c>
      <c r="N25" s="80"/>
      <c r="O25" s="82">
        <v>0</v>
      </c>
      <c r="P25" s="12"/>
    </row>
    <row r="26" spans="1:16" x14ac:dyDescent="0.25">
      <c r="A26" s="72"/>
      <c r="B26" s="68"/>
      <c r="C26" s="102"/>
      <c r="D26" s="103"/>
      <c r="E26" s="93"/>
      <c r="F26" s="94"/>
      <c r="G26" s="95"/>
      <c r="H26" s="72"/>
      <c r="I26" s="68"/>
      <c r="J26" s="68"/>
      <c r="K26" s="73"/>
      <c r="L26" s="74"/>
      <c r="M26" s="82" t="s">
        <v>59</v>
      </c>
      <c r="N26" s="80"/>
      <c r="O26" s="82">
        <v>0</v>
      </c>
      <c r="P26" s="12"/>
    </row>
    <row r="27" spans="1:16" x14ac:dyDescent="0.25">
      <c r="A27" s="72"/>
      <c r="B27" s="68"/>
      <c r="C27" s="102"/>
      <c r="D27" s="103"/>
      <c r="E27" s="93"/>
      <c r="F27" s="94"/>
      <c r="G27" s="95"/>
      <c r="H27" s="72"/>
      <c r="I27" s="68"/>
      <c r="J27" s="68"/>
      <c r="K27" s="73"/>
      <c r="L27" s="74"/>
      <c r="M27" s="82" t="s">
        <v>59</v>
      </c>
      <c r="N27" s="80"/>
      <c r="O27" s="82">
        <v>0</v>
      </c>
      <c r="P27" s="12"/>
    </row>
    <row r="28" spans="1:16" x14ac:dyDescent="0.25">
      <c r="A28" s="72"/>
      <c r="B28" s="68"/>
      <c r="C28" s="102"/>
      <c r="D28" s="103"/>
      <c r="E28" s="93"/>
      <c r="F28" s="94"/>
      <c r="G28" s="95"/>
      <c r="H28" s="72"/>
      <c r="I28" s="68"/>
      <c r="J28" s="68"/>
      <c r="K28" s="73"/>
      <c r="L28" s="74"/>
      <c r="M28" s="82" t="s">
        <v>59</v>
      </c>
      <c r="N28" s="80"/>
      <c r="O28" s="82">
        <v>0</v>
      </c>
      <c r="P28" s="12"/>
    </row>
    <row r="29" spans="1:16" x14ac:dyDescent="0.25">
      <c r="A29" s="72"/>
      <c r="B29" s="68"/>
      <c r="C29" s="102"/>
      <c r="D29" s="103"/>
      <c r="E29" s="93"/>
      <c r="F29" s="94"/>
      <c r="G29" s="95"/>
      <c r="H29" s="72"/>
      <c r="I29" s="68"/>
      <c r="J29" s="68"/>
      <c r="K29" s="73"/>
      <c r="L29" s="74"/>
      <c r="M29" s="82" t="s">
        <v>59</v>
      </c>
      <c r="N29" s="80"/>
      <c r="O29" s="82">
        <v>0</v>
      </c>
      <c r="P29" s="12"/>
    </row>
    <row r="30" spans="1:16" x14ac:dyDescent="0.25">
      <c r="A30" s="72"/>
      <c r="B30" s="68"/>
      <c r="C30" s="102"/>
      <c r="D30" s="103"/>
      <c r="E30" s="93"/>
      <c r="F30" s="94"/>
      <c r="G30" s="95"/>
      <c r="H30" s="72"/>
      <c r="I30" s="68"/>
      <c r="J30" s="68"/>
      <c r="K30" s="73"/>
      <c r="L30" s="74"/>
      <c r="M30" s="82" t="s">
        <v>59</v>
      </c>
      <c r="N30" s="80"/>
      <c r="O30" s="82">
        <v>0</v>
      </c>
      <c r="P30" s="12"/>
    </row>
    <row r="31" spans="1:16" x14ac:dyDescent="0.25">
      <c r="A31" s="72"/>
      <c r="B31" s="68"/>
      <c r="C31" s="102"/>
      <c r="D31" s="103"/>
      <c r="E31" s="93"/>
      <c r="F31" s="94"/>
      <c r="G31" s="95"/>
      <c r="H31" s="72"/>
      <c r="I31" s="68"/>
      <c r="J31" s="68"/>
      <c r="K31" s="73"/>
      <c r="L31" s="74"/>
      <c r="M31" s="82" t="s">
        <v>59</v>
      </c>
      <c r="N31" s="80"/>
      <c r="O31" s="82">
        <v>0</v>
      </c>
      <c r="P31" s="12"/>
    </row>
    <row r="32" spans="1:16" x14ac:dyDescent="0.25">
      <c r="A32" s="72"/>
      <c r="B32" s="68"/>
      <c r="C32" s="102"/>
      <c r="D32" s="103"/>
      <c r="E32" s="93"/>
      <c r="F32" s="94"/>
      <c r="G32" s="95"/>
      <c r="H32" s="72"/>
      <c r="I32" s="68"/>
      <c r="J32" s="68"/>
      <c r="K32" s="73"/>
      <c r="L32" s="74"/>
      <c r="M32" s="82" t="s">
        <v>59</v>
      </c>
      <c r="N32" s="80"/>
      <c r="O32" s="82">
        <v>0</v>
      </c>
      <c r="P32" s="12"/>
    </row>
    <row r="33" spans="1:16" x14ac:dyDescent="0.25">
      <c r="A33" s="72"/>
      <c r="B33" s="68"/>
      <c r="C33" s="102"/>
      <c r="D33" s="103"/>
      <c r="E33" s="93"/>
      <c r="F33" s="94"/>
      <c r="G33" s="95"/>
      <c r="H33" s="72"/>
      <c r="I33" s="68"/>
      <c r="J33" s="68"/>
      <c r="K33" s="73"/>
      <c r="L33" s="74"/>
      <c r="M33" s="82" t="s">
        <v>59</v>
      </c>
      <c r="N33" s="80"/>
      <c r="O33" s="82">
        <v>0</v>
      </c>
      <c r="P33" s="12"/>
    </row>
    <row r="34" spans="1:16" x14ac:dyDescent="0.25">
      <c r="A34" s="72"/>
      <c r="B34" s="68"/>
      <c r="C34" s="102"/>
      <c r="D34" s="103"/>
      <c r="E34" s="93"/>
      <c r="F34" s="94"/>
      <c r="G34" s="95"/>
      <c r="H34" s="72"/>
      <c r="I34" s="68"/>
      <c r="J34" s="68"/>
      <c r="K34" s="73"/>
      <c r="L34" s="74"/>
      <c r="M34" s="82" t="s">
        <v>59</v>
      </c>
      <c r="N34" s="80"/>
      <c r="O34" s="82">
        <v>0</v>
      </c>
      <c r="P34" s="12"/>
    </row>
    <row r="35" spans="1:16" x14ac:dyDescent="0.25">
      <c r="A35" s="72"/>
      <c r="B35" s="68"/>
      <c r="C35" s="102"/>
      <c r="D35" s="103"/>
      <c r="E35" s="93"/>
      <c r="F35" s="94"/>
      <c r="G35" s="95"/>
      <c r="H35" s="72"/>
      <c r="I35" s="68"/>
      <c r="J35" s="68"/>
      <c r="K35" s="73"/>
      <c r="L35" s="74"/>
      <c r="M35" s="82" t="s">
        <v>59</v>
      </c>
      <c r="N35" s="80"/>
      <c r="O35" s="82">
        <v>0</v>
      </c>
      <c r="P35" s="12"/>
    </row>
    <row r="36" spans="1:16" x14ac:dyDescent="0.25">
      <c r="A36" s="72"/>
      <c r="B36" s="68"/>
      <c r="C36" s="102"/>
      <c r="D36" s="103"/>
      <c r="E36" s="93"/>
      <c r="F36" s="94"/>
      <c r="G36" s="95"/>
      <c r="H36" s="72"/>
      <c r="I36" s="68"/>
      <c r="J36" s="68"/>
      <c r="K36" s="73"/>
      <c r="L36" s="74"/>
      <c r="M36" s="82" t="s">
        <v>59</v>
      </c>
      <c r="N36" s="80"/>
      <c r="O36" s="82">
        <v>0</v>
      </c>
      <c r="P36" s="12"/>
    </row>
    <row r="37" spans="1:16" x14ac:dyDescent="0.25">
      <c r="A37" s="27"/>
      <c r="B37" s="77"/>
      <c r="C37" s="102"/>
      <c r="D37" s="103"/>
      <c r="E37" s="96"/>
      <c r="F37" s="28"/>
      <c r="G37" s="90"/>
      <c r="H37" s="97"/>
      <c r="I37" s="28"/>
      <c r="J37" s="28"/>
      <c r="K37" s="83"/>
      <c r="L37" s="60"/>
      <c r="M37" s="85" t="s">
        <v>59</v>
      </c>
      <c r="N37" s="51"/>
      <c r="O37" s="30">
        <f>SUM(N37*G37)</f>
        <v>0</v>
      </c>
      <c r="P37" s="12"/>
    </row>
    <row r="38" spans="1:16" x14ac:dyDescent="0.25">
      <c r="A38" s="27"/>
      <c r="B38" s="28"/>
      <c r="C38" s="102"/>
      <c r="D38" s="103"/>
      <c r="E38" s="88"/>
      <c r="F38" s="89"/>
      <c r="G38" s="90"/>
      <c r="H38" s="97"/>
      <c r="I38" s="28"/>
      <c r="J38" s="28"/>
      <c r="K38" s="83"/>
      <c r="L38" s="60"/>
      <c r="M38" s="31" t="s">
        <v>59</v>
      </c>
      <c r="N38" s="51"/>
      <c r="O38" s="30">
        <f>SUM(N38*G38)</f>
        <v>0</v>
      </c>
      <c r="P38" s="12"/>
    </row>
    <row r="39" spans="1:16" x14ac:dyDescent="0.25">
      <c r="A39" s="27"/>
      <c r="B39" s="32"/>
      <c r="C39" s="102"/>
      <c r="D39" s="103"/>
      <c r="E39" s="91"/>
      <c r="F39" s="92"/>
      <c r="G39" s="90"/>
      <c r="H39" s="97"/>
      <c r="I39" s="28"/>
      <c r="J39" s="32"/>
      <c r="K39" s="84"/>
      <c r="L39" s="60"/>
      <c r="M39" s="33" t="s">
        <v>59</v>
      </c>
      <c r="N39" s="51"/>
      <c r="O39" s="30">
        <f>SUM(N39*G39)</f>
        <v>0</v>
      </c>
      <c r="P39" s="12"/>
    </row>
    <row r="40" spans="1:16" x14ac:dyDescent="0.25">
      <c r="A40" s="27"/>
      <c r="B40" s="28"/>
      <c r="C40" s="102"/>
      <c r="D40" s="103"/>
      <c r="E40" s="88"/>
      <c r="F40" s="89"/>
      <c r="G40" s="90"/>
      <c r="H40" s="97"/>
      <c r="I40" s="28"/>
      <c r="J40" s="28"/>
      <c r="K40" s="83"/>
      <c r="L40" s="60"/>
      <c r="M40" s="33" t="s">
        <v>59</v>
      </c>
      <c r="N40" s="51"/>
      <c r="O40" s="30">
        <f t="shared" ref="O40:O41" si="4">SUM(N40*G40)</f>
        <v>0</v>
      </c>
      <c r="P40" s="12"/>
    </row>
    <row r="41" spans="1:16" x14ac:dyDescent="0.25">
      <c r="A41" s="27"/>
      <c r="B41" s="28"/>
      <c r="C41" s="102"/>
      <c r="D41" s="103"/>
      <c r="E41" s="88"/>
      <c r="F41" s="89"/>
      <c r="G41" s="90"/>
      <c r="H41" s="97"/>
      <c r="I41" s="28"/>
      <c r="J41" s="28"/>
      <c r="K41" s="83"/>
      <c r="L41" s="60"/>
      <c r="M41" s="33" t="s">
        <v>59</v>
      </c>
      <c r="N41" s="51"/>
      <c r="O41" s="30">
        <f t="shared" si="4"/>
        <v>0</v>
      </c>
      <c r="P41" s="12"/>
    </row>
    <row r="42" spans="1:16" x14ac:dyDescent="0.25">
      <c r="A42" s="72"/>
      <c r="B42" s="68"/>
      <c r="C42" s="73"/>
      <c r="D42" s="81"/>
      <c r="E42" s="69"/>
      <c r="F42" s="70"/>
      <c r="G42" s="71"/>
      <c r="H42" s="72"/>
      <c r="I42" s="68"/>
      <c r="J42" s="68"/>
      <c r="K42" s="73"/>
      <c r="L42" s="74"/>
      <c r="M42" s="82"/>
      <c r="N42" s="80"/>
      <c r="O42" s="82"/>
      <c r="P42" s="12"/>
    </row>
    <row r="43" spans="1:16" x14ac:dyDescent="0.25">
      <c r="A43" s="72"/>
      <c r="B43" s="68"/>
      <c r="C43" s="73"/>
      <c r="D43" s="81"/>
      <c r="E43" s="69"/>
      <c r="F43" s="70"/>
      <c r="G43" s="71"/>
      <c r="H43" s="72"/>
      <c r="I43" s="68"/>
      <c r="J43" s="68"/>
      <c r="K43" s="73"/>
      <c r="L43" s="74"/>
      <c r="M43" s="82"/>
      <c r="N43" s="80"/>
      <c r="O43" s="82"/>
      <c r="P43" s="12"/>
    </row>
    <row r="44" spans="1:16" x14ac:dyDescent="0.25">
      <c r="A44" s="72"/>
      <c r="B44" s="68"/>
      <c r="C44" s="73"/>
      <c r="D44" s="81"/>
      <c r="E44" s="69"/>
      <c r="F44" s="70"/>
      <c r="G44" s="71"/>
      <c r="H44" s="72"/>
      <c r="I44" s="68"/>
      <c r="J44" s="68"/>
      <c r="K44" s="73"/>
      <c r="L44" s="74"/>
      <c r="M44" s="82"/>
      <c r="N44" s="80"/>
      <c r="O44" s="82"/>
      <c r="P44" s="12"/>
    </row>
    <row r="45" spans="1:16" x14ac:dyDescent="0.25">
      <c r="A45" s="72"/>
      <c r="B45" s="68"/>
      <c r="C45" s="73"/>
      <c r="D45" s="81"/>
      <c r="E45" s="69"/>
      <c r="F45" s="70"/>
      <c r="G45" s="71"/>
      <c r="H45" s="72"/>
      <c r="I45" s="68"/>
      <c r="J45" s="68"/>
      <c r="K45" s="73"/>
      <c r="L45" s="74"/>
      <c r="M45" s="82"/>
      <c r="N45" s="80"/>
      <c r="O45" s="82"/>
      <c r="P45" s="12"/>
    </row>
    <row r="46" spans="1:16" x14ac:dyDescent="0.25">
      <c r="A46" s="72"/>
      <c r="B46" s="68"/>
      <c r="C46" s="73"/>
      <c r="D46" s="81"/>
      <c r="E46" s="69"/>
      <c r="F46" s="70"/>
      <c r="G46" s="71"/>
      <c r="H46" s="72"/>
      <c r="I46" s="68"/>
      <c r="J46" s="68"/>
      <c r="K46" s="73"/>
      <c r="L46" s="74"/>
      <c r="M46" s="82"/>
      <c r="N46" s="80"/>
      <c r="O46" s="82"/>
      <c r="P46" s="12"/>
    </row>
    <row r="47" spans="1:16" x14ac:dyDescent="0.25">
      <c r="A47" s="72"/>
      <c r="B47" s="68"/>
      <c r="C47" s="73"/>
      <c r="D47" s="81"/>
      <c r="E47" s="69"/>
      <c r="F47" s="70"/>
      <c r="G47" s="71"/>
      <c r="H47" s="72"/>
      <c r="I47" s="68"/>
      <c r="J47" s="68"/>
      <c r="K47" s="73"/>
      <c r="L47" s="74"/>
      <c r="M47" s="82"/>
      <c r="N47" s="80"/>
      <c r="O47" s="82"/>
      <c r="P47" s="12"/>
    </row>
    <row r="48" spans="1:16" x14ac:dyDescent="0.25">
      <c r="A48" s="77"/>
      <c r="B48" s="28"/>
      <c r="C48" s="104"/>
      <c r="D48" s="103"/>
      <c r="E48" s="29"/>
      <c r="F48" s="29"/>
      <c r="G48" s="90">
        <f>SUM(G12:G47)</f>
        <v>1349.68</v>
      </c>
      <c r="H48" s="55"/>
      <c r="I48" s="28"/>
      <c r="J48" s="28"/>
      <c r="K48" s="63"/>
      <c r="L48" s="60"/>
      <c r="M48" s="79"/>
      <c r="N48" s="80"/>
      <c r="O48" s="78"/>
      <c r="P48" s="12"/>
    </row>
    <row r="49" spans="1:16" ht="15.75" thickBot="1" x14ac:dyDescent="0.3">
      <c r="A49" s="34"/>
      <c r="B49" s="35"/>
      <c r="C49" s="36"/>
      <c r="D49" s="64"/>
      <c r="E49" s="37"/>
      <c r="F49" s="37"/>
      <c r="G49" s="65"/>
      <c r="H49" s="38"/>
      <c r="I49" s="35"/>
      <c r="J49" s="35"/>
      <c r="K49" s="36"/>
      <c r="L49" s="66"/>
      <c r="M49" s="40"/>
      <c r="N49" s="67"/>
      <c r="O49" s="43"/>
      <c r="P49" s="12"/>
    </row>
    <row r="50" spans="1:16" ht="15.75" thickBot="1" x14ac:dyDescent="0.3">
      <c r="A50" s="53"/>
      <c r="B50" s="41"/>
      <c r="C50" s="41"/>
      <c r="D50" s="41"/>
      <c r="E50" s="41"/>
      <c r="F50" s="41"/>
      <c r="G50" s="41"/>
      <c r="H50" s="41"/>
      <c r="I50" s="41"/>
      <c r="J50" s="164" t="s">
        <v>13</v>
      </c>
      <c r="K50" s="164"/>
      <c r="L50" s="43">
        <f>SUM(L12:L48)</f>
        <v>38149.299999999996</v>
      </c>
      <c r="M50" s="42"/>
      <c r="N50" s="44" t="s">
        <v>14</v>
      </c>
      <c r="O50" s="39">
        <f>SUM(O12:O17)</f>
        <v>0</v>
      </c>
      <c r="P50" s="12" t="str">
        <f>IF(O50&gt;L50,"prekročená cena","nižšia ako stanovená")</f>
        <v>nižšia ako stanovená</v>
      </c>
    </row>
    <row r="51" spans="1:16" ht="15.75" thickBot="1" x14ac:dyDescent="0.3">
      <c r="A51" s="165" t="s">
        <v>15</v>
      </c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7"/>
      <c r="O51" s="39">
        <f>O52-O50</f>
        <v>0</v>
      </c>
    </row>
    <row r="52" spans="1:16" ht="15.75" thickBot="1" x14ac:dyDescent="0.3">
      <c r="A52" s="165" t="s">
        <v>16</v>
      </c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7"/>
      <c r="O52" s="39">
        <f>IF("nie"=MID(I60,1,3),O50,(O50*1.2))</f>
        <v>0</v>
      </c>
    </row>
    <row r="53" spans="1:16" x14ac:dyDescent="0.25">
      <c r="A53" s="161" t="s">
        <v>17</v>
      </c>
      <c r="B53" s="162"/>
      <c r="C53" s="162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</row>
    <row r="54" spans="1:16" x14ac:dyDescent="0.25">
      <c r="A54" s="168" t="s">
        <v>63</v>
      </c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</row>
    <row r="55" spans="1:16" ht="25.5" customHeight="1" x14ac:dyDescent="0.25">
      <c r="A55" s="46" t="s">
        <v>57</v>
      </c>
      <c r="B55" s="46"/>
      <c r="C55" s="46"/>
      <c r="D55" s="46"/>
      <c r="E55" s="46"/>
      <c r="F55" s="46"/>
      <c r="G55" s="47" t="s">
        <v>55</v>
      </c>
      <c r="H55" s="46"/>
      <c r="I55" s="46"/>
      <c r="J55" s="48"/>
      <c r="K55" s="48"/>
      <c r="L55" s="48"/>
      <c r="M55" s="48"/>
      <c r="N55" s="48"/>
      <c r="O55" s="48"/>
    </row>
    <row r="56" spans="1:16" ht="15" customHeight="1" x14ac:dyDescent="0.25">
      <c r="A56" s="144" t="s">
        <v>85</v>
      </c>
      <c r="B56" s="145"/>
      <c r="C56" s="145"/>
      <c r="D56" s="145"/>
      <c r="E56" s="146"/>
      <c r="F56" s="163" t="s">
        <v>56</v>
      </c>
      <c r="G56" s="49" t="s">
        <v>18</v>
      </c>
      <c r="H56" s="155"/>
      <c r="I56" s="156"/>
      <c r="J56" s="156"/>
      <c r="K56" s="156"/>
      <c r="L56" s="156"/>
      <c r="M56" s="156"/>
      <c r="N56" s="156"/>
      <c r="O56" s="157"/>
    </row>
    <row r="57" spans="1:16" x14ac:dyDescent="0.25">
      <c r="A57" s="147"/>
      <c r="B57" s="148"/>
      <c r="C57" s="148"/>
      <c r="D57" s="148"/>
      <c r="E57" s="149"/>
      <c r="F57" s="163"/>
      <c r="G57" s="49" t="s">
        <v>19</v>
      </c>
      <c r="H57" s="155"/>
      <c r="I57" s="156"/>
      <c r="J57" s="156"/>
      <c r="K57" s="156"/>
      <c r="L57" s="156"/>
      <c r="M57" s="156"/>
      <c r="N57" s="156"/>
      <c r="O57" s="157"/>
    </row>
    <row r="58" spans="1:16" ht="18" customHeight="1" x14ac:dyDescent="0.25">
      <c r="A58" s="147"/>
      <c r="B58" s="148"/>
      <c r="C58" s="148"/>
      <c r="D58" s="148"/>
      <c r="E58" s="149"/>
      <c r="F58" s="163"/>
      <c r="G58" s="49" t="s">
        <v>20</v>
      </c>
      <c r="H58" s="155"/>
      <c r="I58" s="156"/>
      <c r="J58" s="156"/>
      <c r="K58" s="156"/>
      <c r="L58" s="156"/>
      <c r="M58" s="156"/>
      <c r="N58" s="156"/>
      <c r="O58" s="157"/>
    </row>
    <row r="59" spans="1:16" x14ac:dyDescent="0.25">
      <c r="A59" s="147"/>
      <c r="B59" s="148"/>
      <c r="C59" s="148"/>
      <c r="D59" s="148"/>
      <c r="E59" s="149"/>
      <c r="F59" s="163"/>
      <c r="G59" s="49" t="s">
        <v>21</v>
      </c>
      <c r="H59" s="155"/>
      <c r="I59" s="156"/>
      <c r="J59" s="156"/>
      <c r="K59" s="156"/>
      <c r="L59" s="156"/>
      <c r="M59" s="156"/>
      <c r="N59" s="156"/>
      <c r="O59" s="157"/>
    </row>
    <row r="60" spans="1:16" x14ac:dyDescent="0.25">
      <c r="A60" s="147"/>
      <c r="B60" s="148"/>
      <c r="C60" s="148"/>
      <c r="D60" s="148"/>
      <c r="E60" s="149"/>
      <c r="F60" s="163"/>
      <c r="G60" s="49" t="s">
        <v>22</v>
      </c>
      <c r="H60" s="155"/>
      <c r="I60" s="156"/>
      <c r="J60" s="156"/>
      <c r="K60" s="156"/>
      <c r="L60" s="156"/>
      <c r="M60" s="156"/>
      <c r="N60" s="156"/>
      <c r="O60" s="157"/>
    </row>
    <row r="61" spans="1:16" x14ac:dyDescent="0.25">
      <c r="A61" s="147"/>
      <c r="B61" s="148"/>
      <c r="C61" s="148"/>
      <c r="D61" s="148"/>
      <c r="E61" s="149"/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1:16" x14ac:dyDescent="0.25">
      <c r="A62" s="147"/>
      <c r="B62" s="148"/>
      <c r="C62" s="148"/>
      <c r="D62" s="148"/>
      <c r="E62" s="149"/>
      <c r="F62" s="24"/>
      <c r="G62" s="24"/>
      <c r="H62" s="24"/>
      <c r="I62" s="24"/>
      <c r="J62" s="24"/>
      <c r="K62" s="24"/>
      <c r="L62" s="24"/>
      <c r="M62" s="24"/>
      <c r="N62" s="24"/>
      <c r="O62" s="24"/>
    </row>
    <row r="63" spans="1:16" x14ac:dyDescent="0.25">
      <c r="A63" s="147"/>
      <c r="B63" s="148"/>
      <c r="C63" s="148"/>
      <c r="D63" s="148"/>
      <c r="E63" s="149"/>
      <c r="F63" s="48"/>
      <c r="G63" s="24"/>
      <c r="H63" s="18"/>
      <c r="I63" s="24"/>
      <c r="J63" s="24" t="s">
        <v>23</v>
      </c>
      <c r="K63" s="24"/>
      <c r="L63" s="158"/>
      <c r="M63" s="159"/>
      <c r="N63" s="160"/>
      <c r="O63" s="24"/>
    </row>
    <row r="64" spans="1:16" x14ac:dyDescent="0.25">
      <c r="A64" s="150"/>
      <c r="B64" s="151"/>
      <c r="C64" s="151"/>
      <c r="D64" s="151"/>
      <c r="E64" s="152"/>
      <c r="F64" s="48"/>
      <c r="G64" s="24"/>
      <c r="H64" s="24"/>
      <c r="I64" s="24"/>
      <c r="J64" s="24"/>
      <c r="K64" s="24"/>
      <c r="L64" s="24"/>
      <c r="M64" s="24"/>
      <c r="N64" s="24"/>
      <c r="O64" s="24"/>
    </row>
    <row r="65" spans="1:15" x14ac:dyDescent="0.25">
      <c r="A65" s="98">
        <v>45040</v>
      </c>
      <c r="B65" s="99" t="s">
        <v>73</v>
      </c>
      <c r="C65" s="21"/>
      <c r="D65" s="21"/>
      <c r="E65" s="21"/>
      <c r="F65" s="21"/>
      <c r="G65" s="24"/>
      <c r="H65" s="24"/>
      <c r="I65" s="24"/>
      <c r="J65" s="24"/>
      <c r="K65" s="24"/>
      <c r="L65" s="24"/>
      <c r="M65" s="24"/>
      <c r="N65" s="24"/>
      <c r="O65" s="24"/>
    </row>
  </sheetData>
  <mergeCells count="65">
    <mergeCell ref="A56:E64"/>
    <mergeCell ref="C3:K3"/>
    <mergeCell ref="H60:O60"/>
    <mergeCell ref="L63:N63"/>
    <mergeCell ref="A53:C53"/>
    <mergeCell ref="F56:F60"/>
    <mergeCell ref="H56:O56"/>
    <mergeCell ref="H57:O57"/>
    <mergeCell ref="H58:O58"/>
    <mergeCell ref="H59:O59"/>
    <mergeCell ref="J50:K50"/>
    <mergeCell ref="A51:N51"/>
    <mergeCell ref="A52:N52"/>
    <mergeCell ref="A54:O54"/>
    <mergeCell ref="C17:D17"/>
    <mergeCell ref="C16:D16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48:D48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C28:D28"/>
    <mergeCell ref="C29:D29"/>
    <mergeCell ref="C30:D30"/>
    <mergeCell ref="C31:D31"/>
    <mergeCell ref="C35:D35"/>
    <mergeCell ref="C32:D32"/>
    <mergeCell ref="C33:D33"/>
    <mergeCell ref="C34:D34"/>
    <mergeCell ref="C23:D23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C40:D40"/>
    <mergeCell ref="C41:D41"/>
    <mergeCell ref="C36:D36"/>
    <mergeCell ref="C37:D37"/>
    <mergeCell ref="C38:D38"/>
    <mergeCell ref="C39:D3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H27" sqref="H27"/>
    </sheetView>
  </sheetViews>
  <sheetFormatPr defaultRowHeight="15" x14ac:dyDescent="0.25"/>
  <cols>
    <col min="2" max="2" width="16.28515625" bestFit="1" customWidth="1"/>
  </cols>
  <sheetData>
    <row r="3" spans="1:9" x14ac:dyDescent="0.25">
      <c r="A3" s="61" t="s">
        <v>59</v>
      </c>
      <c r="B3" s="61" t="s">
        <v>67</v>
      </c>
      <c r="C3" s="61"/>
      <c r="D3" s="61" t="s">
        <v>59</v>
      </c>
      <c r="E3" s="61" t="s">
        <v>67</v>
      </c>
      <c r="F3" s="61"/>
      <c r="G3" s="61" t="s">
        <v>59</v>
      </c>
      <c r="H3" s="61" t="s">
        <v>67</v>
      </c>
    </row>
    <row r="4" spans="1:9" x14ac:dyDescent="0.25">
      <c r="A4" s="61">
        <v>5.35</v>
      </c>
      <c r="B4" s="61">
        <v>22.72</v>
      </c>
      <c r="C4" s="61">
        <f>A4*B4</f>
        <v>121.55199999999999</v>
      </c>
      <c r="D4" s="61">
        <v>16.41</v>
      </c>
      <c r="E4" s="61">
        <v>27.44</v>
      </c>
      <c r="F4" s="61">
        <f>D4*E4</f>
        <v>450.29040000000003</v>
      </c>
      <c r="G4" s="61"/>
      <c r="H4" s="61"/>
      <c r="I4" s="61">
        <f>G4*H4</f>
        <v>0</v>
      </c>
    </row>
    <row r="7" spans="1:9" x14ac:dyDescent="0.25">
      <c r="B7">
        <f>(C4+F4+I4)/(A4+D4+G4)</f>
        <v>26.279522058823531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B15" sqref="B15:N15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74" t="s">
        <v>51</v>
      </c>
      <c r="M2" s="174"/>
    </row>
    <row r="3" spans="1:14" x14ac:dyDescent="0.25">
      <c r="A3" s="5" t="s">
        <v>25</v>
      </c>
      <c r="B3" s="171" t="s">
        <v>26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</row>
    <row r="4" spans="1:14" x14ac:dyDescent="0.25">
      <c r="A4" s="5" t="s">
        <v>27</v>
      </c>
      <c r="B4" s="171" t="s">
        <v>28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</row>
    <row r="5" spans="1:14" x14ac:dyDescent="0.25">
      <c r="A5" s="5" t="s">
        <v>8</v>
      </c>
      <c r="B5" s="171" t="s">
        <v>29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1:14" x14ac:dyDescent="0.25">
      <c r="A6" s="5" t="s">
        <v>2</v>
      </c>
      <c r="B6" s="171" t="s">
        <v>30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1:14" x14ac:dyDescent="0.25">
      <c r="A7" s="6" t="s">
        <v>31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3"/>
    </row>
    <row r="8" spans="1:14" x14ac:dyDescent="0.25">
      <c r="A8" s="5" t="s">
        <v>12</v>
      </c>
      <c r="B8" s="171" t="s">
        <v>32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</row>
    <row r="9" spans="1:14" x14ac:dyDescent="0.25">
      <c r="A9" s="7" t="s">
        <v>33</v>
      </c>
      <c r="B9" s="171" t="s">
        <v>34</v>
      </c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</row>
    <row r="10" spans="1:14" x14ac:dyDescent="0.25">
      <c r="A10" s="7" t="s">
        <v>35</v>
      </c>
      <c r="B10" s="171" t="s">
        <v>36</v>
      </c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</row>
    <row r="11" spans="1:14" x14ac:dyDescent="0.25">
      <c r="A11" s="8" t="s">
        <v>37</v>
      </c>
      <c r="B11" s="171" t="s">
        <v>38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</row>
    <row r="12" spans="1:14" x14ac:dyDescent="0.25">
      <c r="A12" s="9" t="s">
        <v>39</v>
      </c>
      <c r="B12" s="171" t="s">
        <v>40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</row>
    <row r="13" spans="1:14" ht="24" customHeight="1" x14ac:dyDescent="0.25">
      <c r="A13" s="8" t="s">
        <v>41</v>
      </c>
      <c r="B13" s="171" t="s">
        <v>42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</row>
    <row r="14" spans="1:14" ht="16.5" customHeight="1" x14ac:dyDescent="0.25">
      <c r="A14" s="8" t="s">
        <v>5</v>
      </c>
      <c r="B14" s="171" t="s">
        <v>52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</row>
    <row r="15" spans="1:14" x14ac:dyDescent="0.25">
      <c r="A15" s="8" t="s">
        <v>43</v>
      </c>
      <c r="B15" s="171" t="s">
        <v>44</v>
      </c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</row>
    <row r="16" spans="1:14" ht="38.25" x14ac:dyDescent="0.25">
      <c r="A16" s="10" t="s">
        <v>45</v>
      </c>
      <c r="B16" s="171" t="s">
        <v>46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</row>
    <row r="17" spans="1:14" ht="28.5" customHeight="1" x14ac:dyDescent="0.25">
      <c r="A17" s="10" t="s">
        <v>47</v>
      </c>
      <c r="B17" s="171" t="s">
        <v>48</v>
      </c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</row>
    <row r="18" spans="1:14" ht="27" customHeight="1" x14ac:dyDescent="0.25">
      <c r="A18" s="11" t="s">
        <v>49</v>
      </c>
      <c r="B18" s="171" t="s">
        <v>50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</row>
    <row r="19" spans="1:14" ht="75" customHeight="1" x14ac:dyDescent="0.25">
      <c r="A19" s="50" t="s">
        <v>60</v>
      </c>
      <c r="B19" s="170" t="s">
        <v>61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rozsah zákazky a cenová ponuka</vt:lpstr>
      <vt:lpstr>Hárok1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2020-12-16T07:24:06Z</cp:lastPrinted>
  <dcterms:created xsi:type="dcterms:W3CDTF">2012-08-13T12:29:09Z</dcterms:created>
  <dcterms:modified xsi:type="dcterms:W3CDTF">2023-07-06T12:51:21Z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