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.drevova\Desktop\MY\5_SBS\4_Súťaž\2_Vysvetlenie SP\3\"/>
    </mc:Choice>
  </mc:AlternateContent>
  <xr:revisionPtr revIDLastSave="0" documentId="13_ncr:1_{28166B89-8653-4B1C-AEAA-12F9322BB262}" xr6:coauthVersionLast="47" xr6:coauthVersionMax="47" xr10:uidLastSave="{00000000-0000-0000-0000-000000000000}"/>
  <bookViews>
    <workbookView xWindow="-120" yWindow="-120" windowWidth="29040" windowHeight="15840" firstSheet="1" activeTab="1" xr2:uid="{89D3062A-3E8C-407B-A16C-9D1AA0F43D56}"/>
  </bookViews>
  <sheets>
    <sheet name="Zákl. nastavenie" sheetId="7" state="hidden" r:id="rId1"/>
    <sheet name="Ponuka - peňažný bonusový" sheetId="8" r:id="rId2"/>
    <sheet name="Ponuka - bodový" sheetId="10" state="hidden" r:id="rId3"/>
    <sheet name="Koneční užívatelia výhod" sheetId="5" r:id="rId4"/>
    <sheet name="Medzinárodné sankcie" sheetId="2" r:id="rId5"/>
  </sheets>
  <definedNames>
    <definedName name="_xlnm.Print_Area" localSheetId="3">'Koneční užívatelia výhod'!$B$1:$B$28</definedName>
    <definedName name="_xlnm.Print_Area" localSheetId="4">'Medzinárodné sankcie'!$B$1:$B$22</definedName>
    <definedName name="_xlnm.Print_Area" localSheetId="2">'Ponuka - bodový'!$A$2:$I$50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8" l="1"/>
  <c r="G24" i="8"/>
  <c r="G23" i="8"/>
  <c r="G22" i="8"/>
  <c r="H52" i="8"/>
  <c r="H32" i="8"/>
  <c r="H55" i="8"/>
  <c r="H54" i="8"/>
  <c r="H53" i="8"/>
  <c r="D26" i="8"/>
  <c r="F25" i="8"/>
  <c r="F24" i="8"/>
  <c r="F23" i="8"/>
  <c r="F22" i="8"/>
  <c r="C30" i="8"/>
  <c r="H22" i="8" l="1"/>
  <c r="F26" i="8"/>
  <c r="G26" i="8" s="1"/>
  <c r="H56" i="8"/>
  <c r="H57" i="8" s="1"/>
  <c r="H23" i="8"/>
  <c r="H24" i="8"/>
  <c r="H25" i="8"/>
  <c r="H55" i="10"/>
  <c r="H54" i="10"/>
  <c r="H53" i="10"/>
  <c r="H52" i="10"/>
  <c r="D26" i="10"/>
  <c r="F25" i="10"/>
  <c r="G25" i="10" s="1"/>
  <c r="H25" i="10" s="1"/>
  <c r="F24" i="10"/>
  <c r="F23" i="10"/>
  <c r="G23" i="10" s="1"/>
  <c r="H23" i="10" s="1"/>
  <c r="F22" i="10"/>
  <c r="B20" i="10"/>
  <c r="D18" i="10"/>
  <c r="E35" i="7"/>
  <c r="E36" i="7"/>
  <c r="E50" i="7"/>
  <c r="E49" i="7"/>
  <c r="E37" i="7"/>
  <c r="G34" i="7"/>
  <c r="H34" i="7" s="1"/>
  <c r="C32" i="8"/>
  <c r="G20" i="8"/>
  <c r="H20" i="8"/>
  <c r="B40" i="8"/>
  <c r="C38" i="8"/>
  <c r="B32" i="8"/>
  <c r="C18" i="8"/>
  <c r="B40" i="10"/>
  <c r="B31" i="10"/>
  <c r="D29" i="10"/>
  <c r="H20" i="10"/>
  <c r="G20" i="10"/>
  <c r="K9" i="7"/>
  <c r="K10" i="7"/>
  <c r="K11" i="7"/>
  <c r="K12" i="7"/>
  <c r="K13" i="7"/>
  <c r="K4" i="7"/>
  <c r="K5" i="7"/>
  <c r="K6" i="7"/>
  <c r="K7" i="7"/>
  <c r="K8" i="7"/>
  <c r="I36" i="7"/>
  <c r="I50" i="7"/>
  <c r="I51" i="7"/>
  <c r="I52" i="7"/>
  <c r="I53" i="7"/>
  <c r="I54" i="7"/>
  <c r="I55" i="7"/>
  <c r="I56" i="7"/>
  <c r="I57" i="7"/>
  <c r="I58" i="7"/>
  <c r="I49" i="7"/>
  <c r="G50" i="7"/>
  <c r="G51" i="7"/>
  <c r="G52" i="7"/>
  <c r="G53" i="7"/>
  <c r="G54" i="7"/>
  <c r="G55" i="7"/>
  <c r="G56" i="7"/>
  <c r="G57" i="7"/>
  <c r="G58" i="7"/>
  <c r="G49" i="7"/>
  <c r="I35" i="7"/>
  <c r="I37" i="7"/>
  <c r="I38" i="7"/>
  <c r="I39" i="7"/>
  <c r="I40" i="7"/>
  <c r="I41" i="7"/>
  <c r="I42" i="7"/>
  <c r="I43" i="7"/>
  <c r="I34" i="7"/>
  <c r="J34" i="7" s="1"/>
  <c r="G35" i="7"/>
  <c r="G36" i="7"/>
  <c r="G37" i="7"/>
  <c r="G38" i="7"/>
  <c r="G39" i="7"/>
  <c r="G40" i="7"/>
  <c r="G41" i="7"/>
  <c r="G42" i="7"/>
  <c r="G43" i="7"/>
  <c r="E51" i="7"/>
  <c r="E52" i="7"/>
  <c r="E53" i="7"/>
  <c r="E54" i="7"/>
  <c r="E55" i="7"/>
  <c r="E56" i="7"/>
  <c r="E57" i="7"/>
  <c r="E58" i="7"/>
  <c r="E38" i="7"/>
  <c r="E39" i="7"/>
  <c r="E40" i="7"/>
  <c r="E41" i="7"/>
  <c r="E42" i="7"/>
  <c r="E43" i="7"/>
  <c r="E34" i="7"/>
  <c r="C19" i="7" a="1"/>
  <c r="C19" i="7" s="1"/>
  <c r="C34" i="7" s="1" a="1"/>
  <c r="C34" i="7" s="1"/>
  <c r="C49" i="7" s="1" a="1"/>
  <c r="C49" i="7" s="1"/>
  <c r="B19" i="7" a="1"/>
  <c r="B19" i="7" s="1"/>
  <c r="B34" i="7" s="1" a="1"/>
  <c r="B34" i="7" s="1"/>
  <c r="B49" i="7" s="1" a="1"/>
  <c r="B49" i="7" s="1"/>
  <c r="H26" i="8" l="1"/>
  <c r="H56" i="10"/>
  <c r="G22" i="10"/>
  <c r="H22" i="10" s="1"/>
  <c r="G24" i="10"/>
  <c r="H24" i="10" s="1"/>
  <c r="H36" i="8"/>
  <c r="J49" i="7"/>
  <c r="F34" i="7"/>
  <c r="F49" i="7"/>
  <c r="H27" i="8" l="1"/>
  <c r="C28" i="8" s="1"/>
  <c r="H60" i="8" s="1"/>
  <c r="H26" i="10"/>
  <c r="D27" i="10" s="1"/>
  <c r="H14" i="7"/>
  <c r="I7" i="7" s="1"/>
  <c r="H49" i="7"/>
  <c r="J52" i="7" l="1"/>
  <c r="J7" i="7"/>
  <c r="H52" i="7"/>
  <c r="H22" i="7"/>
  <c r="F22" i="7"/>
  <c r="J37" i="7"/>
  <c r="H37" i="7"/>
  <c r="F52" i="7"/>
  <c r="F37" i="7"/>
  <c r="J22" i="7"/>
  <c r="I10" i="7"/>
  <c r="I11" i="7"/>
  <c r="I13" i="7"/>
  <c r="I5" i="7"/>
  <c r="I9" i="7"/>
  <c r="I6" i="7"/>
  <c r="D40" i="10" s="1"/>
  <c r="I4" i="7"/>
  <c r="I12" i="7"/>
  <c r="I8" i="7"/>
  <c r="J8" i="7" l="1"/>
  <c r="J24" i="7"/>
  <c r="F24" i="7"/>
  <c r="J9" i="7"/>
  <c r="H54" i="7"/>
  <c r="H24" i="7"/>
  <c r="F54" i="7"/>
  <c r="J54" i="7"/>
  <c r="H39" i="7"/>
  <c r="F39" i="7"/>
  <c r="J39" i="7"/>
  <c r="F40" i="7"/>
  <c r="H25" i="7"/>
  <c r="F55" i="7"/>
  <c r="J55" i="7"/>
  <c r="J25" i="7"/>
  <c r="F25" i="7"/>
  <c r="J10" i="7"/>
  <c r="H55" i="7"/>
  <c r="J40" i="7"/>
  <c r="H40" i="7"/>
  <c r="J51" i="7"/>
  <c r="H51" i="7"/>
  <c r="H21" i="7"/>
  <c r="F21" i="7"/>
  <c r="F51" i="7"/>
  <c r="H36" i="7"/>
  <c r="J36" i="7"/>
  <c r="F36" i="7"/>
  <c r="J21" i="7"/>
  <c r="J6" i="7"/>
  <c r="H41" i="7"/>
  <c r="F26" i="7"/>
  <c r="H26" i="7"/>
  <c r="F41" i="7"/>
  <c r="J11" i="7"/>
  <c r="J26" i="7"/>
  <c r="H56" i="7"/>
  <c r="F56" i="7"/>
  <c r="J41" i="7"/>
  <c r="J56" i="7"/>
  <c r="J23" i="7"/>
  <c r="J38" i="7"/>
  <c r="H38" i="7"/>
  <c r="J53" i="7"/>
  <c r="F23" i="7"/>
  <c r="H53" i="7"/>
  <c r="H23" i="7"/>
  <c r="F53" i="7"/>
  <c r="F38" i="7"/>
  <c r="J42" i="7"/>
  <c r="H42" i="7"/>
  <c r="F42" i="7"/>
  <c r="J27" i="7"/>
  <c r="F27" i="7"/>
  <c r="J57" i="7"/>
  <c r="H57" i="7"/>
  <c r="H27" i="7"/>
  <c r="F57" i="7"/>
  <c r="J12" i="7"/>
  <c r="H50" i="7"/>
  <c r="H35" i="7"/>
  <c r="F50" i="7"/>
  <c r="J35" i="7"/>
  <c r="J5" i="7"/>
  <c r="J50" i="7"/>
  <c r="H20" i="7"/>
  <c r="F20" i="7"/>
  <c r="F35" i="7"/>
  <c r="J20" i="7"/>
  <c r="F58" i="7"/>
  <c r="J13" i="7"/>
  <c r="J43" i="7"/>
  <c r="F43" i="7"/>
  <c r="H43" i="7"/>
  <c r="J28" i="7"/>
  <c r="J58" i="7"/>
  <c r="H58" i="7"/>
  <c r="H28" i="7"/>
  <c r="F28" i="7"/>
  <c r="H19" i="7"/>
  <c r="J4" i="7"/>
  <c r="J19" i="7"/>
  <c r="F19" i="7"/>
  <c r="I14" i="7"/>
  <c r="D19" i="7" a="1"/>
  <c r="D19" i="7" s="1"/>
  <c r="D29" i="7" s="1"/>
  <c r="J29" i="7" l="1"/>
  <c r="H29" i="7"/>
  <c r="J44" i="7"/>
  <c r="H44" i="7"/>
  <c r="J59" i="7"/>
  <c r="F59" i="7"/>
  <c r="H59" i="7"/>
  <c r="F29" i="7"/>
  <c r="F44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<sst xmlns="http://schemas.openxmlformats.org/spreadsheetml/2006/main" count="281" uniqueCount="146">
  <si>
    <t>Základné nastavenie súťaže</t>
  </si>
  <si>
    <t>Por. č.</t>
  </si>
  <si>
    <t>názov kritéria</t>
  </si>
  <si>
    <t>jednotka</t>
  </si>
  <si>
    <t>Max hodnota</t>
  </si>
  <si>
    <t>Min hodnota</t>
  </si>
  <si>
    <t xml:space="preserve">Logika kritéria </t>
  </si>
  <si>
    <t>Koľko sme ochotní priplatiť si za najlepšiu hodnotu?</t>
  </si>
  <si>
    <t>Váha kritériá (%)</t>
  </si>
  <si>
    <t>Hodnota MVP</t>
  </si>
  <si>
    <t>Hodnota jednotky</t>
  </si>
  <si>
    <t>čím menej, tým lepšie</t>
  </si>
  <si>
    <t>...</t>
  </si>
  <si>
    <t>spolu</t>
  </si>
  <si>
    <t>Spôsob hodnotenia - bodový</t>
  </si>
  <si>
    <t>Váha (%)</t>
  </si>
  <si>
    <t>Ponuka A</t>
  </si>
  <si>
    <t>Ponuka B</t>
  </si>
  <si>
    <t>Ponuka C</t>
  </si>
  <si>
    <t>Ponuka A - Body</t>
  </si>
  <si>
    <t>Ponuka B - Body</t>
  </si>
  <si>
    <t>C - EUR</t>
  </si>
  <si>
    <t>Spolu</t>
  </si>
  <si>
    <t>Spôsob hodnotenia - peňažný bonusový</t>
  </si>
  <si>
    <t>Ponuka A - EUR</t>
  </si>
  <si>
    <t>Ponuka B - EUR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</si>
  <si>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</si>
  <si>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</si>
  <si>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</si>
  <si>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</si>
  <si>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</si>
  <si>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</si>
  <si>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</si>
  <si>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</si>
  <si>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</si>
  <si>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</si>
  <si>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</si>
  <si>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Logika kritéria</t>
  </si>
  <si>
    <t>Váha kritéria (%)</t>
  </si>
  <si>
    <t>Minimálna hodnota</t>
  </si>
  <si>
    <t>Maximálna hodnota</t>
  </si>
  <si>
    <t>Názov položky</t>
  </si>
  <si>
    <t>Počet bodov v danom kritériu:</t>
  </si>
  <si>
    <t>Popis kritéria</t>
  </si>
  <si>
    <t>Ponuka uchádzača</t>
  </si>
  <si>
    <t>Počet bodov spolu: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</si>
  <si>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</si>
  <si>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</si>
  <si>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</si>
  <si>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</si>
  <si>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</si>
  <si>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</si>
  <si>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</si>
  <si>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</si>
  <si>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</si>
  <si>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</si>
  <si>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</si>
  <si>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</si>
  <si>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</si>
  <si>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</si>
  <si>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</si>
  <si>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</si>
  <si>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</si>
  <si>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</si>
  <si>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</si>
  <si>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</si>
  <si>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</si>
  <si>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</si>
  <si>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</si>
  <si>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</si>
  <si>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</si>
  <si>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</si>
  <si>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</si>
  <si>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</si>
  <si>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</si>
  <si>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</si>
  <si>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Spôsob hodnotenia - peňažný malusový</t>
  </si>
  <si>
    <t>EUR s DPH</t>
  </si>
  <si>
    <t>Cena za celý predmet zákazky</t>
  </si>
  <si>
    <t>Ponuková cena:</t>
  </si>
  <si>
    <t>Peňažný bonus na účely vyhodnotenia ponúk:</t>
  </si>
  <si>
    <t>Logika kritéria:</t>
  </si>
  <si>
    <t>Minimálna hodnota:</t>
  </si>
  <si>
    <t>Maximálna hodnota:</t>
  </si>
  <si>
    <t>Maximálny finančný bonus na účely hodnotenia ponúk</t>
  </si>
  <si>
    <t>Kritérium č. 1:</t>
  </si>
  <si>
    <t>Kritérium č. 2:</t>
  </si>
  <si>
    <t>Kritérium č. 3:</t>
  </si>
  <si>
    <t>Celková cena na účely hodnotenia ponúk:</t>
  </si>
  <si>
    <t>žiadna</t>
  </si>
  <si>
    <t>Minimálna hodnota kritéria</t>
  </si>
  <si>
    <t>Maximálna hodnota kritéria</t>
  </si>
  <si>
    <t>čím viac, tým lepšie</t>
  </si>
  <si>
    <t>M.j.</t>
  </si>
  <si>
    <t>Množstvo</t>
  </si>
  <si>
    <t>hod.</t>
  </si>
  <si>
    <t>Celková cena v EUR bez DPH</t>
  </si>
  <si>
    <t>Výška DPH (20 %)</t>
  </si>
  <si>
    <t xml:space="preserve">Celková cena v EUR s DPH </t>
  </si>
  <si>
    <t>Strážna služba objektov a areálov v exteriéri a interiéri</t>
  </si>
  <si>
    <t>Som platcom DPH</t>
  </si>
  <si>
    <t>Služby zásahovej  jednotky a služby pre zabezpečenie nepredvídaných a krízových situácií</t>
  </si>
  <si>
    <t>Služby pre zabezpečenie poriadku na verejných, kultúrnych a spoločenských podujatiach</t>
  </si>
  <si>
    <t>Služby na ochranu majetku a osôb pri preprave hodnôt do 50 000 EUR/10km</t>
  </si>
  <si>
    <t xml:space="preserve">hod. </t>
  </si>
  <si>
    <t>Celková cena v EUR s DPH</t>
  </si>
  <si>
    <t>Zaručená mzda pracovníka strážnej služby</t>
  </si>
  <si>
    <t>Stabilita pracovného tímu</t>
  </si>
  <si>
    <t xml:space="preserve">Minimálna hrubá hodinová mzda pracovníka strážnej služby </t>
  </si>
  <si>
    <t>Množstvo (počet hodín)</t>
  </si>
  <si>
    <t>Suma v EUR s DPH</t>
  </si>
  <si>
    <t>Údaje uchádzača za rok 2023 (FTE)</t>
  </si>
  <si>
    <r>
      <rPr>
        <b/>
        <sz val="11"/>
        <color theme="1"/>
        <rFont val="Calibri"/>
        <family val="2"/>
        <charset val="238"/>
        <scheme val="minor"/>
      </rPr>
      <t>Poznámka:</t>
    </r>
    <r>
      <rPr>
        <sz val="11"/>
        <color theme="1"/>
        <rFont val="Calibri"/>
        <family val="2"/>
        <charset val="238"/>
        <scheme val="minor"/>
      </rPr>
      <t xml:space="preserve"> Uchádzač garantuje uvedenú hodinovú hrubú mzdu pre každého bezpečnostného pracovníka, ktorý slúži v priestoroch verejného obstarávateľa. Čím vyššia minimálna hodinová hrubá mzda bude garantovaná, tým bude ponuka výhodnejšia.  V prípade, že ponuka uchádzača bude vybraná ako najvýhodnejšia, táto hodnota bude záväzná počas celej doby plnenia podľa zmluvy uzatvorenej medzi verejným obstarávateľom a uchádzačom.
Hodinovou mzdou sa rozumie základná hodinová peňažná odmena poskytovaná každému pracovníkovi bez  započítania výkonu v peňažnej hodnote (naturálna mzda), osobného ohodnotenia, odmeny za prácu v sobotu, nedeľu alebo vo sviatok, odmeny za prácu v sťažených pracovných podmienkach, ročných odmien a iných príplatkov.</t>
    </r>
  </si>
  <si>
    <t>pridelí verejný obstarávateľ</t>
  </si>
  <si>
    <t xml:space="preserve">Poznámka: </t>
  </si>
  <si>
    <t>(a) miera fluktuácie zamestnancov (pomer počtu ukončených pracovných pomerov k priemernému počtu osôb v pracovnom pomere)</t>
  </si>
  <si>
    <t>(b) 	podiel pracovných pomerov na dobu určitú na celkovom počte pracovných pomerov</t>
  </si>
  <si>
    <t>(c) 	podiel agentúrnych zamestnancov a zamestnancov s dohodou o práci vykonávanej mimo pracovného pomeru na celkovom počte zamestnancov (súčet zamestnancov v pracovnom pomere, agentúrnych zamestnancov a zamestnancov s dohodou o práci vykonávanej mimo pracovného pomeru)</t>
  </si>
  <si>
    <t xml:space="preserve">(d) podiel SZČO a zamestnancov (podiel počtu SZČO podieľajúcich sa na výkone funkcie strážnika na celkovom počte zamestnancov v pracovnom pomere, agentúrnych zamestnancov a zamestnancov na základe dohôd o prácach vykonávaných mimo pracovného pomeru. </t>
  </si>
  <si>
    <t>*</t>
  </si>
  <si>
    <t>Údaje označené * sú uvedené len ako príklad, uchádzač do stĺpca doplní pravdivé údaje, které zodpovedajú skutočnosti</t>
  </si>
  <si>
    <t>Ponuková cena za 1 hodinu strážnej služby v EUR bez DPH</t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</si>
  <si>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</si>
  <si>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Hodnota ukazovateľa</t>
  </si>
  <si>
    <t xml:space="preserve">1. Celkový priemerný počet zamestnancov v pracovnom pomere v roku 2023 </t>
  </si>
  <si>
    <t xml:space="preserve">2. Priemerný počet zamestnancov v pracovnom pomere na dobu určitú v roku 2023 </t>
  </si>
  <si>
    <t xml:space="preserve">3. Priemerný počet zamestnancov agentúry použitých v roku 2023 </t>
  </si>
  <si>
    <t xml:space="preserve">4. Priemerný počet zamestnancov na dohody mimo pracovného pomeru v roku 2023 </t>
  </si>
  <si>
    <t xml:space="preserve">5. Počet ukončených pracovných pomerov v roku 2023 </t>
  </si>
  <si>
    <t>6. Počet samostatne zárobkovo činných osôb (SZČO)</t>
  </si>
  <si>
    <t>Ukazovateľ za rok 2023 (vypočíta verejný obstarávateľ)</t>
  </si>
  <si>
    <t>V rámci tohto kritéria bude hodnotená schopnosť uchádzača prilákať, rozvíjať, motivovať a udržať si kompetentných a lojálnych zamestnancov. Priaznivejšie bude hodnotený uchádzač, ktorý preukáže nižšiu mieru fluktuácie zamestnancov, vyšší podiel pracovných zmlúv na dobu neurčitú, vyšší podiel platených zamestnancov na celkovom počte zamestnancov a nižšie využívanie (ideálne žiadne) samostatne zárobkovo činných osôb na bezpečnostné služby.</t>
  </si>
  <si>
    <r>
      <t>Celkové skóre stability pracovního týmu: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</si>
  <si>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Ponuka s najnižšou hodnotou tohto ukazovateľa bude vyhodnotená ako najvýhodnejšia a získa 5 bodov; ostatné ponuky budú hodnotené v pomere k tejto ponuke.</t>
  </si>
  <si>
    <t>Príloha č. 1 - Ponuka v zákazke „Zabezpečenie bezpečnostnej a strážnej služby, ochrana nehnuteľného a hnuteľného majetku a osôb Hlavného mesta SR Bratislava“</t>
  </si>
  <si>
    <t>Ponuka s najnižšou hodnotou tohto ukazovateľa bude vyhodnotená ako najvýhodnejšia a získa 15 bodov; ostatné ponuky budú hodnotené v pomere k tejto ponuke.</t>
  </si>
  <si>
    <t>Popis kritéria: Uchádzač garantuje uvedenú hodinovú hrubú mzdu pre každého bezpečnostného pracovníka, ktorý slúži v priestoroch verejného obstarávateľa. Čím vyššia minimálna hodinová hrubá mzda bude garantovaná, tým bude ponuka výhodnejšia.  V prípade, že ponuka uchádzača bude vybraná ako najvýhodnejšia, táto hodnota bude záväzná počas celej doby plnenia podľa zmluvy uzatvorenej medzi verejným obstarávateľom a uchádzačom.
Hodinovou mzdou sa rozumie základná hodinová peňažná odmena poskytovaná každému pracovníkovi bez  započítania výkonu v peňažnej hodnote (naturálna mzda), osobného ohodnotenia, odmeny za prácu v sobotu, nedeľu alebo vo sviatok, odmeny za prácu v sťažených pracovných podmienkach, ročných odmien a iných príplatkov.</t>
  </si>
  <si>
    <t>Minimálna hrubá hodinová mzda pracovníka strážnej služby v EUR s DPH</t>
  </si>
  <si>
    <t xml:space="preserve"> Ukazovateľ za rok 2023</t>
  </si>
  <si>
    <t>Celkové skóre stability pracovného tímu</t>
  </si>
  <si>
    <t>Podpis:</t>
  </si>
  <si>
    <t>Príloha č. 1 - Ponuka v zákazke „Zabezpečenie bezpečnostnej a strážnej služby, ochrana nehnuteľného a hnuteľného majetku a osôb“</t>
  </si>
  <si>
    <t>Minimálna hodnota kritéria v EUR s DPH</t>
  </si>
  <si>
    <t>Maximálna hodnota kritéria v EUR s DPH</t>
  </si>
  <si>
    <t>Poznámka: údaje označené * sú uvedené len ako príklad, uchádzači do stĺpca doplnia pravdivé údaje, ktoré zodpovedajú skutočnosti</t>
  </si>
  <si>
    <t xml:space="preserve">Výška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</si>
</sst>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6"/>
      <name val="Calibri Light"/>
      <family val="2"/>
      <charset val="238"/>
      <scheme val="major"/>
    </font>
    <font>
      <sz val="16"/>
      <color rgb="FF002060"/>
      <name val="Calibri Light"/>
      <family val="2"/>
      <charset val="238"/>
      <scheme val="major"/>
    </font>
    <font>
      <sz val="14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6"/>
      <color theme="0"/>
      <name val="Calibri Light"/>
      <family val="2"/>
      <charset val="238"/>
      <scheme val="major"/>
    </font>
    <font>
      <sz val="12"/>
      <name val="Calibri"/>
      <family val="2"/>
      <charset val="238"/>
      <scheme val="minor"/>
    </font>
    <font>
      <sz val="16"/>
      <color theme="4"/>
      <name val="Calibri Light"/>
      <family val="2"/>
      <charset val="238"/>
      <scheme val="major"/>
    </font>
    <font>
      <sz val="11"/>
      <color theme="0"/>
      <name val="Calibri"/>
      <family val="2"/>
      <charset val="238"/>
      <scheme val="minor"/>
    </font>
    <font>
      <b/>
      <sz val="16"/>
      <color theme="4" tint="-0.249977111117893"/>
      <name val="Calibri Light"/>
      <family val="2"/>
      <charset val="238"/>
      <scheme val="major"/>
    </font>
    <font>
      <sz val="14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9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 style="medium">
        <color indexed="64"/>
      </left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/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3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6" fillId="0" borderId="62" xfId="0" applyFont="1" applyBorder="1" applyAlignment="1">
      <alignment horizontal="center" vertical="center"/>
    </xf>
    <xf numFmtId="0" fontId="7" fillId="0" borderId="43" xfId="0" applyFont="1" applyBorder="1" applyAlignment="1">
      <alignment horizontal="justify" vertical="center"/>
    </xf>
    <xf numFmtId="0" fontId="0" fillId="0" borderId="43" xfId="0" applyBorder="1" applyAlignment="1">
      <alignment horizontal="left" vertical="center" wrapText="1" indent="1"/>
    </xf>
    <xf numFmtId="0" fontId="7" fillId="0" borderId="43" xfId="0" applyFont="1" applyBorder="1" applyAlignment="1">
      <alignment horizontal="left" vertical="center" wrapText="1" indent="1"/>
    </xf>
    <xf numFmtId="0" fontId="2" fillId="0" borderId="43" xfId="0" applyFont="1" applyBorder="1" applyAlignment="1">
      <alignment horizontal="center" vertical="center" wrapText="1"/>
    </xf>
    <xf numFmtId="0" fontId="0" fillId="0" borderId="43" xfId="0" applyBorder="1" applyAlignment="1">
      <alignment horizontal="left" wrapText="1" indent="1"/>
    </xf>
    <xf numFmtId="0" fontId="7" fillId="0" borderId="44" xfId="0" applyFont="1" applyBorder="1" applyAlignment="1">
      <alignment vertical="center"/>
    </xf>
    <xf numFmtId="0" fontId="0" fillId="0" borderId="43" xfId="0" applyBorder="1" applyAlignment="1">
      <alignment horizontal="left" vertical="center" indent="1"/>
    </xf>
    <xf numFmtId="0" fontId="2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justify" vertical="center"/>
    </xf>
    <xf numFmtId="0" fontId="0" fillId="0" borderId="44" xfId="0" applyBorder="1"/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5" borderId="48" xfId="0" applyFill="1" applyBorder="1" applyAlignment="1" applyProtection="1">
      <alignment horizontal="center" wrapText="1"/>
      <protection hidden="1"/>
    </xf>
    <xf numFmtId="0" fontId="2" fillId="5" borderId="49" xfId="0" applyFont="1" applyFill="1" applyBorder="1" applyAlignment="1" applyProtection="1">
      <alignment wrapText="1"/>
      <protection hidden="1"/>
    </xf>
    <xf numFmtId="0" fontId="2" fillId="5" borderId="50" xfId="0" applyFont="1" applyFill="1" applyBorder="1" applyAlignment="1" applyProtection="1">
      <alignment wrapText="1"/>
      <protection hidden="1"/>
    </xf>
    <xf numFmtId="0" fontId="2" fillId="5" borderId="51" xfId="0" applyFont="1" applyFill="1" applyBorder="1" applyAlignment="1" applyProtection="1">
      <alignment wrapText="1"/>
      <protection hidden="1"/>
    </xf>
    <xf numFmtId="0" fontId="2" fillId="5" borderId="46" xfId="0" applyFont="1" applyFill="1" applyBorder="1" applyAlignment="1" applyProtection="1">
      <alignment wrapText="1"/>
      <protection hidden="1"/>
    </xf>
    <xf numFmtId="0" fontId="2" fillId="5" borderId="48" xfId="0" applyFont="1" applyFill="1" applyBorder="1" applyAlignment="1" applyProtection="1">
      <alignment wrapText="1"/>
      <protection hidden="1"/>
    </xf>
    <xf numFmtId="0" fontId="0" fillId="5" borderId="43" xfId="0" applyFill="1" applyBorder="1" applyAlignment="1" applyProtection="1">
      <alignment horizontal="center"/>
      <protection hidden="1"/>
    </xf>
    <xf numFmtId="0" fontId="0" fillId="0" borderId="36" xfId="0" applyBorder="1" applyAlignment="1" applyProtection="1">
      <alignment wrapText="1"/>
      <protection locked="0" hidden="1"/>
    </xf>
    <xf numFmtId="0" fontId="0" fillId="0" borderId="37" xfId="0" applyBorder="1" applyAlignment="1" applyProtection="1">
      <alignment wrapText="1"/>
      <protection locked="0" hidden="1"/>
    </xf>
    <xf numFmtId="2" fontId="0" fillId="0" borderId="37" xfId="4" applyNumberFormat="1" applyFont="1" applyFill="1" applyBorder="1" applyAlignment="1" applyProtection="1">
      <alignment wrapText="1"/>
      <protection locked="0" hidden="1"/>
    </xf>
    <xf numFmtId="0" fontId="1" fillId="0" borderId="37" xfId="2" applyFont="1" applyFill="1" applyBorder="1" applyProtection="1">
      <protection locked="0" hidden="1"/>
    </xf>
    <xf numFmtId="2" fontId="0" fillId="0" borderId="53" xfId="4" applyNumberFormat="1" applyFont="1" applyFill="1" applyBorder="1" applyAlignment="1" applyProtection="1">
      <alignment wrapText="1"/>
      <protection locked="0" hidden="1"/>
    </xf>
    <xf numFmtId="2" fontId="0" fillId="5" borderId="53" xfId="0" applyNumberFormat="1" applyFill="1" applyBorder="1" applyProtection="1">
      <protection hidden="1"/>
    </xf>
    <xf numFmtId="2" fontId="0" fillId="5" borderId="26" xfId="0" applyNumberFormat="1" applyFill="1" applyBorder="1" applyProtection="1">
      <protection hidden="1"/>
    </xf>
    <xf numFmtId="2" fontId="0" fillId="5" borderId="60" xfId="0" applyNumberFormat="1" applyFill="1" applyBorder="1" applyProtection="1">
      <protection hidden="1"/>
    </xf>
    <xf numFmtId="0" fontId="0" fillId="0" borderId="27" xfId="0" applyBorder="1" applyAlignment="1" applyProtection="1">
      <alignment wrapText="1"/>
      <protection locked="0" hidden="1"/>
    </xf>
    <xf numFmtId="0" fontId="0" fillId="0" borderId="26" xfId="0" applyBorder="1" applyAlignment="1" applyProtection="1">
      <alignment wrapText="1"/>
      <protection locked="0" hidden="1"/>
    </xf>
    <xf numFmtId="2" fontId="0" fillId="0" borderId="26" xfId="4" applyNumberFormat="1" applyFont="1" applyFill="1" applyBorder="1" applyAlignment="1" applyProtection="1">
      <alignment wrapText="1"/>
      <protection locked="0" hidden="1"/>
    </xf>
    <xf numFmtId="2" fontId="0" fillId="0" borderId="40" xfId="4" applyNumberFormat="1" applyFont="1" applyFill="1" applyBorder="1" applyAlignment="1" applyProtection="1">
      <alignment wrapText="1"/>
      <protection locked="0" hidden="1"/>
    </xf>
    <xf numFmtId="2" fontId="0" fillId="5" borderId="40" xfId="0" applyNumberFormat="1" applyFill="1" applyBorder="1" applyProtection="1">
      <protection hidden="1"/>
    </xf>
    <xf numFmtId="0" fontId="0" fillId="0" borderId="34" xfId="0" applyBorder="1" applyAlignment="1" applyProtection="1">
      <alignment wrapText="1"/>
      <protection locked="0" hidden="1"/>
    </xf>
    <xf numFmtId="0" fontId="0" fillId="0" borderId="35" xfId="0" applyBorder="1" applyAlignment="1" applyProtection="1">
      <alignment wrapText="1"/>
      <protection locked="0" hidden="1"/>
    </xf>
    <xf numFmtId="2" fontId="0" fillId="0" borderId="35" xfId="4" applyNumberFormat="1" applyFont="1" applyFill="1" applyBorder="1" applyAlignment="1" applyProtection="1">
      <alignment wrapText="1"/>
      <protection locked="0" hidden="1"/>
    </xf>
    <xf numFmtId="2" fontId="0" fillId="0" borderId="52" xfId="4" applyNumberFormat="1" applyFont="1" applyFill="1" applyBorder="1" applyAlignment="1" applyProtection="1">
      <alignment wrapText="1"/>
      <protection locked="0" hidden="1"/>
    </xf>
    <xf numFmtId="0" fontId="0" fillId="5" borderId="44" xfId="0" applyFill="1" applyBorder="1" applyProtection="1">
      <protection hidden="1"/>
    </xf>
    <xf numFmtId="0" fontId="0" fillId="5" borderId="29" xfId="0" applyFill="1" applyBorder="1" applyAlignment="1" applyProtection="1">
      <alignment wrapText="1"/>
      <protection hidden="1"/>
    </xf>
    <xf numFmtId="0" fontId="0" fillId="5" borderId="30" xfId="0" applyFill="1" applyBorder="1" applyAlignment="1" applyProtection="1">
      <alignment wrapText="1"/>
      <protection hidden="1"/>
    </xf>
    <xf numFmtId="2" fontId="0" fillId="5" borderId="54" xfId="0" applyNumberFormat="1" applyFill="1" applyBorder="1" applyAlignment="1" applyProtection="1">
      <alignment wrapText="1"/>
      <protection hidden="1"/>
    </xf>
    <xf numFmtId="2" fontId="0" fillId="5" borderId="54" xfId="0" applyNumberFormat="1" applyFill="1" applyBorder="1" applyProtection="1">
      <protection hidden="1"/>
    </xf>
    <xf numFmtId="2" fontId="0" fillId="5" borderId="30" xfId="0" applyNumberFormat="1" applyFill="1" applyBorder="1" applyProtection="1">
      <protection hidden="1"/>
    </xf>
    <xf numFmtId="0" fontId="0" fillId="5" borderId="61" xfId="0" applyFill="1" applyBorder="1" applyProtection="1">
      <protection hidden="1"/>
    </xf>
    <xf numFmtId="0" fontId="0" fillId="6" borderId="27" xfId="0" applyFill="1" applyBorder="1" applyProtection="1">
      <protection hidden="1"/>
    </xf>
    <xf numFmtId="0" fontId="0" fillId="6" borderId="28" xfId="0" applyFill="1" applyBorder="1" applyProtection="1">
      <protection hidden="1"/>
    </xf>
    <xf numFmtId="0" fontId="0" fillId="5" borderId="27" xfId="0" applyFill="1" applyBorder="1" applyProtection="1">
      <protection hidden="1"/>
    </xf>
    <xf numFmtId="0" fontId="0" fillId="5" borderId="28" xfId="0" applyFill="1" applyBorder="1" applyProtection="1">
      <protection hidden="1"/>
    </xf>
    <xf numFmtId="0" fontId="0" fillId="6" borderId="39" xfId="0" applyFill="1" applyBorder="1" applyProtection="1">
      <protection hidden="1"/>
    </xf>
    <xf numFmtId="0" fontId="0" fillId="5" borderId="26" xfId="0" applyFill="1" applyBorder="1" applyProtection="1">
      <protection hidden="1"/>
    </xf>
    <xf numFmtId="0" fontId="0" fillId="5" borderId="40" xfId="0" applyFill="1" applyBorder="1" applyAlignment="1" applyProtection="1">
      <alignment horizontal="center"/>
      <protection hidden="1"/>
    </xf>
    <xf numFmtId="2" fontId="0" fillId="0" borderId="27" xfId="0" applyNumberFormat="1" applyBorder="1" applyProtection="1">
      <protection locked="0" hidden="1"/>
    </xf>
    <xf numFmtId="2" fontId="0" fillId="6" borderId="28" xfId="0" applyNumberFormat="1" applyFill="1" applyBorder="1" applyProtection="1">
      <protection hidden="1"/>
    </xf>
    <xf numFmtId="2" fontId="0" fillId="5" borderId="28" xfId="0" applyNumberFormat="1" applyFill="1" applyBorder="1" applyProtection="1">
      <protection hidden="1"/>
    </xf>
    <xf numFmtId="0" fontId="0" fillId="6" borderId="29" xfId="0" applyFill="1" applyBorder="1" applyProtection="1">
      <protection hidden="1"/>
    </xf>
    <xf numFmtId="0" fontId="0" fillId="5" borderId="30" xfId="0" applyFill="1" applyBorder="1" applyProtection="1">
      <protection hidden="1"/>
    </xf>
    <xf numFmtId="0" fontId="0" fillId="5" borderId="54" xfId="0" applyFill="1" applyBorder="1" applyAlignment="1" applyProtection="1">
      <alignment horizontal="center"/>
      <protection hidden="1"/>
    </xf>
    <xf numFmtId="0" fontId="0" fillId="6" borderId="49" xfId="0" applyFill="1" applyBorder="1" applyProtection="1">
      <protection hidden="1"/>
    </xf>
    <xf numFmtId="0" fontId="0" fillId="6" borderId="50" xfId="0" applyFill="1" applyBorder="1" applyAlignment="1" applyProtection="1">
      <alignment wrapText="1"/>
      <protection hidden="1"/>
    </xf>
    <xf numFmtId="0" fontId="0" fillId="6" borderId="50" xfId="0" applyFill="1" applyBorder="1" applyAlignment="1" applyProtection="1">
      <alignment horizontal="center" wrapText="1"/>
      <protection hidden="1"/>
    </xf>
    <xf numFmtId="164" fontId="2" fillId="6" borderId="50" xfId="0" applyNumberFormat="1" applyFont="1" applyFill="1" applyBorder="1" applyAlignment="1" applyProtection="1">
      <alignment wrapText="1"/>
      <protection hidden="1"/>
    </xf>
    <xf numFmtId="2" fontId="2" fillId="6" borderId="50" xfId="0" applyNumberFormat="1" applyFont="1" applyFill="1" applyBorder="1" applyAlignment="1" applyProtection="1">
      <alignment wrapText="1"/>
      <protection hidden="1"/>
    </xf>
    <xf numFmtId="164" fontId="2" fillId="6" borderId="51" xfId="0" applyNumberFormat="1" applyFont="1" applyFill="1" applyBorder="1" applyAlignment="1" applyProtection="1">
      <alignment wrapText="1"/>
      <protection hidden="1"/>
    </xf>
    <xf numFmtId="0" fontId="0" fillId="9" borderId="27" xfId="0" applyFill="1" applyBorder="1" applyAlignment="1" applyProtection="1">
      <alignment wrapText="1"/>
      <protection hidden="1"/>
    </xf>
    <xf numFmtId="0" fontId="0" fillId="9" borderId="28" xfId="0" applyFill="1" applyBorder="1" applyAlignment="1" applyProtection="1">
      <alignment wrapText="1"/>
      <protection hidden="1"/>
    </xf>
    <xf numFmtId="0" fontId="0" fillId="8" borderId="27" xfId="0" applyFill="1" applyBorder="1" applyAlignment="1" applyProtection="1">
      <alignment wrapText="1"/>
      <protection hidden="1"/>
    </xf>
    <xf numFmtId="0" fontId="0" fillId="8" borderId="28" xfId="0" applyFill="1" applyBorder="1" applyAlignment="1" applyProtection="1">
      <alignment wrapText="1"/>
      <protection hidden="1"/>
    </xf>
    <xf numFmtId="0" fontId="0" fillId="9" borderId="39" xfId="0" applyFill="1" applyBorder="1" applyProtection="1">
      <protection hidden="1"/>
    </xf>
    <xf numFmtId="0" fontId="0" fillId="9" borderId="28" xfId="0" applyFill="1" applyBorder="1" applyProtection="1">
      <protection hidden="1"/>
    </xf>
    <xf numFmtId="0" fontId="0" fillId="9" borderId="27" xfId="0" applyFill="1" applyBorder="1" applyProtection="1">
      <protection hidden="1"/>
    </xf>
    <xf numFmtId="0" fontId="0" fillId="8" borderId="26" xfId="0" applyFill="1" applyBorder="1" applyProtection="1">
      <protection hidden="1"/>
    </xf>
    <xf numFmtId="0" fontId="0" fillId="8" borderId="40" xfId="0" applyFill="1" applyBorder="1" applyAlignment="1" applyProtection="1">
      <alignment wrapText="1"/>
      <protection hidden="1"/>
    </xf>
    <xf numFmtId="2" fontId="0" fillId="7" borderId="27" xfId="0" applyNumberFormat="1" applyFill="1" applyBorder="1" applyProtection="1">
      <protection hidden="1"/>
    </xf>
    <xf numFmtId="2" fontId="0" fillId="9" borderId="28" xfId="0" applyNumberFormat="1" applyFill="1" applyBorder="1" applyAlignment="1" applyProtection="1">
      <alignment wrapText="1"/>
      <protection hidden="1"/>
    </xf>
    <xf numFmtId="2" fontId="0" fillId="8" borderId="28" xfId="0" applyNumberFormat="1" applyFill="1" applyBorder="1" applyAlignment="1" applyProtection="1">
      <alignment wrapText="1"/>
      <protection hidden="1"/>
    </xf>
    <xf numFmtId="2" fontId="0" fillId="9" borderId="28" xfId="0" applyNumberFormat="1" applyFill="1" applyBorder="1" applyProtection="1">
      <protection hidden="1"/>
    </xf>
    <xf numFmtId="0" fontId="0" fillId="9" borderId="34" xfId="0" applyFill="1" applyBorder="1" applyProtection="1">
      <protection hidden="1"/>
    </xf>
    <xf numFmtId="0" fontId="0" fillId="8" borderId="35" xfId="0" applyFill="1" applyBorder="1" applyProtection="1">
      <protection hidden="1"/>
    </xf>
    <xf numFmtId="0" fontId="0" fillId="8" borderId="52" xfId="0" applyFill="1" applyBorder="1" applyAlignment="1" applyProtection="1">
      <alignment wrapText="1"/>
      <protection hidden="1"/>
    </xf>
    <xf numFmtId="0" fontId="0" fillId="9" borderId="49" xfId="0" applyFill="1" applyBorder="1" applyProtection="1">
      <protection hidden="1"/>
    </xf>
    <xf numFmtId="0" fontId="0" fillId="9" borderId="50" xfId="0" applyFill="1" applyBorder="1" applyAlignment="1" applyProtection="1">
      <alignment wrapText="1"/>
      <protection hidden="1"/>
    </xf>
    <xf numFmtId="2" fontId="0" fillId="9" borderId="50" xfId="0" applyNumberFormat="1" applyFill="1" applyBorder="1" applyAlignment="1" applyProtection="1">
      <alignment wrapText="1"/>
      <protection hidden="1"/>
    </xf>
    <xf numFmtId="2" fontId="0" fillId="9" borderId="51" xfId="0" applyNumberFormat="1" applyFill="1" applyBorder="1" applyAlignment="1" applyProtection="1">
      <alignment wrapText="1"/>
      <protection hidden="1"/>
    </xf>
    <xf numFmtId="0" fontId="0" fillId="10" borderId="27" xfId="0" applyFill="1" applyBorder="1" applyAlignment="1" applyProtection="1">
      <alignment wrapText="1"/>
      <protection hidden="1"/>
    </xf>
    <xf numFmtId="0" fontId="0" fillId="10" borderId="28" xfId="0" applyFill="1" applyBorder="1" applyAlignment="1" applyProtection="1">
      <alignment wrapText="1"/>
      <protection hidden="1"/>
    </xf>
    <xf numFmtId="0" fontId="0" fillId="11" borderId="27" xfId="0" applyFill="1" applyBorder="1" applyAlignment="1" applyProtection="1">
      <alignment wrapText="1"/>
      <protection hidden="1"/>
    </xf>
    <xf numFmtId="0" fontId="0" fillId="11" borderId="28" xfId="0" applyFill="1" applyBorder="1" applyAlignment="1" applyProtection="1">
      <alignment wrapText="1"/>
      <protection hidden="1"/>
    </xf>
    <xf numFmtId="0" fontId="0" fillId="10" borderId="39" xfId="0" applyFill="1" applyBorder="1" applyProtection="1">
      <protection hidden="1"/>
    </xf>
    <xf numFmtId="0" fontId="0" fillId="10" borderId="28" xfId="0" applyFill="1" applyBorder="1" applyProtection="1">
      <protection hidden="1"/>
    </xf>
    <xf numFmtId="0" fontId="0" fillId="10" borderId="27" xfId="0" applyFill="1" applyBorder="1" applyProtection="1">
      <protection hidden="1"/>
    </xf>
    <xf numFmtId="0" fontId="0" fillId="11" borderId="26" xfId="0" applyFill="1" applyBorder="1" applyProtection="1">
      <protection hidden="1"/>
    </xf>
    <xf numFmtId="0" fontId="0" fillId="11" borderId="40" xfId="0" applyFill="1" applyBorder="1" applyAlignment="1" applyProtection="1">
      <alignment wrapText="1"/>
      <protection hidden="1"/>
    </xf>
    <xf numFmtId="2" fontId="0" fillId="10" borderId="28" xfId="0" applyNumberFormat="1" applyFill="1" applyBorder="1" applyAlignment="1" applyProtection="1">
      <alignment wrapText="1"/>
      <protection hidden="1"/>
    </xf>
    <xf numFmtId="2" fontId="0" fillId="11" borderId="28" xfId="0" applyNumberFormat="1" applyFill="1" applyBorder="1" applyAlignment="1" applyProtection="1">
      <alignment wrapText="1"/>
      <protection hidden="1"/>
    </xf>
    <xf numFmtId="2" fontId="0" fillId="10" borderId="28" xfId="0" applyNumberFormat="1" applyFill="1" applyBorder="1" applyProtection="1">
      <protection hidden="1"/>
    </xf>
    <xf numFmtId="0" fontId="0" fillId="10" borderId="29" xfId="0" applyFill="1" applyBorder="1" applyProtection="1">
      <protection hidden="1"/>
    </xf>
    <xf numFmtId="0" fontId="0" fillId="11" borderId="30" xfId="0" applyFill="1" applyBorder="1" applyProtection="1">
      <protection hidden="1"/>
    </xf>
    <xf numFmtId="0" fontId="0" fillId="11" borderId="54" xfId="0" applyFill="1" applyBorder="1" applyAlignment="1" applyProtection="1">
      <alignment wrapText="1"/>
      <protection hidden="1"/>
    </xf>
    <xf numFmtId="0" fontId="0" fillId="10" borderId="49" xfId="0" applyFill="1" applyBorder="1" applyProtection="1">
      <protection hidden="1"/>
    </xf>
    <xf numFmtId="0" fontId="0" fillId="10" borderId="50" xfId="0" applyFill="1" applyBorder="1" applyAlignment="1" applyProtection="1">
      <alignment wrapText="1"/>
      <protection hidden="1"/>
    </xf>
    <xf numFmtId="2" fontId="0" fillId="10" borderId="50" xfId="0" applyNumberFormat="1" applyFill="1" applyBorder="1" applyAlignment="1" applyProtection="1">
      <alignment wrapText="1"/>
      <protection hidden="1"/>
    </xf>
    <xf numFmtId="2" fontId="0" fillId="10" borderId="51" xfId="0" applyNumberFormat="1" applyFill="1" applyBorder="1" applyAlignment="1" applyProtection="1">
      <alignment wrapText="1"/>
      <protection hidden="1"/>
    </xf>
    <xf numFmtId="0" fontId="12" fillId="0" borderId="16" xfId="2" applyFont="1" applyFill="1" applyBorder="1" applyProtection="1">
      <protection locked="0" hidden="1"/>
    </xf>
    <xf numFmtId="2" fontId="12" fillId="0" borderId="13" xfId="2" applyNumberFormat="1" applyFont="1" applyFill="1" applyBorder="1" applyProtection="1">
      <protection locked="0" hidden="1"/>
    </xf>
    <xf numFmtId="2" fontId="12" fillId="0" borderId="14" xfId="2" applyNumberFormat="1" applyFont="1" applyFill="1" applyBorder="1" applyProtection="1">
      <protection locked="0" hidden="1"/>
    </xf>
    <xf numFmtId="0" fontId="1" fillId="5" borderId="13" xfId="3" applyFill="1" applyBorder="1" applyAlignment="1" applyProtection="1">
      <alignment vertical="center" wrapText="1"/>
      <protection locked="0" hidden="1"/>
    </xf>
    <xf numFmtId="2" fontId="0" fillId="0" borderId="0" xfId="0" applyNumberFormat="1" applyAlignment="1" applyProtection="1">
      <alignment wrapText="1"/>
      <protection hidden="1"/>
    </xf>
    <xf numFmtId="0" fontId="4" fillId="5" borderId="11" xfId="2" applyFont="1" applyFill="1" applyBorder="1" applyProtection="1">
      <protection hidden="1"/>
    </xf>
    <xf numFmtId="0" fontId="4" fillId="5" borderId="14" xfId="2" applyFont="1" applyFill="1" applyBorder="1" applyProtection="1">
      <protection hidden="1"/>
    </xf>
    <xf numFmtId="0" fontId="12" fillId="0" borderId="8" xfId="2" applyFont="1" applyFill="1" applyBorder="1" applyAlignment="1" applyProtection="1">
      <alignment horizontal="left"/>
      <protection hidden="1"/>
    </xf>
    <xf numFmtId="0" fontId="13" fillId="0" borderId="64" xfId="2" applyFont="1" applyFill="1" applyBorder="1" applyAlignment="1" applyProtection="1">
      <alignment horizontal="center" vertical="center" wrapText="1"/>
      <protection hidden="1"/>
    </xf>
    <xf numFmtId="0" fontId="13" fillId="0" borderId="66" xfId="2" applyFont="1" applyFill="1" applyBorder="1" applyAlignment="1" applyProtection="1">
      <alignment horizontal="left" vertical="center"/>
      <protection hidden="1"/>
    </xf>
    <xf numFmtId="0" fontId="12" fillId="0" borderId="72" xfId="2" applyFont="1" applyFill="1" applyBorder="1" applyAlignment="1" applyProtection="1">
      <alignment vertical="center" wrapText="1"/>
      <protection hidden="1"/>
    </xf>
    <xf numFmtId="0" fontId="12" fillId="0" borderId="16" xfId="2" applyFont="1" applyFill="1" applyBorder="1" applyAlignment="1" applyProtection="1">
      <alignment vertical="center" wrapText="1"/>
      <protection hidden="1"/>
    </xf>
    <xf numFmtId="0" fontId="12" fillId="0" borderId="71" xfId="2" applyFont="1" applyFill="1" applyBorder="1" applyAlignment="1" applyProtection="1">
      <alignment vertical="center" wrapText="1"/>
      <protection hidden="1"/>
    </xf>
    <xf numFmtId="0" fontId="12" fillId="0" borderId="72" xfId="2" applyFont="1" applyFill="1" applyBorder="1" applyProtection="1">
      <protection hidden="1"/>
    </xf>
    <xf numFmtId="0" fontId="14" fillId="0" borderId="71" xfId="2" applyFont="1" applyFill="1" applyBorder="1" applyProtection="1">
      <protection hidden="1"/>
    </xf>
    <xf numFmtId="0" fontId="13" fillId="0" borderId="68" xfId="2" applyFont="1" applyFill="1" applyBorder="1" applyProtection="1">
      <protection hidden="1"/>
    </xf>
    <xf numFmtId="0" fontId="13" fillId="0" borderId="65" xfId="2" applyFont="1" applyFill="1" applyBorder="1" applyAlignment="1" applyProtection="1">
      <alignment horizontal="center" vertical="center" wrapText="1"/>
      <protection hidden="1"/>
    </xf>
    <xf numFmtId="0" fontId="13" fillId="0" borderId="6" xfId="2" applyFont="1" applyFill="1" applyBorder="1" applyAlignment="1" applyProtection="1">
      <alignment horizontal="center" vertical="center" wrapText="1"/>
      <protection hidden="1"/>
    </xf>
    <xf numFmtId="0" fontId="13" fillId="0" borderId="68" xfId="2" applyFont="1" applyFill="1" applyBorder="1" applyAlignment="1" applyProtection="1">
      <alignment horizontal="center" vertical="center" wrapText="1"/>
      <protection hidden="1"/>
    </xf>
    <xf numFmtId="0" fontId="12" fillId="0" borderId="18" xfId="2" applyFont="1" applyFill="1" applyBorder="1" applyAlignment="1" applyProtection="1">
      <alignment horizontal="center" vertical="center"/>
      <protection locked="0" hidden="1"/>
    </xf>
    <xf numFmtId="3" fontId="12" fillId="0" borderId="15" xfId="2" applyNumberFormat="1" applyFont="1" applyFill="1" applyBorder="1" applyAlignment="1" applyProtection="1">
      <alignment horizontal="center" vertical="center"/>
      <protection hidden="1"/>
    </xf>
    <xf numFmtId="0" fontId="12" fillId="0" borderId="15" xfId="2" applyFont="1" applyFill="1" applyBorder="1" applyAlignment="1" applyProtection="1">
      <alignment horizontal="center" vertical="center"/>
      <protection hidden="1"/>
    </xf>
    <xf numFmtId="0" fontId="12" fillId="0" borderId="18" xfId="2" applyFont="1" applyFill="1" applyBorder="1" applyAlignment="1" applyProtection="1">
      <alignment horizontal="center" vertical="center"/>
      <protection hidden="1"/>
    </xf>
    <xf numFmtId="3" fontId="12" fillId="0" borderId="18" xfId="2" applyNumberFormat="1" applyFont="1" applyFill="1" applyBorder="1" applyAlignment="1" applyProtection="1">
      <alignment horizontal="center" vertical="center"/>
      <protection hidden="1"/>
    </xf>
    <xf numFmtId="0" fontId="3" fillId="0" borderId="18" xfId="2" applyFont="1" applyFill="1" applyBorder="1" applyAlignment="1" applyProtection="1">
      <alignment horizontal="left"/>
      <protection locked="0" hidden="1"/>
    </xf>
    <xf numFmtId="2" fontId="3" fillId="0" borderId="75" xfId="2" applyNumberFormat="1" applyFont="1" applyFill="1" applyBorder="1" applyProtection="1">
      <protection locked="0" hidden="1"/>
    </xf>
    <xf numFmtId="0" fontId="1" fillId="0" borderId="18" xfId="2" applyFont="1" applyFill="1" applyBorder="1" applyAlignment="1" applyProtection="1">
      <alignment horizontal="center" vertical="center"/>
      <protection locked="0" hidden="1"/>
    </xf>
    <xf numFmtId="0" fontId="12" fillId="0" borderId="64" xfId="2" applyFont="1" applyFill="1" applyBorder="1" applyAlignment="1" applyProtection="1">
      <alignment horizontal="left"/>
      <protection hidden="1"/>
    </xf>
    <xf numFmtId="2" fontId="1" fillId="0" borderId="18" xfId="2" applyNumberFormat="1" applyFont="1" applyFill="1" applyBorder="1" applyAlignment="1" applyProtection="1">
      <alignment horizontal="center"/>
      <protection locked="0" hidden="1"/>
    </xf>
    <xf numFmtId="2" fontId="2" fillId="0" borderId="18" xfId="2" applyNumberFormat="1" applyFont="1" applyFill="1" applyBorder="1" applyAlignment="1" applyProtection="1">
      <alignment horizontal="center" vertical="center"/>
      <protection locked="0" hidden="1"/>
    </xf>
    <xf numFmtId="2" fontId="2" fillId="0" borderId="74" xfId="2" applyNumberFormat="1" applyFont="1" applyFill="1" applyBorder="1" applyAlignment="1" applyProtection="1">
      <alignment horizontal="center" wrapText="1"/>
      <protection locked="0" hidden="1"/>
    </xf>
    <xf numFmtId="0" fontId="12" fillId="0" borderId="13" xfId="2" applyFont="1" applyFill="1" applyBorder="1" applyAlignment="1" applyProtection="1">
      <alignment horizontal="left"/>
      <protection locked="0" hidden="1"/>
    </xf>
    <xf numFmtId="0" fontId="13" fillId="0" borderId="10" xfId="2" applyFont="1" applyFill="1" applyBorder="1" applyAlignment="1" applyProtection="1">
      <alignment horizontal="left" vertical="center" wrapText="1" indent="1"/>
      <protection hidden="1"/>
    </xf>
    <xf numFmtId="0" fontId="14" fillId="0" borderId="12" xfId="2" applyFont="1" applyFill="1" applyBorder="1" applyAlignment="1" applyProtection="1">
      <alignment horizontal="left" indent="1"/>
      <protection hidden="1"/>
    </xf>
    <xf numFmtId="0" fontId="12" fillId="0" borderId="17" xfId="2" applyFont="1" applyFill="1" applyBorder="1" applyAlignment="1" applyProtection="1">
      <alignment horizontal="left" vertical="center" wrapText="1" indent="1"/>
      <protection hidden="1"/>
    </xf>
    <xf numFmtId="0" fontId="13" fillId="0" borderId="63" xfId="2" applyFont="1" applyFill="1" applyBorder="1" applyAlignment="1" applyProtection="1">
      <alignment horizontal="left" indent="1"/>
      <protection hidden="1"/>
    </xf>
    <xf numFmtId="0" fontId="13" fillId="0" borderId="63" xfId="2" applyFont="1" applyFill="1" applyBorder="1" applyAlignment="1" applyProtection="1">
      <alignment horizontal="left" vertical="center" wrapText="1" indent="1"/>
      <protection hidden="1"/>
    </xf>
    <xf numFmtId="0" fontId="12" fillId="0" borderId="10" xfId="2" applyFont="1" applyFill="1" applyBorder="1" applyAlignment="1" applyProtection="1">
      <alignment horizontal="left" vertical="center" wrapText="1" indent="1"/>
      <protection locked="0" hidden="1"/>
    </xf>
    <xf numFmtId="0" fontId="13" fillId="0" borderId="17" xfId="2" applyFont="1" applyFill="1" applyBorder="1" applyAlignment="1" applyProtection="1">
      <alignment horizontal="left" vertical="center" indent="1"/>
      <protection hidden="1"/>
    </xf>
    <xf numFmtId="0" fontId="12" fillId="0" borderId="7" xfId="2" applyFont="1" applyFill="1" applyBorder="1" applyAlignment="1" applyProtection="1">
      <alignment horizontal="left" indent="1"/>
      <protection hidden="1"/>
    </xf>
    <xf numFmtId="0" fontId="12" fillId="0" borderId="10" xfId="2" applyFont="1" applyFill="1" applyBorder="1" applyAlignment="1" applyProtection="1">
      <alignment horizontal="left" vertical="center" wrapText="1" indent="1"/>
      <protection hidden="1"/>
    </xf>
    <xf numFmtId="0" fontId="12" fillId="0" borderId="7" xfId="2" applyFont="1" applyFill="1" applyBorder="1" applyAlignment="1" applyProtection="1">
      <alignment horizontal="left" vertical="center" wrapText="1" indent="1"/>
      <protection hidden="1"/>
    </xf>
    <xf numFmtId="0" fontId="12" fillId="0" borderId="12" xfId="2" applyFont="1" applyFill="1" applyBorder="1" applyAlignment="1" applyProtection="1">
      <alignment horizontal="left" vertical="center" wrapText="1" indent="1"/>
      <protection hidden="1"/>
    </xf>
    <xf numFmtId="0" fontId="13" fillId="0" borderId="63" xfId="2" applyFont="1" applyFill="1" applyBorder="1" applyAlignment="1" applyProtection="1">
      <alignment horizontal="left" wrapText="1" indent="1"/>
      <protection hidden="1"/>
    </xf>
    <xf numFmtId="0" fontId="12" fillId="0" borderId="64" xfId="2" applyFont="1" applyFill="1" applyBorder="1" applyAlignment="1" applyProtection="1">
      <alignment horizontal="left" indent="1"/>
      <protection hidden="1"/>
    </xf>
    <xf numFmtId="0" fontId="12" fillId="0" borderId="65" xfId="2" applyFont="1" applyFill="1" applyBorder="1" applyAlignment="1" applyProtection="1">
      <alignment horizontal="left" indent="1"/>
      <protection hidden="1"/>
    </xf>
    <xf numFmtId="0" fontId="12" fillId="0" borderId="8" xfId="2" applyFont="1" applyFill="1" applyBorder="1" applyAlignment="1" applyProtection="1">
      <alignment horizontal="left" indent="1"/>
      <protection hidden="1"/>
    </xf>
    <xf numFmtId="0" fontId="12" fillId="0" borderId="9" xfId="2" applyFont="1" applyFill="1" applyBorder="1" applyAlignment="1" applyProtection="1">
      <alignment horizontal="left" indent="1"/>
      <protection hidden="1"/>
    </xf>
    <xf numFmtId="164" fontId="18" fillId="0" borderId="69" xfId="2" applyNumberFormat="1" applyFont="1" applyFill="1" applyBorder="1" applyAlignment="1" applyProtection="1">
      <alignment horizontal="center" vertical="center"/>
      <protection hidden="1"/>
    </xf>
    <xf numFmtId="164" fontId="18" fillId="0" borderId="79" xfId="2" applyNumberFormat="1" applyFont="1" applyFill="1" applyBorder="1" applyAlignment="1" applyProtection="1">
      <alignment horizontal="center" vertical="center"/>
      <protection hidden="1"/>
    </xf>
    <xf numFmtId="0" fontId="13" fillId="0" borderId="16" xfId="2" applyFont="1" applyFill="1" applyBorder="1" applyAlignment="1" applyProtection="1">
      <alignment vertical="center" wrapText="1"/>
      <protection hidden="1"/>
    </xf>
    <xf numFmtId="0" fontId="13" fillId="0" borderId="15" xfId="2" applyFont="1" applyFill="1" applyBorder="1" applyAlignment="1" applyProtection="1">
      <alignment vertical="center" wrapText="1"/>
      <protection hidden="1"/>
    </xf>
    <xf numFmtId="0" fontId="0" fillId="12" borderId="0" xfId="0" applyFill="1" applyProtection="1">
      <protection hidden="1"/>
    </xf>
    <xf numFmtId="0" fontId="12" fillId="0" borderId="12" xfId="2" applyFont="1" applyFill="1" applyBorder="1" applyAlignment="1" applyProtection="1">
      <alignment horizontal="left" indent="1"/>
      <protection locked="0" hidden="1"/>
    </xf>
    <xf numFmtId="0" fontId="12" fillId="0" borderId="71" xfId="2" applyFont="1" applyFill="1" applyBorder="1" applyProtection="1">
      <protection locked="0" hidden="1"/>
    </xf>
    <xf numFmtId="0" fontId="12" fillId="0" borderId="10" xfId="2" applyFont="1" applyFill="1" applyBorder="1" applyAlignment="1" applyProtection="1">
      <alignment horizontal="left" indent="1"/>
      <protection locked="0" hidden="1"/>
    </xf>
    <xf numFmtId="0" fontId="12" fillId="0" borderId="18" xfId="2" applyFont="1" applyFill="1" applyBorder="1" applyProtection="1">
      <protection locked="0" hidden="1"/>
    </xf>
    <xf numFmtId="0" fontId="12" fillId="0" borderId="16" xfId="2" applyFont="1" applyFill="1" applyBorder="1" applyAlignment="1" applyProtection="1">
      <alignment horizontal="left"/>
      <protection locked="0" hidden="1"/>
    </xf>
    <xf numFmtId="2" fontId="12" fillId="0" borderId="11" xfId="2" applyNumberFormat="1" applyFont="1" applyFill="1" applyBorder="1" applyProtection="1">
      <protection locked="0" hidden="1"/>
    </xf>
    <xf numFmtId="0" fontId="23" fillId="0" borderId="80" xfId="0" applyFont="1" applyBorder="1" applyProtection="1">
      <protection hidden="1"/>
    </xf>
    <xf numFmtId="0" fontId="23" fillId="0" borderId="69" xfId="0" applyFont="1" applyBorder="1" applyProtection="1">
      <protection hidden="1"/>
    </xf>
    <xf numFmtId="0" fontId="23" fillId="0" borderId="79" xfId="0" applyFont="1" applyBorder="1" applyProtection="1">
      <protection hidden="1"/>
    </xf>
    <xf numFmtId="0" fontId="14" fillId="0" borderId="81" xfId="2" applyFont="1" applyFill="1" applyBorder="1" applyAlignment="1" applyProtection="1">
      <alignment horizontal="left" indent="1"/>
      <protection hidden="1"/>
    </xf>
    <xf numFmtId="0" fontId="13" fillId="12" borderId="39" xfId="2" applyFont="1" applyFill="1" applyBorder="1" applyAlignment="1" applyProtection="1">
      <alignment horizontal="right" vertical="center" wrapText="1"/>
      <protection hidden="1"/>
    </xf>
    <xf numFmtId="0" fontId="13" fillId="12" borderId="87" xfId="2" applyFont="1" applyFill="1" applyBorder="1" applyAlignment="1" applyProtection="1">
      <alignment horizontal="left" vertical="center" wrapText="1" indent="1"/>
      <protection hidden="1"/>
    </xf>
    <xf numFmtId="0" fontId="13" fillId="0" borderId="28" xfId="2" applyFont="1" applyFill="1" applyBorder="1" applyAlignment="1" applyProtection="1">
      <alignment horizontal="center" vertical="center" wrapText="1"/>
      <protection hidden="1"/>
    </xf>
    <xf numFmtId="1" fontId="12" fillId="5" borderId="28" xfId="2" applyNumberFormat="1" applyFont="1" applyFill="1" applyBorder="1" applyAlignment="1" applyProtection="1">
      <alignment horizontal="center" vertical="center" wrapText="1"/>
      <protection hidden="1"/>
    </xf>
    <xf numFmtId="0" fontId="13" fillId="12" borderId="28" xfId="2" applyFont="1" applyFill="1" applyBorder="1" applyAlignment="1" applyProtection="1">
      <alignment horizontal="center" vertical="center" wrapText="1"/>
      <protection hidden="1"/>
    </xf>
    <xf numFmtId="2" fontId="0" fillId="0" borderId="38" xfId="5" applyNumberFormat="1" applyFont="1" applyBorder="1" applyAlignment="1">
      <alignment horizontal="center" vertical="center"/>
    </xf>
    <xf numFmtId="2" fontId="0" fillId="0" borderId="28" xfId="5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12" fillId="0" borderId="15" xfId="2" applyNumberFormat="1" applyFont="1" applyFill="1" applyBorder="1" applyAlignment="1" applyProtection="1">
      <alignment horizontal="left" indent="1"/>
      <protection locked="0" hidden="1"/>
    </xf>
    <xf numFmtId="0" fontId="12" fillId="0" borderId="16" xfId="2" applyFont="1" applyFill="1" applyBorder="1" applyAlignment="1" applyProtection="1">
      <alignment horizontal="left" indent="1"/>
      <protection locked="0" hidden="1"/>
    </xf>
    <xf numFmtId="0" fontId="23" fillId="0" borderId="0" xfId="0" applyFont="1" applyProtection="1">
      <protection hidden="1"/>
    </xf>
    <xf numFmtId="0" fontId="10" fillId="12" borderId="23" xfId="2" applyFont="1" applyFill="1" applyBorder="1" applyAlignment="1" applyProtection="1">
      <protection hidden="1"/>
    </xf>
    <xf numFmtId="2" fontId="12" fillId="0" borderId="2" xfId="2" applyNumberFormat="1" applyFont="1" applyFill="1" applyProtection="1">
      <protection locked="0" hidden="1"/>
    </xf>
    <xf numFmtId="2" fontId="3" fillId="0" borderId="2" xfId="2" applyNumberFormat="1" applyFont="1" applyFill="1" applyProtection="1">
      <protection locked="0" hidden="1"/>
    </xf>
    <xf numFmtId="0" fontId="13" fillId="0" borderId="7" xfId="2" applyFont="1" applyFill="1" applyBorder="1" applyAlignment="1" applyProtection="1">
      <alignment horizontal="left" vertical="center" indent="1"/>
      <protection hidden="1"/>
    </xf>
    <xf numFmtId="0" fontId="13" fillId="0" borderId="72" xfId="2" applyFont="1" applyFill="1" applyBorder="1" applyProtection="1">
      <protection hidden="1"/>
    </xf>
    <xf numFmtId="0" fontId="13" fillId="0" borderId="76" xfId="2" applyFont="1" applyFill="1" applyBorder="1" applyAlignment="1" applyProtection="1">
      <alignment vertical="center"/>
      <protection hidden="1"/>
    </xf>
    <xf numFmtId="0" fontId="12" fillId="0" borderId="72" xfId="2" applyFont="1" applyFill="1" applyBorder="1" applyProtection="1">
      <protection locked="0" hidden="1"/>
    </xf>
    <xf numFmtId="0" fontId="12" fillId="0" borderId="21" xfId="2" applyFont="1" applyFill="1" applyBorder="1" applyProtection="1">
      <protection locked="0" hidden="1"/>
    </xf>
    <xf numFmtId="0" fontId="13" fillId="0" borderId="89" xfId="2" applyFont="1" applyFill="1" applyBorder="1" applyAlignment="1" applyProtection="1">
      <alignment vertical="center" wrapText="1"/>
      <protection hidden="1"/>
    </xf>
    <xf numFmtId="0" fontId="12" fillId="0" borderId="89" xfId="2" applyFont="1" applyFill="1" applyBorder="1" applyProtection="1">
      <protection locked="0" hidden="1"/>
    </xf>
    <xf numFmtId="0" fontId="24" fillId="12" borderId="46" xfId="2" applyFont="1" applyFill="1" applyBorder="1" applyAlignment="1" applyProtection="1">
      <protection hidden="1"/>
    </xf>
    <xf numFmtId="2" fontId="12" fillId="0" borderId="15" xfId="2" applyNumberFormat="1" applyFont="1" applyFill="1" applyBorder="1" applyAlignment="1" applyProtection="1">
      <alignment horizontal="left"/>
      <protection locked="0" hidden="1"/>
    </xf>
    <xf numFmtId="0" fontId="12" fillId="0" borderId="16" xfId="2" applyFont="1" applyFill="1" applyBorder="1" applyAlignment="1" applyProtection="1">
      <alignment horizontal="center"/>
      <protection hidden="1"/>
    </xf>
    <xf numFmtId="0" fontId="12" fillId="0" borderId="11" xfId="2" applyFont="1" applyFill="1" applyBorder="1" applyAlignment="1" applyProtection="1">
      <alignment horizontal="center"/>
      <protection hidden="1"/>
    </xf>
    <xf numFmtId="0" fontId="13" fillId="0" borderId="66" xfId="2" applyFont="1" applyFill="1" applyBorder="1" applyAlignment="1" applyProtection="1">
      <alignment horizontal="center" vertical="center"/>
      <protection hidden="1"/>
    </xf>
    <xf numFmtId="0" fontId="13" fillId="0" borderId="16" xfId="2" applyFont="1" applyFill="1" applyBorder="1" applyAlignment="1" applyProtection="1">
      <alignment horizontal="center" vertical="center"/>
      <protection hidden="1"/>
    </xf>
    <xf numFmtId="0" fontId="13" fillId="0" borderId="11" xfId="2" applyFont="1" applyFill="1" applyBorder="1" applyAlignment="1" applyProtection="1">
      <alignment horizontal="center"/>
      <protection hidden="1"/>
    </xf>
    <xf numFmtId="0" fontId="21" fillId="5" borderId="26" xfId="2" applyFont="1" applyFill="1" applyBorder="1" applyAlignment="1" applyProtection="1">
      <alignment horizontal="center"/>
      <protection locked="0" hidden="1"/>
    </xf>
    <xf numFmtId="2" fontId="3" fillId="5" borderId="26" xfId="2" applyNumberFormat="1" applyFont="1" applyFill="1" applyBorder="1" applyAlignment="1" applyProtection="1">
      <alignment horizontal="center" vertical="center"/>
      <protection locked="0" hidden="1"/>
    </xf>
    <xf numFmtId="0" fontId="0" fillId="0" borderId="81" xfId="0" applyBorder="1" applyAlignment="1">
      <alignment horizontal="left" indent="1"/>
    </xf>
    <xf numFmtId="0" fontId="14" fillId="0" borderId="69" xfId="2" applyFont="1" applyFill="1" applyBorder="1" applyProtection="1">
      <protection hidden="1"/>
    </xf>
    <xf numFmtId="164" fontId="14" fillId="0" borderId="69" xfId="2" applyNumberFormat="1" applyFont="1" applyFill="1" applyBorder="1" applyAlignment="1" applyProtection="1">
      <alignment vertical="center"/>
      <protection hidden="1"/>
    </xf>
    <xf numFmtId="0" fontId="14" fillId="0" borderId="0" xfId="2" applyFont="1" applyFill="1" applyBorder="1" applyProtection="1">
      <protection hidden="1"/>
    </xf>
    <xf numFmtId="164" fontId="14" fillId="0" borderId="0" xfId="2" applyNumberFormat="1" applyFont="1" applyFill="1" applyBorder="1" applyAlignment="1" applyProtection="1">
      <alignment vertical="center"/>
      <protection hidden="1"/>
    </xf>
    <xf numFmtId="0" fontId="12" fillId="0" borderId="73" xfId="2" applyFont="1" applyFill="1" applyBorder="1" applyAlignment="1" applyProtection="1">
      <alignment horizontal="left" indent="1"/>
      <protection hidden="1"/>
    </xf>
    <xf numFmtId="0" fontId="2" fillId="0" borderId="81" xfId="0" applyFont="1" applyBorder="1" applyAlignment="1">
      <alignment horizontal="left" indent="1"/>
    </xf>
    <xf numFmtId="0" fontId="0" fillId="0" borderId="73" xfId="0" applyBorder="1" applyAlignment="1">
      <alignment horizontal="left" indent="1"/>
    </xf>
    <xf numFmtId="0" fontId="0" fillId="0" borderId="69" xfId="0" applyBorder="1"/>
    <xf numFmtId="0" fontId="0" fillId="0" borderId="69" xfId="0" applyBorder="1" applyProtection="1">
      <protection hidden="1"/>
    </xf>
    <xf numFmtId="0" fontId="10" fillId="13" borderId="3" xfId="2" applyFont="1" applyFill="1" applyBorder="1" applyAlignment="1" applyProtection="1">
      <alignment horizontal="right" vertical="center" wrapText="1"/>
      <protection locked="0" hidden="1"/>
    </xf>
    <xf numFmtId="0" fontId="10" fillId="13" borderId="23" xfId="2" applyFont="1" applyFill="1" applyBorder="1" applyAlignment="1" applyProtection="1">
      <alignment horizontal="right" vertical="center" wrapText="1"/>
      <protection locked="0" hidden="1"/>
    </xf>
    <xf numFmtId="0" fontId="22" fillId="13" borderId="46" xfId="2" applyFont="1" applyFill="1" applyBorder="1" applyAlignment="1" applyProtection="1">
      <alignment horizontal="right" vertical="center" wrapText="1"/>
      <protection locked="0" hidden="1"/>
    </xf>
    <xf numFmtId="0" fontId="22" fillId="13" borderId="3" xfId="2" applyFont="1" applyFill="1" applyBorder="1" applyAlignment="1" applyProtection="1">
      <alignment horizontal="right" vertical="center" wrapText="1"/>
      <protection locked="0" hidden="1"/>
    </xf>
    <xf numFmtId="0" fontId="12" fillId="0" borderId="64" xfId="2" applyFont="1" applyFill="1" applyBorder="1" applyAlignment="1" applyProtection="1">
      <alignment horizontal="center" vertical="center"/>
      <protection hidden="1"/>
    </xf>
    <xf numFmtId="0" fontId="12" fillId="12" borderId="87" xfId="2" applyFont="1" applyFill="1" applyBorder="1" applyAlignment="1" applyProtection="1">
      <alignment horizontal="left" vertical="center" wrapText="1" indent="1"/>
      <protection hidden="1"/>
    </xf>
    <xf numFmtId="0" fontId="12" fillId="12" borderId="84" xfId="2" applyFont="1" applyFill="1" applyBorder="1" applyAlignment="1" applyProtection="1">
      <alignment horizontal="left" vertical="center" wrapText="1" indent="1"/>
      <protection hidden="1"/>
    </xf>
    <xf numFmtId="2" fontId="21" fillId="5" borderId="16" xfId="2" applyNumberFormat="1" applyFont="1" applyFill="1" applyBorder="1" applyAlignment="1" applyProtection="1">
      <alignment horizontal="center" vertical="center"/>
      <protection locked="0" hidden="1"/>
    </xf>
    <xf numFmtId="1" fontId="12" fillId="5" borderId="28" xfId="2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7" xfId="2" applyFont="1" applyFill="1" applyBorder="1" applyAlignment="1" applyProtection="1">
      <alignment vertical="center" wrapText="1"/>
      <protection hidden="1"/>
    </xf>
    <xf numFmtId="0" fontId="12" fillId="0" borderId="10" xfId="2" applyFont="1" applyFill="1" applyBorder="1" applyAlignment="1" applyProtection="1">
      <alignment vertical="center" wrapText="1"/>
      <protection hidden="1"/>
    </xf>
    <xf numFmtId="0" fontId="12" fillId="0" borderId="12" xfId="2" applyFont="1" applyFill="1" applyBorder="1" applyAlignment="1" applyProtection="1">
      <alignment vertical="center" wrapText="1"/>
      <protection hidden="1"/>
    </xf>
    <xf numFmtId="0" fontId="16" fillId="0" borderId="3" xfId="2" applyFont="1" applyFill="1" applyBorder="1" applyAlignment="1" applyProtection="1">
      <alignment horizontal="right" vertical="center" wrapText="1"/>
      <protection hidden="1"/>
    </xf>
    <xf numFmtId="0" fontId="13" fillId="0" borderId="0" xfId="2" applyFont="1" applyFill="1" applyBorder="1" applyAlignment="1" applyProtection="1">
      <alignment horizontal="left" indent="1"/>
      <protection hidden="1"/>
    </xf>
    <xf numFmtId="0" fontId="13" fillId="0" borderId="80" xfId="2" applyFont="1" applyFill="1" applyBorder="1" applyAlignment="1" applyProtection="1">
      <alignment horizontal="left" indent="1"/>
      <protection hidden="1"/>
    </xf>
    <xf numFmtId="0" fontId="12" fillId="0" borderId="0" xfId="2" applyFont="1" applyFill="1" applyBorder="1" applyAlignment="1" applyProtection="1">
      <alignment horizontal="left"/>
      <protection hidden="1"/>
    </xf>
    <xf numFmtId="2" fontId="12" fillId="0" borderId="0" xfId="2" applyNumberFormat="1" applyFont="1" applyFill="1" applyBorder="1" applyAlignment="1" applyProtection="1">
      <alignment horizontal="left" indent="1"/>
      <protection hidden="1"/>
    </xf>
    <xf numFmtId="2" fontId="12" fillId="0" borderId="80" xfId="2" applyNumberFormat="1" applyFont="1" applyFill="1" applyBorder="1" applyAlignment="1" applyProtection="1">
      <alignment horizontal="left" indent="1"/>
      <protection hidden="1"/>
    </xf>
    <xf numFmtId="0" fontId="13" fillId="0" borderId="81" xfId="2" applyFont="1" applyFill="1" applyBorder="1" applyAlignment="1" applyProtection="1">
      <alignment horizontal="left" vertical="center" wrapText="1" indent="1"/>
      <protection hidden="1"/>
    </xf>
    <xf numFmtId="0" fontId="13" fillId="0" borderId="0" xfId="2" applyFont="1" applyFill="1" applyBorder="1" applyAlignment="1" applyProtection="1">
      <alignment horizontal="center" vertical="center" wrapText="1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12" fillId="0" borderId="81" xfId="2" applyFont="1" applyFill="1" applyBorder="1" applyAlignment="1" applyProtection="1">
      <alignment horizontal="left" vertical="center" wrapText="1" indent="1"/>
      <protection hidden="1"/>
    </xf>
    <xf numFmtId="0" fontId="12" fillId="0" borderId="0" xfId="2" applyFont="1" applyFill="1" applyBorder="1" applyAlignment="1" applyProtection="1">
      <alignment horizontal="center" vertical="center"/>
      <protection hidden="1"/>
    </xf>
    <xf numFmtId="0" fontId="12" fillId="0" borderId="16" xfId="2" applyFont="1" applyFill="1" applyBorder="1" applyAlignment="1" applyProtection="1">
      <alignment horizontal="center" vertical="center"/>
      <protection hidden="1"/>
    </xf>
    <xf numFmtId="0" fontId="12" fillId="0" borderId="11" xfId="2" applyFont="1" applyFill="1" applyBorder="1" applyAlignment="1" applyProtection="1">
      <alignment horizontal="center" vertical="center"/>
      <protection hidden="1"/>
    </xf>
    <xf numFmtId="0" fontId="12" fillId="0" borderId="81" xfId="2" applyFont="1" applyFill="1" applyBorder="1" applyAlignment="1" applyProtection="1">
      <alignment horizontal="left" vertical="center" indent="1"/>
      <protection hidden="1"/>
    </xf>
    <xf numFmtId="0" fontId="12" fillId="0" borderId="0" xfId="2" applyFont="1" applyFill="1" applyBorder="1" applyAlignment="1" applyProtection="1">
      <alignment horizontal="center"/>
      <protection hidden="1"/>
    </xf>
    <xf numFmtId="0" fontId="13" fillId="0" borderId="11" xfId="2" applyFont="1" applyFill="1" applyBorder="1" applyAlignment="1" applyProtection="1">
      <alignment horizontal="center" vertical="center"/>
      <protection hidden="1"/>
    </xf>
    <xf numFmtId="0" fontId="14" fillId="0" borderId="3" xfId="2" applyFont="1" applyFill="1" applyBorder="1" applyProtection="1">
      <protection hidden="1"/>
    </xf>
    <xf numFmtId="0" fontId="17" fillId="0" borderId="46" xfId="2" applyFont="1" applyFill="1" applyBorder="1" applyAlignment="1" applyProtection="1">
      <alignment horizontal="right" vertical="center" wrapText="1"/>
      <protection hidden="1"/>
    </xf>
    <xf numFmtId="0" fontId="13" fillId="0" borderId="19" xfId="2" applyFont="1" applyFill="1" applyBorder="1" applyAlignment="1" applyProtection="1">
      <alignment horizontal="left" vertical="center" indent="1"/>
      <protection hidden="1"/>
    </xf>
    <xf numFmtId="0" fontId="13" fillId="0" borderId="72" xfId="2" applyFont="1" applyFill="1" applyBorder="1" applyAlignment="1" applyProtection="1">
      <alignment horizontal="left" vertical="center" wrapText="1" indent="1"/>
      <protection hidden="1"/>
    </xf>
    <xf numFmtId="0" fontId="13" fillId="0" borderId="8" xfId="2" applyFont="1" applyFill="1" applyBorder="1" applyAlignment="1" applyProtection="1">
      <alignment horizontal="left" vertical="center" wrapText="1" indent="1"/>
      <protection hidden="1"/>
    </xf>
    <xf numFmtId="0" fontId="13" fillId="0" borderId="9" xfId="2" applyFont="1" applyFill="1" applyBorder="1" applyAlignment="1" applyProtection="1">
      <alignment horizontal="left" vertical="center" wrapText="1" indent="1"/>
      <protection hidden="1"/>
    </xf>
    <xf numFmtId="0" fontId="12" fillId="0" borderId="70" xfId="2" applyFont="1" applyFill="1" applyBorder="1" applyAlignment="1" applyProtection="1">
      <alignment horizontal="left" indent="1"/>
      <protection hidden="1"/>
    </xf>
    <xf numFmtId="0" fontId="12" fillId="0" borderId="71" xfId="2" applyFont="1" applyFill="1" applyBorder="1" applyAlignment="1" applyProtection="1">
      <alignment horizontal="left" indent="1"/>
      <protection hidden="1"/>
    </xf>
    <xf numFmtId="2" fontId="12" fillId="0" borderId="13" xfId="2" applyNumberFormat="1" applyFont="1" applyFill="1" applyBorder="1" applyAlignment="1" applyProtection="1">
      <alignment horizontal="left" indent="1"/>
      <protection hidden="1"/>
    </xf>
    <xf numFmtId="2" fontId="12" fillId="0" borderId="14" xfId="2" applyNumberFormat="1" applyFont="1" applyFill="1" applyBorder="1" applyAlignment="1" applyProtection="1">
      <alignment horizontal="left" indent="1"/>
      <protection hidden="1"/>
    </xf>
    <xf numFmtId="0" fontId="13" fillId="0" borderId="77" xfId="2" applyFont="1" applyFill="1" applyBorder="1" applyAlignment="1" applyProtection="1">
      <alignment horizontal="right" wrapText="1" indent="1"/>
      <protection hidden="1"/>
    </xf>
    <xf numFmtId="2" fontId="14" fillId="0" borderId="78" xfId="2" applyNumberFormat="1" applyFont="1" applyFill="1" applyBorder="1" applyAlignment="1" applyProtection="1">
      <alignment horizontal="right" vertical="center" indent="1"/>
      <protection hidden="1"/>
    </xf>
    <xf numFmtId="0" fontId="17" fillId="0" borderId="3" xfId="2" applyFont="1" applyFill="1" applyBorder="1" applyAlignment="1" applyProtection="1">
      <alignment horizontal="right" vertical="center" wrapText="1"/>
      <protection hidden="1"/>
    </xf>
    <xf numFmtId="0" fontId="13" fillId="0" borderId="8" xfId="2" applyFont="1" applyFill="1" applyBorder="1" applyAlignment="1" applyProtection="1">
      <alignment horizontal="left" vertical="center" indent="1"/>
      <protection hidden="1"/>
    </xf>
    <xf numFmtId="0" fontId="13" fillId="0" borderId="9" xfId="2" applyFont="1" applyFill="1" applyBorder="1" applyAlignment="1" applyProtection="1">
      <alignment horizontal="left" vertical="center" indent="1"/>
      <protection hidden="1"/>
    </xf>
    <xf numFmtId="0" fontId="13" fillId="0" borderId="77" xfId="2" applyFont="1" applyFill="1" applyBorder="1" applyAlignment="1" applyProtection="1">
      <alignment horizontal="left" wrapText="1" indent="1"/>
      <protection hidden="1"/>
    </xf>
    <xf numFmtId="0" fontId="12" fillId="0" borderId="0" xfId="0" applyFont="1" applyAlignment="1" applyProtection="1">
      <alignment horizontal="left" indent="1"/>
      <protection hidden="1"/>
    </xf>
    <xf numFmtId="0" fontId="13" fillId="0" borderId="28" xfId="2" applyFont="1" applyFill="1" applyBorder="1" applyAlignment="1" applyProtection="1">
      <alignment horizontal="center" wrapText="1"/>
      <protection hidden="1"/>
    </xf>
    <xf numFmtId="0" fontId="12" fillId="12" borderId="93" xfId="2" applyFont="1" applyFill="1" applyBorder="1" applyAlignment="1" applyProtection="1">
      <alignment horizontal="left" vertical="center" wrapText="1" indent="1"/>
      <protection hidden="1"/>
    </xf>
    <xf numFmtId="0" fontId="12" fillId="12" borderId="90" xfId="2" applyFont="1" applyFill="1" applyBorder="1" applyAlignment="1" applyProtection="1">
      <alignment horizontal="left" vertical="center" wrapText="1" indent="1"/>
      <protection hidden="1"/>
    </xf>
    <xf numFmtId="0" fontId="12" fillId="12" borderId="91" xfId="2" applyFont="1" applyFill="1" applyBorder="1" applyAlignment="1" applyProtection="1">
      <alignment horizontal="right" vertical="center" wrapText="1"/>
      <protection hidden="1"/>
    </xf>
    <xf numFmtId="0" fontId="12" fillId="12" borderId="39" xfId="2" applyFont="1" applyFill="1" applyBorder="1" applyAlignment="1" applyProtection="1">
      <alignment horizontal="right" vertical="center" wrapText="1"/>
      <protection hidden="1"/>
    </xf>
    <xf numFmtId="0" fontId="12" fillId="14" borderId="0" xfId="2" applyFont="1" applyFill="1" applyBorder="1" applyAlignment="1" applyProtection="1">
      <alignment horizontal="left" vertical="center" wrapText="1" indent="1"/>
      <protection hidden="1"/>
    </xf>
    <xf numFmtId="0" fontId="12" fillId="14" borderId="0" xfId="2" applyFont="1" applyFill="1" applyBorder="1" applyAlignment="1" applyProtection="1">
      <alignment horizontal="right" vertical="center" wrapText="1"/>
      <protection hidden="1"/>
    </xf>
    <xf numFmtId="1" fontId="12" fillId="14" borderId="80" xfId="2" applyNumberFormat="1" applyFont="1" applyFill="1" applyBorder="1" applyAlignment="1" applyProtection="1">
      <alignment horizontal="center" vertical="center" wrapText="1"/>
      <protection hidden="1"/>
    </xf>
    <xf numFmtId="1" fontId="13" fillId="12" borderId="28" xfId="2" applyNumberFormat="1" applyFont="1" applyFill="1" applyBorder="1" applyAlignment="1" applyProtection="1">
      <alignment horizontal="center" vertical="center" wrapText="1"/>
      <protection hidden="1"/>
    </xf>
    <xf numFmtId="2" fontId="0" fillId="0" borderId="38" xfId="5" applyNumberFormat="1" applyFont="1" applyBorder="1" applyAlignment="1" applyProtection="1">
      <alignment horizontal="center" vertical="center"/>
      <protection hidden="1"/>
    </xf>
    <xf numFmtId="2" fontId="0" fillId="0" borderId="28" xfId="5" applyNumberFormat="1" applyFont="1" applyBorder="1" applyAlignment="1" applyProtection="1">
      <alignment horizontal="center" vertical="center"/>
      <protection hidden="1"/>
    </xf>
    <xf numFmtId="2" fontId="2" fillId="0" borderId="60" xfId="0" applyNumberFormat="1" applyFont="1" applyBorder="1" applyAlignment="1" applyProtection="1">
      <alignment horizontal="center" vertical="center"/>
      <protection hidden="1"/>
    </xf>
    <xf numFmtId="2" fontId="14" fillId="0" borderId="78" xfId="2" applyNumberFormat="1" applyFont="1" applyFill="1" applyBorder="1" applyAlignment="1" applyProtection="1">
      <alignment vertical="center"/>
      <protection hidden="1"/>
    </xf>
    <xf numFmtId="2" fontId="10" fillId="0" borderId="48" xfId="2" applyNumberFormat="1" applyFont="1" applyFill="1" applyBorder="1" applyAlignment="1" applyProtection="1">
      <protection hidden="1"/>
    </xf>
    <xf numFmtId="3" fontId="25" fillId="0" borderId="0" xfId="0" applyNumberFormat="1" applyFont="1" applyProtection="1">
      <protection hidden="1"/>
    </xf>
    <xf numFmtId="2" fontId="18" fillId="5" borderId="48" xfId="2" applyNumberFormat="1" applyFont="1" applyFill="1" applyBorder="1" applyAlignment="1" applyProtection="1">
      <alignment horizontal="right" vertical="center" indent="1"/>
      <protection locked="0" hidden="1"/>
    </xf>
    <xf numFmtId="0" fontId="14" fillId="0" borderId="77" xfId="2" applyFont="1" applyFill="1" applyBorder="1" applyProtection="1">
      <protection hidden="1"/>
    </xf>
    <xf numFmtId="0" fontId="2" fillId="11" borderId="32" xfId="0" applyFont="1" applyFill="1" applyBorder="1" applyAlignment="1" applyProtection="1">
      <alignment horizontal="left" vertical="center" wrapText="1"/>
      <protection hidden="1"/>
    </xf>
    <xf numFmtId="0" fontId="2" fillId="11" borderId="58" xfId="0" applyFont="1" applyFill="1" applyBorder="1" applyAlignment="1" applyProtection="1">
      <alignment horizontal="left" vertical="center" wrapText="1"/>
      <protection hidden="1"/>
    </xf>
    <xf numFmtId="0" fontId="2" fillId="11" borderId="26" xfId="0" applyFont="1" applyFill="1" applyBorder="1" applyAlignment="1" applyProtection="1">
      <alignment horizontal="left" vertical="center" wrapText="1"/>
      <protection hidden="1"/>
    </xf>
    <xf numFmtId="0" fontId="2" fillId="11" borderId="40" xfId="0" applyFont="1" applyFill="1" applyBorder="1" applyAlignment="1" applyProtection="1">
      <alignment horizontal="left" vertical="center" wrapText="1"/>
      <protection hidden="1"/>
    </xf>
    <xf numFmtId="0" fontId="0" fillId="10" borderId="31" xfId="0" applyFill="1" applyBorder="1" applyAlignment="1" applyProtection="1">
      <alignment horizontal="center" wrapText="1"/>
      <protection hidden="1"/>
    </xf>
    <xf numFmtId="0" fontId="0" fillId="10" borderId="33" xfId="0" applyFill="1" applyBorder="1" applyAlignment="1" applyProtection="1">
      <alignment horizontal="center" wrapText="1"/>
      <protection hidden="1"/>
    </xf>
    <xf numFmtId="0" fontId="0" fillId="11" borderId="31" xfId="0" applyFill="1" applyBorder="1" applyAlignment="1" applyProtection="1">
      <alignment horizontal="center" wrapText="1"/>
      <protection hidden="1"/>
    </xf>
    <xf numFmtId="0" fontId="0" fillId="11" borderId="33" xfId="0" applyFill="1" applyBorder="1" applyAlignment="1" applyProtection="1">
      <alignment horizontal="center" wrapText="1"/>
      <protection hidden="1"/>
    </xf>
    <xf numFmtId="0" fontId="0" fillId="10" borderId="59" xfId="0" applyFill="1" applyBorder="1" applyAlignment="1" applyProtection="1">
      <alignment horizontal="center"/>
      <protection hidden="1"/>
    </xf>
    <xf numFmtId="0" fontId="0" fillId="10" borderId="33" xfId="0" applyFill="1" applyBorder="1" applyAlignment="1" applyProtection="1">
      <alignment horizontal="center"/>
      <protection hidden="1"/>
    </xf>
    <xf numFmtId="0" fontId="20" fillId="6" borderId="56" xfId="0" applyFont="1" applyFill="1" applyBorder="1" applyAlignment="1" applyProtection="1">
      <alignment horizontal="center" vertical="center"/>
      <protection hidden="1"/>
    </xf>
    <xf numFmtId="0" fontId="20" fillId="6" borderId="57" xfId="0" applyFont="1" applyFill="1" applyBorder="1" applyAlignment="1" applyProtection="1">
      <alignment horizontal="center" vertical="center"/>
      <protection hidden="1"/>
    </xf>
    <xf numFmtId="0" fontId="20" fillId="6" borderId="55" xfId="0" applyFont="1" applyFill="1" applyBorder="1" applyAlignment="1" applyProtection="1">
      <alignment horizontal="center" vertical="center"/>
      <protection hidden="1"/>
    </xf>
    <xf numFmtId="0" fontId="0" fillId="6" borderId="31" xfId="0" applyFill="1" applyBorder="1" applyAlignment="1" applyProtection="1">
      <alignment horizontal="center" wrapText="1"/>
      <protection hidden="1"/>
    </xf>
    <xf numFmtId="0" fontId="0" fillId="6" borderId="27" xfId="0" applyFill="1" applyBorder="1" applyAlignment="1" applyProtection="1">
      <alignment horizontal="center" wrapText="1"/>
      <protection hidden="1"/>
    </xf>
    <xf numFmtId="0" fontId="0" fillId="6" borderId="31" xfId="0" applyFill="1" applyBorder="1" applyAlignment="1" applyProtection="1">
      <alignment horizontal="center"/>
      <protection hidden="1"/>
    </xf>
    <xf numFmtId="0" fontId="0" fillId="6" borderId="33" xfId="0" applyFill="1" applyBorder="1" applyAlignment="1" applyProtection="1">
      <alignment horizontal="center"/>
      <protection hidden="1"/>
    </xf>
    <xf numFmtId="0" fontId="0" fillId="5" borderId="31" xfId="0" applyFill="1" applyBorder="1" applyAlignment="1" applyProtection="1">
      <alignment horizontal="center"/>
      <protection hidden="1"/>
    </xf>
    <xf numFmtId="0" fontId="0" fillId="5" borderId="33" xfId="0" applyFill="1" applyBorder="1" applyAlignment="1" applyProtection="1">
      <alignment horizontal="center"/>
      <protection hidden="1"/>
    </xf>
    <xf numFmtId="0" fontId="0" fillId="6" borderId="59" xfId="0" applyFill="1" applyBorder="1" applyAlignment="1" applyProtection="1">
      <alignment horizontal="center"/>
      <protection hidden="1"/>
    </xf>
    <xf numFmtId="0" fontId="20" fillId="10" borderId="42" xfId="0" applyFont="1" applyFill="1" applyBorder="1" applyAlignment="1" applyProtection="1">
      <alignment horizontal="center" vertical="center"/>
      <protection hidden="1"/>
    </xf>
    <xf numFmtId="0" fontId="20" fillId="10" borderId="1" xfId="0" applyFont="1" applyFill="1" applyBorder="1" applyAlignment="1" applyProtection="1">
      <alignment horizontal="center" vertical="center"/>
      <protection hidden="1"/>
    </xf>
    <xf numFmtId="0" fontId="20" fillId="10" borderId="41" xfId="0" applyFont="1" applyFill="1" applyBorder="1" applyAlignment="1" applyProtection="1">
      <alignment horizontal="center" vertical="center"/>
      <protection hidden="1"/>
    </xf>
    <xf numFmtId="0" fontId="0" fillId="10" borderId="27" xfId="0" applyFill="1" applyBorder="1" applyAlignment="1" applyProtection="1">
      <alignment horizontal="center" wrapText="1"/>
      <protection hidden="1"/>
    </xf>
    <xf numFmtId="0" fontId="20" fillId="6" borderId="46" xfId="0" applyFont="1" applyFill="1" applyBorder="1" applyAlignment="1" applyProtection="1">
      <alignment horizontal="center" vertical="center"/>
      <protection hidden="1"/>
    </xf>
    <xf numFmtId="0" fontId="20" fillId="6" borderId="23" xfId="0" applyFont="1" applyFill="1" applyBorder="1" applyAlignment="1" applyProtection="1">
      <alignment horizontal="center" vertical="center"/>
      <protection hidden="1"/>
    </xf>
    <xf numFmtId="0" fontId="20" fillId="6" borderId="47" xfId="0" applyFont="1" applyFill="1" applyBorder="1" applyAlignment="1" applyProtection="1">
      <alignment horizontal="center" vertical="center"/>
      <protection hidden="1"/>
    </xf>
    <xf numFmtId="0" fontId="0" fillId="5" borderId="58" xfId="0" applyFill="1" applyBorder="1" applyAlignment="1" applyProtection="1">
      <alignment horizontal="center" vertical="center"/>
      <protection hidden="1"/>
    </xf>
    <xf numFmtId="0" fontId="0" fillId="5" borderId="40" xfId="0" applyFill="1" applyBorder="1" applyAlignment="1" applyProtection="1">
      <alignment horizontal="center" vertical="center"/>
      <protection hidden="1"/>
    </xf>
    <xf numFmtId="0" fontId="2" fillId="5" borderId="32" xfId="0" applyFont="1" applyFill="1" applyBorder="1" applyAlignment="1" applyProtection="1">
      <alignment horizontal="left" vertical="center" wrapText="1"/>
      <protection hidden="1"/>
    </xf>
    <xf numFmtId="0" fontId="2" fillId="5" borderId="26" xfId="0" applyFont="1" applyFill="1" applyBorder="1" applyAlignment="1" applyProtection="1">
      <alignment horizontal="left" vertical="center" wrapText="1"/>
      <protection hidden="1"/>
    </xf>
    <xf numFmtId="0" fontId="20" fillId="9" borderId="49" xfId="0" applyFont="1" applyFill="1" applyBorder="1" applyAlignment="1" applyProtection="1">
      <alignment horizontal="center" vertical="center"/>
      <protection hidden="1"/>
    </xf>
    <xf numFmtId="0" fontId="20" fillId="9" borderId="50" xfId="0" applyFont="1" applyFill="1" applyBorder="1" applyAlignment="1" applyProtection="1">
      <alignment horizontal="center" vertical="center"/>
      <protection hidden="1"/>
    </xf>
    <xf numFmtId="0" fontId="20" fillId="9" borderId="51" xfId="0" applyFont="1" applyFill="1" applyBorder="1" applyAlignment="1" applyProtection="1">
      <alignment horizontal="center" vertical="center"/>
      <protection hidden="1"/>
    </xf>
    <xf numFmtId="0" fontId="0" fillId="9" borderId="36" xfId="0" applyFill="1" applyBorder="1" applyAlignment="1" applyProtection="1">
      <alignment horizontal="center" wrapText="1"/>
      <protection hidden="1"/>
    </xf>
    <xf numFmtId="0" fontId="0" fillId="9" borderId="27" xfId="0" applyFill="1" applyBorder="1" applyAlignment="1" applyProtection="1">
      <alignment horizontal="center" wrapText="1"/>
      <protection hidden="1"/>
    </xf>
    <xf numFmtId="0" fontId="2" fillId="8" borderId="37" xfId="0" applyFont="1" applyFill="1" applyBorder="1" applyAlignment="1" applyProtection="1">
      <alignment horizontal="left" vertical="center" wrapText="1"/>
      <protection hidden="1"/>
    </xf>
    <xf numFmtId="0" fontId="2" fillId="8" borderId="53" xfId="0" applyFont="1" applyFill="1" applyBorder="1" applyAlignment="1" applyProtection="1">
      <alignment horizontal="left" vertical="center" wrapText="1"/>
      <protection hidden="1"/>
    </xf>
    <xf numFmtId="0" fontId="2" fillId="8" borderId="26" xfId="0" applyFont="1" applyFill="1" applyBorder="1" applyAlignment="1" applyProtection="1">
      <alignment horizontal="left" vertical="center" wrapText="1"/>
      <protection hidden="1"/>
    </xf>
    <xf numFmtId="0" fontId="2" fillId="8" borderId="40" xfId="0" applyFont="1" applyFill="1" applyBorder="1" applyAlignment="1" applyProtection="1">
      <alignment horizontal="left" vertical="center" wrapText="1"/>
      <protection hidden="1"/>
    </xf>
    <xf numFmtId="0" fontId="0" fillId="9" borderId="45" xfId="0" applyFill="1" applyBorder="1" applyAlignment="1" applyProtection="1">
      <alignment horizontal="center"/>
      <protection hidden="1"/>
    </xf>
    <xf numFmtId="0" fontId="0" fillId="9" borderId="38" xfId="0" applyFill="1" applyBorder="1" applyAlignment="1" applyProtection="1">
      <alignment horizontal="center"/>
      <protection hidden="1"/>
    </xf>
    <xf numFmtId="0" fontId="0" fillId="8" borderId="31" xfId="0" applyFill="1" applyBorder="1" applyAlignment="1" applyProtection="1">
      <alignment horizontal="center" wrapText="1"/>
      <protection hidden="1"/>
    </xf>
    <xf numFmtId="0" fontId="0" fillId="8" borderId="33" xfId="0" applyFill="1" applyBorder="1" applyAlignment="1" applyProtection="1">
      <alignment horizontal="center" wrapText="1"/>
      <protection hidden="1"/>
    </xf>
    <xf numFmtId="0" fontId="0" fillId="9" borderId="31" xfId="0" applyFill="1" applyBorder="1" applyAlignment="1" applyProtection="1">
      <alignment horizontal="center" wrapText="1"/>
      <protection hidden="1"/>
    </xf>
    <xf numFmtId="0" fontId="0" fillId="9" borderId="33" xfId="0" applyFill="1" applyBorder="1" applyAlignment="1" applyProtection="1">
      <alignment horizontal="center" wrapText="1"/>
      <protection hidden="1"/>
    </xf>
    <xf numFmtId="0" fontId="19" fillId="0" borderId="22" xfId="2" applyFont="1" applyFill="1" applyBorder="1" applyAlignment="1" applyProtection="1">
      <alignment horizontal="center"/>
      <protection hidden="1"/>
    </xf>
    <xf numFmtId="0" fontId="19" fillId="0" borderId="23" xfId="2" applyFont="1" applyFill="1" applyBorder="1" applyAlignment="1" applyProtection="1">
      <alignment horizontal="center"/>
      <protection hidden="1"/>
    </xf>
    <xf numFmtId="0" fontId="19" fillId="0" borderId="24" xfId="2" applyFont="1" applyFill="1" applyBorder="1" applyAlignment="1" applyProtection="1">
      <alignment horizontal="center"/>
      <protection hidden="1"/>
    </xf>
    <xf numFmtId="0" fontId="12" fillId="5" borderId="7" xfId="2" applyFont="1" applyFill="1" applyBorder="1" applyAlignment="1" applyProtection="1">
      <alignment horizontal="left"/>
      <protection locked="0" hidden="1"/>
    </xf>
    <xf numFmtId="0" fontId="12" fillId="5" borderId="12" xfId="2" applyFont="1" applyFill="1" applyBorder="1" applyAlignment="1" applyProtection="1">
      <alignment horizontal="left"/>
      <protection locked="0" hidden="1"/>
    </xf>
    <xf numFmtId="0" fontId="12" fillId="5" borderId="8" xfId="2" applyFont="1" applyFill="1" applyBorder="1" applyAlignment="1" applyProtection="1">
      <alignment horizontal="left"/>
      <protection locked="0" hidden="1"/>
    </xf>
    <xf numFmtId="0" fontId="12" fillId="5" borderId="13" xfId="2" applyFont="1" applyFill="1" applyBorder="1" applyAlignment="1" applyProtection="1">
      <alignment horizontal="left"/>
      <protection locked="0" hidden="1"/>
    </xf>
    <xf numFmtId="0" fontId="12" fillId="5" borderId="8" xfId="2" applyFont="1" applyFill="1" applyBorder="1" applyAlignment="1" applyProtection="1">
      <alignment horizontal="center"/>
      <protection locked="0" hidden="1"/>
    </xf>
    <xf numFmtId="0" fontId="12" fillId="5" borderId="9" xfId="2" applyFont="1" applyFill="1" applyBorder="1" applyAlignment="1" applyProtection="1">
      <alignment horizontal="center"/>
      <protection locked="0" hidden="1"/>
    </xf>
    <xf numFmtId="0" fontId="12" fillId="5" borderId="13" xfId="2" applyFont="1" applyFill="1" applyBorder="1" applyAlignment="1" applyProtection="1">
      <alignment horizontal="center"/>
      <protection locked="0" hidden="1"/>
    </xf>
    <xf numFmtId="0" fontId="12" fillId="5" borderId="14" xfId="2" applyFont="1" applyFill="1" applyBorder="1" applyAlignment="1" applyProtection="1">
      <alignment horizontal="center"/>
      <protection locked="0" hidden="1"/>
    </xf>
    <xf numFmtId="0" fontId="13" fillId="0" borderId="81" xfId="2" applyFont="1" applyFill="1" applyBorder="1" applyAlignment="1" applyProtection="1">
      <alignment horizontal="left" indent="1"/>
      <protection hidden="1"/>
    </xf>
    <xf numFmtId="0" fontId="13" fillId="0" borderId="0" xfId="2" applyFont="1" applyFill="1" applyBorder="1" applyAlignment="1" applyProtection="1">
      <alignment horizontal="left" indent="1"/>
      <protection hidden="1"/>
    </xf>
    <xf numFmtId="0" fontId="12" fillId="0" borderId="81" xfId="2" applyFont="1" applyFill="1" applyBorder="1" applyAlignment="1" applyProtection="1">
      <alignment horizontal="left"/>
      <protection hidden="1"/>
    </xf>
    <xf numFmtId="0" fontId="12" fillId="0" borderId="0" xfId="2" applyFont="1" applyFill="1" applyBorder="1" applyAlignment="1" applyProtection="1">
      <alignment horizontal="left"/>
      <protection hidden="1"/>
    </xf>
    <xf numFmtId="0" fontId="14" fillId="0" borderId="70" xfId="2" applyFont="1" applyFill="1" applyBorder="1" applyAlignment="1" applyProtection="1">
      <alignment horizontal="left" indent="1"/>
      <protection hidden="1"/>
    </xf>
    <xf numFmtId="0" fontId="14" fillId="0" borderId="25" xfId="2" applyFont="1" applyFill="1" applyBorder="1" applyAlignment="1" applyProtection="1">
      <alignment horizontal="left" indent="1"/>
      <protection hidden="1"/>
    </xf>
    <xf numFmtId="0" fontId="14" fillId="0" borderId="71" xfId="2" applyFont="1" applyFill="1" applyBorder="1" applyAlignment="1" applyProtection="1">
      <alignment horizontal="left" indent="1"/>
      <protection hidden="1"/>
    </xf>
    <xf numFmtId="0" fontId="10" fillId="0" borderId="46" xfId="2" applyFont="1" applyFill="1" applyBorder="1" applyAlignment="1" applyProtection="1">
      <alignment horizontal="left"/>
      <protection hidden="1"/>
    </xf>
    <xf numFmtId="0" fontId="10" fillId="0" borderId="23" xfId="2" applyFont="1" applyFill="1" applyBorder="1" applyAlignment="1" applyProtection="1">
      <alignment horizontal="left"/>
      <protection hidden="1"/>
    </xf>
    <xf numFmtId="0" fontId="10" fillId="0" borderId="24" xfId="2" applyFont="1" applyFill="1" applyBorder="1" applyAlignment="1" applyProtection="1">
      <alignment horizontal="left"/>
      <protection hidden="1"/>
    </xf>
    <xf numFmtId="0" fontId="10" fillId="0" borderId="23" xfId="2" applyFont="1" applyFill="1" applyBorder="1" applyAlignment="1" applyProtection="1">
      <alignment horizontal="left" vertical="center" wrapText="1"/>
      <protection hidden="1"/>
    </xf>
    <xf numFmtId="0" fontId="10" fillId="0" borderId="47" xfId="2" applyFont="1" applyFill="1" applyBorder="1" applyAlignment="1" applyProtection="1">
      <alignment horizontal="left" vertical="center" wrapText="1"/>
      <protection hidden="1"/>
    </xf>
    <xf numFmtId="2" fontId="12" fillId="0" borderId="25" xfId="2" applyNumberFormat="1" applyFont="1" applyFill="1" applyBorder="1" applyAlignment="1" applyProtection="1">
      <alignment horizontal="left" indent="1"/>
      <protection hidden="1"/>
    </xf>
    <xf numFmtId="0" fontId="12" fillId="0" borderId="71" xfId="2" applyFont="1" applyFill="1" applyBorder="1" applyAlignment="1" applyProtection="1">
      <alignment horizontal="left" indent="1"/>
      <protection hidden="1"/>
    </xf>
    <xf numFmtId="0" fontId="13" fillId="0" borderId="20" xfId="2" applyFont="1" applyFill="1" applyBorder="1" applyAlignment="1" applyProtection="1">
      <alignment horizontal="left" vertical="center" wrapText="1" indent="1"/>
      <protection hidden="1"/>
    </xf>
    <xf numFmtId="0" fontId="13" fillId="0" borderId="72" xfId="2" applyFont="1" applyFill="1" applyBorder="1" applyAlignment="1" applyProtection="1">
      <alignment horizontal="left" vertical="center" wrapText="1" indent="1"/>
      <protection hidden="1"/>
    </xf>
    <xf numFmtId="0" fontId="13" fillId="0" borderId="67" xfId="2" applyFont="1" applyFill="1" applyBorder="1" applyAlignment="1" applyProtection="1">
      <alignment horizontal="left" vertical="center" wrapText="1" indent="1"/>
      <protection hidden="1"/>
    </xf>
    <xf numFmtId="0" fontId="13" fillId="0" borderId="66" xfId="2" applyFont="1" applyFill="1" applyBorder="1" applyAlignment="1" applyProtection="1">
      <alignment horizontal="left" vertical="center" wrapText="1" indent="1"/>
      <protection hidden="1"/>
    </xf>
    <xf numFmtId="0" fontId="13" fillId="0" borderId="68" xfId="2" applyFont="1" applyFill="1" applyBorder="1" applyAlignment="1" applyProtection="1">
      <alignment horizontal="left" vertical="center" wrapText="1" indent="1"/>
      <protection hidden="1"/>
    </xf>
    <xf numFmtId="0" fontId="13" fillId="0" borderId="17" xfId="2" applyFont="1" applyFill="1" applyBorder="1" applyAlignment="1" applyProtection="1">
      <alignment horizontal="left" vertical="center" wrapText="1" indent="1"/>
      <protection hidden="1"/>
    </xf>
    <xf numFmtId="0" fontId="13" fillId="0" borderId="18" xfId="2" applyFont="1" applyFill="1" applyBorder="1" applyAlignment="1" applyProtection="1">
      <alignment horizontal="left" vertical="center" wrapText="1" indent="1"/>
      <protection hidden="1"/>
    </xf>
    <xf numFmtId="0" fontId="4" fillId="0" borderId="22" xfId="2" applyFont="1" applyFill="1" applyBorder="1" applyAlignment="1" applyProtection="1">
      <alignment horizontal="center"/>
      <protection hidden="1"/>
    </xf>
    <xf numFmtId="0" fontId="4" fillId="0" borderId="23" xfId="2" applyFont="1" applyFill="1" applyBorder="1" applyAlignment="1" applyProtection="1">
      <alignment horizontal="center"/>
      <protection hidden="1"/>
    </xf>
    <xf numFmtId="0" fontId="4" fillId="0" borderId="24" xfId="2" applyFont="1" applyFill="1" applyBorder="1" applyAlignment="1" applyProtection="1">
      <alignment horizontal="center"/>
      <protection hidden="1"/>
    </xf>
    <xf numFmtId="0" fontId="10" fillId="0" borderId="22" xfId="2" applyFont="1" applyFill="1" applyBorder="1" applyAlignment="1" applyProtection="1">
      <alignment horizontal="left" vertical="center" wrapText="1"/>
      <protection hidden="1"/>
    </xf>
    <xf numFmtId="0" fontId="12" fillId="0" borderId="87" xfId="2" applyFont="1" applyFill="1" applyBorder="1" applyAlignment="1" applyProtection="1">
      <alignment horizontal="left" vertical="center" wrapText="1" indent="1"/>
      <protection hidden="1"/>
    </xf>
    <xf numFmtId="0" fontId="12" fillId="0" borderId="84" xfId="2" applyFont="1" applyFill="1" applyBorder="1" applyAlignment="1" applyProtection="1">
      <alignment horizontal="left" vertical="center" wrapText="1" indent="1"/>
      <protection hidden="1"/>
    </xf>
    <xf numFmtId="0" fontId="12" fillId="0" borderId="39" xfId="2" applyFont="1" applyFill="1" applyBorder="1" applyAlignment="1" applyProtection="1">
      <alignment horizontal="left" vertical="center" wrapText="1" indent="1"/>
      <protection hidden="1"/>
    </xf>
    <xf numFmtId="0" fontId="4" fillId="0" borderId="6" xfId="2" applyFont="1" applyFill="1" applyBorder="1" applyAlignment="1" applyProtection="1">
      <alignment horizontal="center"/>
      <protection hidden="1"/>
    </xf>
    <xf numFmtId="0" fontId="12" fillId="0" borderId="12" xfId="2" applyFont="1" applyFill="1" applyBorder="1" applyAlignment="1" applyProtection="1">
      <alignment horizontal="left" vertical="center" wrapText="1"/>
      <protection hidden="1"/>
    </xf>
    <xf numFmtId="0" fontId="12" fillId="0" borderId="13" xfId="2" applyFont="1" applyFill="1" applyBorder="1" applyAlignment="1" applyProtection="1">
      <alignment horizontal="left" vertical="center" wrapText="1"/>
      <protection hidden="1"/>
    </xf>
    <xf numFmtId="0" fontId="13" fillId="0" borderId="73" xfId="2" applyFont="1" applyFill="1" applyBorder="1" applyAlignment="1" applyProtection="1">
      <alignment horizontal="left" vertical="center" indent="1"/>
      <protection hidden="1"/>
    </xf>
    <xf numFmtId="0" fontId="13" fillId="0" borderId="69" xfId="2" applyFont="1" applyFill="1" applyBorder="1" applyAlignment="1" applyProtection="1">
      <alignment horizontal="left" vertical="center" indent="1"/>
      <protection hidden="1"/>
    </xf>
    <xf numFmtId="0" fontId="13" fillId="0" borderId="92" xfId="2" applyFont="1" applyFill="1" applyBorder="1" applyAlignment="1" applyProtection="1">
      <alignment horizontal="left" vertical="center" indent="1"/>
      <protection hidden="1"/>
    </xf>
    <xf numFmtId="2" fontId="14" fillId="0" borderId="4" xfId="2" applyNumberFormat="1" applyFont="1" applyFill="1" applyBorder="1" applyAlignment="1" applyProtection="1">
      <alignment horizontal="right" vertical="center"/>
      <protection hidden="1"/>
    </xf>
    <xf numFmtId="2" fontId="14" fillId="0" borderId="5" xfId="2" applyNumberFormat="1" applyFont="1" applyFill="1" applyBorder="1" applyAlignment="1" applyProtection="1">
      <alignment horizontal="right" vertical="center"/>
      <protection hidden="1"/>
    </xf>
    <xf numFmtId="0" fontId="12" fillId="0" borderId="81" xfId="2" applyFont="1" applyFill="1" applyBorder="1" applyAlignment="1" applyProtection="1">
      <alignment horizontal="left" vertical="center" wrapText="1" indent="1"/>
      <protection hidden="1"/>
    </xf>
    <xf numFmtId="0" fontId="12" fillId="0" borderId="0" xfId="2" applyFont="1" applyFill="1" applyBorder="1" applyAlignment="1" applyProtection="1">
      <alignment horizontal="left" vertical="center" wrapText="1" indent="1"/>
      <protection hidden="1"/>
    </xf>
    <xf numFmtId="0" fontId="12" fillId="0" borderId="80" xfId="2" applyFont="1" applyFill="1" applyBorder="1" applyAlignment="1" applyProtection="1">
      <alignment horizontal="left" vertical="center" wrapText="1" indent="1"/>
      <protection hidden="1"/>
    </xf>
    <xf numFmtId="0" fontId="12" fillId="12" borderId="93" xfId="2" applyFont="1" applyFill="1" applyBorder="1" applyAlignment="1" applyProtection="1">
      <alignment horizontal="left" vertical="center" wrapText="1" indent="1"/>
      <protection hidden="1"/>
    </xf>
    <xf numFmtId="0" fontId="12" fillId="12" borderId="90" xfId="2" applyFont="1" applyFill="1" applyBorder="1" applyAlignment="1" applyProtection="1">
      <alignment horizontal="left" vertical="center" wrapText="1" indent="1"/>
      <protection hidden="1"/>
    </xf>
    <xf numFmtId="0" fontId="12" fillId="12" borderId="87" xfId="2" applyFont="1" applyFill="1" applyBorder="1" applyAlignment="1" applyProtection="1">
      <alignment horizontal="left" vertical="center" wrapText="1" indent="1"/>
      <protection hidden="1"/>
    </xf>
    <xf numFmtId="0" fontId="12" fillId="12" borderId="84" xfId="2" applyFont="1" applyFill="1" applyBorder="1" applyAlignment="1" applyProtection="1">
      <alignment horizontal="left" vertical="center" wrapText="1" indent="1"/>
      <protection hidden="1"/>
    </xf>
    <xf numFmtId="0" fontId="12" fillId="12" borderId="39" xfId="2" applyFont="1" applyFill="1" applyBorder="1" applyAlignment="1" applyProtection="1">
      <alignment horizontal="left" vertical="center" wrapText="1" indent="1"/>
      <protection hidden="1"/>
    </xf>
    <xf numFmtId="0" fontId="12" fillId="14" borderId="87" xfId="2" applyFont="1" applyFill="1" applyBorder="1" applyAlignment="1" applyProtection="1">
      <alignment horizontal="left" vertical="center" wrapText="1" indent="1"/>
      <protection hidden="1"/>
    </xf>
    <xf numFmtId="0" fontId="12" fillId="14" borderId="84" xfId="2" applyFont="1" applyFill="1" applyBorder="1" applyAlignment="1" applyProtection="1">
      <alignment horizontal="left" vertical="center" wrapText="1" indent="1"/>
      <protection hidden="1"/>
    </xf>
    <xf numFmtId="0" fontId="13" fillId="0" borderId="63" xfId="2" applyFont="1" applyFill="1" applyBorder="1" applyAlignment="1" applyProtection="1">
      <alignment horizontal="left" vertical="center" wrapText="1" indent="1"/>
      <protection hidden="1"/>
    </xf>
    <xf numFmtId="0" fontId="13" fillId="0" borderId="64" xfId="2" applyFont="1" applyFill="1" applyBorder="1" applyAlignment="1" applyProtection="1">
      <alignment horizontal="left" vertical="center" wrapText="1" indent="1"/>
      <protection hidden="1"/>
    </xf>
    <xf numFmtId="0" fontId="10" fillId="0" borderId="3" xfId="2" applyFont="1" applyFill="1" applyBorder="1" applyAlignment="1" applyProtection="1">
      <alignment horizontal="center" vertical="center" wrapText="1"/>
      <protection hidden="1"/>
    </xf>
    <xf numFmtId="0" fontId="11" fillId="0" borderId="4" xfId="2" applyFont="1" applyFill="1" applyBorder="1" applyAlignment="1" applyProtection="1">
      <alignment horizontal="center" vertical="center" wrapText="1"/>
      <protection hidden="1"/>
    </xf>
    <xf numFmtId="0" fontId="11" fillId="0" borderId="5" xfId="2" applyFont="1" applyFill="1" applyBorder="1" applyAlignment="1" applyProtection="1">
      <alignment horizontal="center" vertical="center" wrapText="1"/>
      <protection hidden="1"/>
    </xf>
    <xf numFmtId="0" fontId="1" fillId="5" borderId="8" xfId="3" applyFill="1" applyBorder="1" applyAlignment="1" applyProtection="1">
      <alignment horizontal="left" vertical="center" wrapText="1"/>
      <protection locked="0" hidden="1"/>
    </xf>
    <xf numFmtId="0" fontId="1" fillId="5" borderId="9" xfId="3" applyFill="1" applyBorder="1" applyAlignment="1" applyProtection="1">
      <alignment horizontal="left" vertical="center" wrapText="1"/>
      <protection locked="0" hidden="1"/>
    </xf>
    <xf numFmtId="0" fontId="1" fillId="5" borderId="2" xfId="3" applyFill="1" applyBorder="1" applyAlignment="1" applyProtection="1">
      <alignment horizontal="left" vertical="center" wrapText="1"/>
      <protection locked="0" hidden="1"/>
    </xf>
    <xf numFmtId="0" fontId="1" fillId="5" borderId="11" xfId="3" applyFill="1" applyBorder="1" applyAlignment="1" applyProtection="1">
      <alignment horizontal="left" vertical="center" wrapText="1"/>
      <protection locked="0" hidden="1"/>
    </xf>
    <xf numFmtId="0" fontId="12" fillId="5" borderId="94" xfId="2" applyFont="1" applyFill="1" applyBorder="1" applyAlignment="1" applyProtection="1">
      <alignment horizontal="center"/>
      <protection locked="0" hidden="1"/>
    </xf>
    <xf numFmtId="0" fontId="12" fillId="5" borderId="95" xfId="2" applyFont="1" applyFill="1" applyBorder="1" applyAlignment="1" applyProtection="1">
      <alignment horizontal="center"/>
      <protection locked="0" hidden="1"/>
    </xf>
    <xf numFmtId="0" fontId="1" fillId="5" borderId="96" xfId="3" applyFill="1" applyBorder="1" applyAlignment="1" applyProtection="1">
      <alignment horizontal="center" vertical="center" wrapText="1"/>
      <protection locked="0" hidden="1"/>
    </xf>
    <xf numFmtId="0" fontId="1" fillId="5" borderId="25" xfId="3" applyFill="1" applyBorder="1" applyAlignment="1" applyProtection="1">
      <alignment horizontal="center" vertical="center" wrapText="1"/>
      <protection locked="0" hidden="1"/>
    </xf>
    <xf numFmtId="0" fontId="1" fillId="5" borderId="97" xfId="3" applyFill="1" applyBorder="1" applyAlignment="1" applyProtection="1">
      <alignment horizontal="center" vertical="center" wrapText="1"/>
      <protection locked="0" hidden="1"/>
    </xf>
    <xf numFmtId="0" fontId="14" fillId="0" borderId="73" xfId="2" applyFont="1" applyFill="1" applyBorder="1" applyAlignment="1" applyProtection="1">
      <alignment horizontal="left" indent="1"/>
      <protection hidden="1"/>
    </xf>
    <xf numFmtId="0" fontId="14" fillId="0" borderId="69" xfId="2" applyFont="1" applyFill="1" applyBorder="1" applyAlignment="1" applyProtection="1">
      <alignment horizontal="left" indent="1"/>
      <protection hidden="1"/>
    </xf>
    <xf numFmtId="0" fontId="14" fillId="0" borderId="92" xfId="2" applyFont="1" applyFill="1" applyBorder="1" applyAlignment="1" applyProtection="1">
      <alignment horizontal="left" indent="1"/>
      <protection hidden="1"/>
    </xf>
    <xf numFmtId="0" fontId="0" fillId="5" borderId="13" xfId="3" applyFont="1" applyFill="1" applyBorder="1" applyAlignment="1" applyProtection="1">
      <alignment vertical="center" wrapText="1"/>
      <protection locked="0" hidden="1"/>
    </xf>
    <xf numFmtId="0" fontId="1" fillId="5" borderId="13" xfId="3" applyFill="1" applyBorder="1" applyAlignment="1" applyProtection="1">
      <alignment vertical="center" wrapText="1"/>
      <protection locked="0" hidden="1"/>
    </xf>
    <xf numFmtId="0" fontId="10" fillId="0" borderId="7" xfId="2" applyFont="1" applyFill="1" applyBorder="1" applyAlignment="1" applyProtection="1">
      <alignment horizontal="center" vertical="center" wrapText="1"/>
      <protection hidden="1"/>
    </xf>
    <xf numFmtId="0" fontId="11" fillId="0" borderId="8" xfId="2" applyFont="1" applyFill="1" applyBorder="1" applyAlignment="1" applyProtection="1">
      <alignment horizontal="center" vertical="center" wrapText="1"/>
      <protection hidden="1"/>
    </xf>
    <xf numFmtId="0" fontId="11" fillId="0" borderId="9" xfId="2" applyFont="1" applyFill="1" applyBorder="1" applyAlignment="1" applyProtection="1">
      <alignment horizontal="center" vertical="center" wrapText="1"/>
      <protection hidden="1"/>
    </xf>
    <xf numFmtId="0" fontId="12" fillId="0" borderId="10" xfId="2" applyFont="1" applyFill="1" applyBorder="1" applyAlignment="1" applyProtection="1">
      <alignment vertical="center" wrapText="1"/>
      <protection hidden="1"/>
    </xf>
    <xf numFmtId="0" fontId="12" fillId="0" borderId="2" xfId="2" applyFont="1" applyFill="1" applyAlignment="1" applyProtection="1">
      <alignment vertical="center" wrapText="1"/>
      <protection hidden="1"/>
    </xf>
    <xf numFmtId="0" fontId="12" fillId="0" borderId="10" xfId="2" applyFont="1" applyFill="1" applyBorder="1" applyAlignment="1" applyProtection="1">
      <alignment horizontal="left" vertical="center" wrapText="1"/>
      <protection hidden="1"/>
    </xf>
    <xf numFmtId="0" fontId="12" fillId="0" borderId="2" xfId="2" applyFont="1" applyFill="1" applyAlignment="1" applyProtection="1">
      <alignment horizontal="left" vertical="center" wrapText="1"/>
      <protection hidden="1"/>
    </xf>
    <xf numFmtId="0" fontId="13" fillId="0" borderId="87" xfId="2" applyFont="1" applyFill="1" applyBorder="1" applyAlignment="1" applyProtection="1">
      <alignment horizontal="left" vertical="center" wrapText="1" indent="1"/>
      <protection hidden="1"/>
    </xf>
    <xf numFmtId="0" fontId="13" fillId="0" borderId="84" xfId="2" applyFont="1" applyFill="1" applyBorder="1" applyAlignment="1" applyProtection="1">
      <alignment horizontal="left" vertical="center" wrapText="1" indent="1"/>
      <protection hidden="1"/>
    </xf>
    <xf numFmtId="0" fontId="13" fillId="0" borderId="39" xfId="2" applyFont="1" applyFill="1" applyBorder="1" applyAlignment="1" applyProtection="1">
      <alignment horizontal="left" vertical="center" wrapText="1" indent="1"/>
      <protection hidden="1"/>
    </xf>
    <xf numFmtId="164" fontId="18" fillId="0" borderId="0" xfId="2" applyNumberFormat="1" applyFont="1" applyFill="1" applyBorder="1" applyAlignment="1" applyProtection="1">
      <alignment horizontal="center" vertical="center"/>
      <protection hidden="1"/>
    </xf>
    <xf numFmtId="164" fontId="18" fillId="0" borderId="80" xfId="2" applyNumberFormat="1" applyFont="1" applyFill="1" applyBorder="1" applyAlignment="1" applyProtection="1">
      <alignment horizontal="center" vertical="center"/>
      <protection hidden="1"/>
    </xf>
    <xf numFmtId="0" fontId="0" fillId="12" borderId="0" xfId="0" applyFill="1" applyAlignment="1" applyProtection="1">
      <alignment horizontal="center"/>
      <protection hidden="1"/>
    </xf>
    <xf numFmtId="164" fontId="10" fillId="12" borderId="23" xfId="2" applyNumberFormat="1" applyFont="1" applyFill="1" applyBorder="1" applyAlignment="1" applyProtection="1">
      <alignment horizontal="center" vertical="center" wrapText="1"/>
      <protection locked="0" hidden="1"/>
    </xf>
    <xf numFmtId="164" fontId="10" fillId="12" borderId="47" xfId="2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27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36" xfId="0" applyBorder="1" applyAlignment="1">
      <alignment horizontal="left" vertical="center" indent="1"/>
    </xf>
    <xf numFmtId="0" fontId="0" fillId="0" borderId="37" xfId="0" applyBorder="1" applyAlignment="1">
      <alignment horizontal="left" vertical="center" indent="1"/>
    </xf>
    <xf numFmtId="0" fontId="0" fillId="0" borderId="27" xfId="0" applyBorder="1" applyAlignment="1">
      <alignment horizontal="left" vertical="center" wrapText="1" indent="1"/>
    </xf>
    <xf numFmtId="0" fontId="0" fillId="0" borderId="26" xfId="0" applyBorder="1" applyAlignment="1">
      <alignment horizontal="left" vertical="center" wrapText="1" indent="1"/>
    </xf>
    <xf numFmtId="0" fontId="2" fillId="0" borderId="27" xfId="0" applyFont="1" applyBorder="1" applyAlignment="1">
      <alignment horizontal="left" vertical="center" wrapText="1" indent="1"/>
    </xf>
    <xf numFmtId="0" fontId="2" fillId="0" borderId="26" xfId="0" applyFont="1" applyBorder="1" applyAlignment="1">
      <alignment horizontal="left" vertical="center" wrapText="1" indent="1"/>
    </xf>
    <xf numFmtId="0" fontId="14" fillId="0" borderId="81" xfId="2" applyFont="1" applyFill="1" applyBorder="1" applyAlignment="1" applyProtection="1">
      <alignment horizontal="left" indent="1"/>
      <protection hidden="1"/>
    </xf>
    <xf numFmtId="0" fontId="14" fillId="0" borderId="0" xfId="2" applyFont="1" applyFill="1" applyBorder="1" applyAlignment="1" applyProtection="1">
      <alignment horizontal="left" indent="1"/>
      <protection hidden="1"/>
    </xf>
    <xf numFmtId="0" fontId="13" fillId="12" borderId="87" xfId="0" applyFont="1" applyFill="1" applyBorder="1" applyAlignment="1">
      <alignment horizontal="left" vertical="center" indent="1"/>
    </xf>
    <xf numFmtId="0" fontId="13" fillId="12" borderId="84" xfId="0" applyFont="1" applyFill="1" applyBorder="1" applyAlignment="1">
      <alignment horizontal="left" vertical="center" indent="1"/>
    </xf>
    <xf numFmtId="0" fontId="13" fillId="12" borderId="84" xfId="2" applyFont="1" applyFill="1" applyBorder="1" applyAlignment="1" applyProtection="1">
      <alignment horizontal="center" vertical="center" wrapText="1"/>
      <protection hidden="1"/>
    </xf>
    <xf numFmtId="0" fontId="13" fillId="12" borderId="39" xfId="2" applyFont="1" applyFill="1" applyBorder="1" applyAlignment="1" applyProtection="1">
      <alignment horizontal="center" vertical="center" wrapText="1"/>
      <protection hidden="1"/>
    </xf>
    <xf numFmtId="0" fontId="0" fillId="0" borderId="81" xfId="0" applyBorder="1" applyAlignment="1" applyProtection="1">
      <alignment horizontal="left" wrapText="1" indent="1"/>
      <protection hidden="1"/>
    </xf>
    <xf numFmtId="0" fontId="0" fillId="0" borderId="0" xfId="0" applyAlignment="1" applyProtection="1">
      <alignment horizontal="left" wrapText="1" indent="1"/>
      <protection hidden="1"/>
    </xf>
    <xf numFmtId="0" fontId="0" fillId="0" borderId="80" xfId="0" applyBorder="1" applyAlignment="1" applyProtection="1">
      <alignment horizontal="left" wrapText="1" indent="1"/>
      <protection hidden="1"/>
    </xf>
    <xf numFmtId="0" fontId="12" fillId="0" borderId="83" xfId="2" applyFont="1" applyFill="1" applyBorder="1" applyAlignment="1" applyProtection="1">
      <alignment horizontal="left" vertical="center" wrapText="1" indent="1"/>
      <protection hidden="1"/>
    </xf>
    <xf numFmtId="0" fontId="12" fillId="0" borderId="82" xfId="2" applyFont="1" applyFill="1" applyBorder="1" applyAlignment="1" applyProtection="1">
      <alignment horizontal="left" vertical="center" wrapText="1" indent="1"/>
      <protection hidden="1"/>
    </xf>
    <xf numFmtId="0" fontId="12" fillId="0" borderId="85" xfId="2" applyFont="1" applyFill="1" applyBorder="1" applyAlignment="1" applyProtection="1">
      <alignment horizontal="left" vertical="center" wrapText="1" indent="1"/>
      <protection hidden="1"/>
    </xf>
    <xf numFmtId="0" fontId="12" fillId="0" borderId="10" xfId="2" applyFont="1" applyFill="1" applyBorder="1" applyAlignment="1" applyProtection="1">
      <alignment horizontal="left" vertical="center" wrapText="1" indent="1"/>
      <protection hidden="1"/>
    </xf>
    <xf numFmtId="0" fontId="12" fillId="0" borderId="16" xfId="2" applyFont="1" applyFill="1" applyBorder="1" applyAlignment="1" applyProtection="1">
      <alignment horizontal="left" vertical="center" wrapText="1" indent="1"/>
      <protection hidden="1"/>
    </xf>
    <xf numFmtId="0" fontId="12" fillId="0" borderId="2" xfId="2" applyFont="1" applyFill="1" applyAlignment="1" applyProtection="1">
      <alignment horizontal="left" vertical="center" wrapText="1" indent="1"/>
      <protection hidden="1"/>
    </xf>
    <xf numFmtId="0" fontId="5" fillId="0" borderId="0" xfId="1" applyFill="1" applyBorder="1" applyAlignment="1" applyProtection="1">
      <alignment horizontal="center"/>
      <protection hidden="1"/>
    </xf>
    <xf numFmtId="0" fontId="10" fillId="0" borderId="24" xfId="2" applyFont="1" applyFill="1" applyBorder="1" applyAlignment="1" applyProtection="1">
      <alignment horizontal="center" vertical="center" wrapText="1"/>
      <protection hidden="1"/>
    </xf>
    <xf numFmtId="0" fontId="4" fillId="0" borderId="86" xfId="2" applyFont="1" applyFill="1" applyBorder="1" applyAlignment="1" applyProtection="1">
      <alignment horizontal="center"/>
      <protection hidden="1"/>
    </xf>
    <xf numFmtId="0" fontId="4" fillId="0" borderId="88" xfId="2" applyFont="1" applyFill="1" applyBorder="1" applyAlignment="1" applyProtection="1">
      <alignment horizontal="center"/>
      <protection hidden="1"/>
    </xf>
    <xf numFmtId="0" fontId="4" fillId="0" borderId="13" xfId="2" applyFont="1" applyFill="1" applyBorder="1" applyAlignment="1" applyProtection="1">
      <alignment horizontal="center" vertical="center" wrapText="1"/>
      <protection hidden="1"/>
    </xf>
    <xf numFmtId="0" fontId="4" fillId="0" borderId="14" xfId="2" applyFont="1" applyFill="1" applyBorder="1" applyAlignment="1" applyProtection="1">
      <alignment horizontal="center" vertical="center" wrapText="1"/>
      <protection hidden="1"/>
    </xf>
    <xf numFmtId="0" fontId="10" fillId="0" borderId="72" xfId="2" applyFont="1" applyFill="1" applyBorder="1" applyAlignment="1" applyProtection="1">
      <alignment horizontal="center" vertical="center" wrapText="1"/>
      <protection hidden="1"/>
    </xf>
    <xf numFmtId="164" fontId="14" fillId="0" borderId="13" xfId="2" applyNumberFormat="1" applyFont="1" applyFill="1" applyBorder="1" applyAlignment="1" applyProtection="1">
      <alignment horizontal="right" vertical="center"/>
      <protection hidden="1"/>
    </xf>
    <xf numFmtId="164" fontId="14" fillId="0" borderId="14" xfId="2" applyNumberFormat="1" applyFont="1" applyFill="1" applyBorder="1" applyAlignment="1" applyProtection="1">
      <alignment horizontal="right" vertical="center"/>
      <protection hidden="1"/>
    </xf>
    <xf numFmtId="0" fontId="12" fillId="0" borderId="12" xfId="2" applyFont="1" applyFill="1" applyBorder="1" applyAlignment="1" applyProtection="1">
      <alignment horizontal="left" vertical="center" wrapText="1" indent="1"/>
      <protection locked="0" hidden="1"/>
    </xf>
    <xf numFmtId="0" fontId="12" fillId="0" borderId="71" xfId="2" applyFont="1" applyFill="1" applyBorder="1" applyAlignment="1" applyProtection="1">
      <alignment horizontal="left" vertical="center" wrapText="1" indent="1"/>
      <protection locked="0" hidden="1"/>
    </xf>
    <xf numFmtId="0" fontId="12" fillId="0" borderId="13" xfId="2" applyFont="1" applyFill="1" applyBorder="1" applyAlignment="1" applyProtection="1">
      <alignment horizontal="left" vertical="center" wrapText="1" indent="1"/>
      <protection locked="0" hidden="1"/>
    </xf>
    <xf numFmtId="2" fontId="12" fillId="0" borderId="13" xfId="2" applyNumberFormat="1" applyFont="1" applyFill="1" applyBorder="1" applyAlignment="1" applyProtection="1">
      <alignment horizontal="left"/>
      <protection locked="0" hidden="1"/>
    </xf>
    <xf numFmtId="0" fontId="12" fillId="0" borderId="13" xfId="2" applyFont="1" applyFill="1" applyBorder="1" applyAlignment="1" applyProtection="1">
      <alignment horizontal="left"/>
      <protection locked="0" hidden="1"/>
    </xf>
    <xf numFmtId="0" fontId="12" fillId="5" borderId="0" xfId="2" applyFont="1" applyFill="1" applyBorder="1" applyAlignment="1" applyProtection="1">
      <alignment horizontal="left"/>
      <protection locked="0" hidden="1"/>
    </xf>
    <xf numFmtId="0" fontId="12" fillId="5" borderId="0" xfId="2" applyFont="1" applyFill="1" applyBorder="1" applyAlignment="1" applyProtection="1">
      <alignment horizontal="center"/>
      <protection locked="0" hidden="1"/>
    </xf>
    <xf numFmtId="0" fontId="10" fillId="13" borderId="22" xfId="2" applyFont="1" applyFill="1" applyBorder="1" applyAlignment="1" applyProtection="1">
      <alignment horizontal="left" vertical="center" wrapText="1"/>
      <protection hidden="1"/>
    </xf>
    <xf numFmtId="0" fontId="10" fillId="13" borderId="23" xfId="2" applyFont="1" applyFill="1" applyBorder="1" applyAlignment="1" applyProtection="1">
      <alignment horizontal="left" vertical="center" wrapText="1"/>
      <protection hidden="1"/>
    </xf>
    <xf numFmtId="0" fontId="10" fillId="13" borderId="47" xfId="2" applyFont="1" applyFill="1" applyBorder="1" applyAlignment="1" applyProtection="1">
      <alignment horizontal="left" vertical="center" wrapText="1"/>
      <protection hidden="1"/>
    </xf>
    <xf numFmtId="0" fontId="4" fillId="12" borderId="81" xfId="2" applyFont="1" applyFill="1" applyBorder="1" applyAlignment="1" applyProtection="1">
      <alignment horizontal="center"/>
      <protection hidden="1"/>
    </xf>
    <xf numFmtId="0" fontId="4" fillId="12" borderId="0" xfId="2" applyFont="1" applyFill="1" applyBorder="1" applyAlignment="1" applyProtection="1">
      <alignment horizontal="center"/>
      <protection hidden="1"/>
    </xf>
    <xf numFmtId="0" fontId="4" fillId="12" borderId="80" xfId="2" applyFont="1" applyFill="1" applyBorder="1" applyAlignment="1" applyProtection="1">
      <alignment horizontal="center"/>
      <protection hidden="1"/>
    </xf>
    <xf numFmtId="0" fontId="12" fillId="5" borderId="16" xfId="2" applyFont="1" applyFill="1" applyBorder="1" applyAlignment="1" applyProtection="1">
      <alignment horizontal="center" vertical="center"/>
      <protection locked="0"/>
    </xf>
  </cellXfs>
  <cellStyles count="6">
    <cellStyle name="20 % - zvýraznenie3" xfId="3" builtinId="38"/>
    <cellStyle name="Čiarka" xfId="4" builtinId="3"/>
    <cellStyle name="Normálna" xfId="0" builtinId="0"/>
    <cellStyle name="Percentá" xfId="5" builtinId="5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7</xdr:col>
          <xdr:colOff>1895475</xdr:colOff>
          <xdr:row>13</xdr:row>
          <xdr:rowOff>171450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7</xdr:col>
          <xdr:colOff>1885950</xdr:colOff>
          <xdr:row>14</xdr:row>
          <xdr:rowOff>180975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7</xdr:col>
          <xdr:colOff>1885950</xdr:colOff>
          <xdr:row>15</xdr:row>
          <xdr:rowOff>180975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15</xdr:row>
          <xdr:rowOff>19050</xdr:rowOff>
        </xdr:from>
        <xdr:to>
          <xdr:col>7</xdr:col>
          <xdr:colOff>1952625</xdr:colOff>
          <xdr:row>15</xdr:row>
          <xdr:rowOff>571500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8</xdr:col>
          <xdr:colOff>590550</xdr:colOff>
          <xdr:row>13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8</xdr:col>
          <xdr:colOff>590550</xdr:colOff>
          <xdr:row>13</xdr:row>
          <xdr:rowOff>561975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8</xdr:col>
          <xdr:colOff>590550</xdr:colOff>
          <xdr:row>14</xdr:row>
          <xdr:rowOff>561975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1933575</xdr:colOff>
          <xdr:row>15</xdr:row>
          <xdr:rowOff>0</xdr:rowOff>
        </xdr:from>
        <xdr:to>
          <xdr:col>8</xdr:col>
          <xdr:colOff>676275</xdr:colOff>
          <xdr:row>15</xdr:row>
          <xdr:rowOff>561975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3E9FE-FC84-48DC-97A1-A3F49022BD87}">
  <dimension ref="B1:K86"/>
  <sheetViews>
    <sheetView zoomScale="90" zoomScaleNormal="90" workbookViewId="0">
      <selection activeCell="L7" sqref="L7"/>
    </sheetView>
  </sheetViews>
  <sheetFormatPr defaultColWidth="9.28515625" defaultRowHeight="15" x14ac:dyDescent="0.25"/>
  <cols>
    <col min="1" max="1" width="3" style="14" customWidth="1"/>
    <col min="2" max="2" width="4.7109375" style="14" customWidth="1"/>
    <col min="3" max="3" width="38" style="15" customWidth="1"/>
    <col min="4" max="4" width="19" style="15" customWidth="1"/>
    <col min="5" max="5" width="15.7109375" style="15" customWidth="1"/>
    <col min="6" max="6" width="14.7109375" style="15" customWidth="1"/>
    <col min="7" max="7" width="19.7109375" style="15" customWidth="1"/>
    <col min="8" max="8" width="18.7109375" style="15" customWidth="1"/>
    <col min="9" max="9" width="14" style="14" customWidth="1"/>
    <col min="10" max="10" width="14.7109375" style="14" customWidth="1"/>
    <col min="11" max="11" width="12.7109375" style="14" bestFit="1" customWidth="1"/>
    <col min="12" max="12" width="15" style="14" bestFit="1" customWidth="1"/>
    <col min="13" max="13" width="16.7109375" style="14" customWidth="1"/>
    <col min="14" max="14" width="12.28515625" style="14" customWidth="1"/>
    <col min="15" max="15" width="15.42578125" style="14" bestFit="1" customWidth="1"/>
    <col min="16" max="16" width="12.7109375" style="14" customWidth="1"/>
    <col min="17" max="17" width="15.42578125" style="14" bestFit="1" customWidth="1"/>
    <col min="18" max="18" width="12.28515625" style="14" bestFit="1" customWidth="1"/>
    <col min="19" max="19" width="15" style="14" bestFit="1" customWidth="1"/>
    <col min="20" max="20" width="12.7109375" style="14" bestFit="1" customWidth="1"/>
    <col min="21" max="21" width="15" style="14" bestFit="1" customWidth="1"/>
    <col min="22" max="16384" width="9.28515625" style="14"/>
  </cols>
  <sheetData>
    <row r="1" spans="2:11" ht="15.75" thickBot="1" x14ac:dyDescent="0.3"/>
    <row r="2" spans="2:11" ht="36.75" customHeight="1" thickBot="1" x14ac:dyDescent="0.3">
      <c r="B2" s="294" t="s">
        <v>0</v>
      </c>
      <c r="C2" s="295"/>
      <c r="D2" s="295"/>
      <c r="E2" s="295"/>
      <c r="F2" s="295"/>
      <c r="G2" s="295"/>
      <c r="H2" s="295"/>
      <c r="I2" s="295"/>
      <c r="J2" s="295"/>
      <c r="K2" s="296"/>
    </row>
    <row r="3" spans="2:11" ht="45.75" thickBot="1" x14ac:dyDescent="0.3">
      <c r="B3" s="16" t="s">
        <v>1</v>
      </c>
      <c r="C3" s="17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9" t="s">
        <v>7</v>
      </c>
      <c r="I3" s="20" t="s">
        <v>8</v>
      </c>
      <c r="J3" s="21" t="s">
        <v>9</v>
      </c>
      <c r="K3" s="21" t="s">
        <v>10</v>
      </c>
    </row>
    <row r="4" spans="2:11" x14ac:dyDescent="0.25">
      <c r="B4" s="22">
        <v>1</v>
      </c>
      <c r="C4" s="23" t="s">
        <v>105</v>
      </c>
      <c r="D4" s="24" t="s">
        <v>77</v>
      </c>
      <c r="E4" s="25">
        <v>1916832</v>
      </c>
      <c r="F4" s="25">
        <v>0</v>
      </c>
      <c r="G4" s="26" t="s">
        <v>11</v>
      </c>
      <c r="H4" s="27">
        <v>1916832</v>
      </c>
      <c r="I4" s="28">
        <f>H4/H$14*100</f>
        <v>80.002404038785158</v>
      </c>
      <c r="J4" s="29">
        <f t="shared" ref="J4:J6" si="0">IF(I4=0,0,(E4-F4)/I4)</f>
        <v>23959.68</v>
      </c>
      <c r="K4" s="30">
        <f t="shared" ref="K4:K5" si="1">IF((E4-F4)=0,0,H4/(E4-F4))</f>
        <v>1</v>
      </c>
    </row>
    <row r="5" spans="2:11" ht="30" x14ac:dyDescent="0.25">
      <c r="B5" s="22">
        <v>2</v>
      </c>
      <c r="C5" s="31" t="s">
        <v>106</v>
      </c>
      <c r="D5" s="32" t="s">
        <v>77</v>
      </c>
      <c r="E5" s="33">
        <v>10</v>
      </c>
      <c r="F5" s="33">
        <v>5.36</v>
      </c>
      <c r="G5" s="26" t="s">
        <v>92</v>
      </c>
      <c r="H5" s="34">
        <v>359136</v>
      </c>
      <c r="I5" s="35">
        <f t="shared" ref="I5:I13" si="2">H5/H$14*100</f>
        <v>14.989181825466785</v>
      </c>
      <c r="J5" s="29">
        <f t="shared" si="0"/>
        <v>0.30955658914728679</v>
      </c>
      <c r="K5" s="30">
        <f t="shared" si="1"/>
        <v>77400</v>
      </c>
    </row>
    <row r="6" spans="2:11" x14ac:dyDescent="0.25">
      <c r="B6" s="22">
        <v>3</v>
      </c>
      <c r="C6" s="31" t="s">
        <v>107</v>
      </c>
      <c r="D6" s="32" t="s">
        <v>12</v>
      </c>
      <c r="E6" s="33">
        <v>3</v>
      </c>
      <c r="F6" s="33">
        <v>0</v>
      </c>
      <c r="G6" s="26" t="s">
        <v>11</v>
      </c>
      <c r="H6" s="34">
        <v>120000</v>
      </c>
      <c r="I6" s="35">
        <f t="shared" si="2"/>
        <v>5.0084141357480565</v>
      </c>
      <c r="J6" s="29">
        <f t="shared" si="0"/>
        <v>0.59899200000000008</v>
      </c>
      <c r="K6" s="30">
        <f>IF((E6-F6)=0,0,H6/(E6-F6))</f>
        <v>40000</v>
      </c>
    </row>
    <row r="7" spans="2:11" x14ac:dyDescent="0.25">
      <c r="B7" s="22">
        <v>4</v>
      </c>
      <c r="C7" s="31" t="s">
        <v>12</v>
      </c>
      <c r="D7" s="32" t="s">
        <v>12</v>
      </c>
      <c r="E7" s="33">
        <v>0</v>
      </c>
      <c r="F7" s="33">
        <v>0</v>
      </c>
      <c r="G7" s="26" t="s">
        <v>89</v>
      </c>
      <c r="H7" s="34">
        <v>0</v>
      </c>
      <c r="I7" s="35">
        <f t="shared" si="2"/>
        <v>0</v>
      </c>
      <c r="J7" s="29">
        <f>IF(I7=0,0,(E7-F7)/I7)</f>
        <v>0</v>
      </c>
      <c r="K7" s="30">
        <f>IF((E7-F7)=0,0,H7/(E7-F7))</f>
        <v>0</v>
      </c>
    </row>
    <row r="8" spans="2:11" x14ac:dyDescent="0.25">
      <c r="B8" s="22">
        <v>5</v>
      </c>
      <c r="C8" s="36" t="s">
        <v>12</v>
      </c>
      <c r="D8" s="37" t="s">
        <v>12</v>
      </c>
      <c r="E8" s="38">
        <v>0</v>
      </c>
      <c r="F8" s="33">
        <v>0</v>
      </c>
      <c r="G8" s="26" t="s">
        <v>89</v>
      </c>
      <c r="H8" s="39">
        <v>0</v>
      </c>
      <c r="I8" s="35">
        <f t="shared" si="2"/>
        <v>0</v>
      </c>
      <c r="J8" s="29">
        <f>IF(I8=0,0,(E8-F8)/I8)</f>
        <v>0</v>
      </c>
      <c r="K8" s="30">
        <f>IF((E8-F8)=0,0,H8/(E8-F8))</f>
        <v>0</v>
      </c>
    </row>
    <row r="9" spans="2:11" x14ac:dyDescent="0.25">
      <c r="B9" s="22">
        <v>6</v>
      </c>
      <c r="C9" s="36" t="s">
        <v>12</v>
      </c>
      <c r="D9" s="37" t="s">
        <v>12</v>
      </c>
      <c r="E9" s="38">
        <v>0</v>
      </c>
      <c r="F9" s="33">
        <v>0</v>
      </c>
      <c r="G9" s="26" t="s">
        <v>89</v>
      </c>
      <c r="H9" s="39">
        <v>0</v>
      </c>
      <c r="I9" s="35">
        <f t="shared" si="2"/>
        <v>0</v>
      </c>
      <c r="J9" s="29">
        <f t="shared" ref="J9:J13" si="3">IF(I9=0,0,(E9-F9)/I9)</f>
        <v>0</v>
      </c>
      <c r="K9" s="30">
        <f t="shared" ref="K9:K13" si="4">IF((E9-F9)=0,0,H9/(E9-F9))</f>
        <v>0</v>
      </c>
    </row>
    <row r="10" spans="2:11" x14ac:dyDescent="0.25">
      <c r="B10" s="22">
        <v>7</v>
      </c>
      <c r="C10" s="36" t="s">
        <v>12</v>
      </c>
      <c r="D10" s="37" t="s">
        <v>12</v>
      </c>
      <c r="E10" s="38">
        <v>0</v>
      </c>
      <c r="F10" s="33">
        <v>0</v>
      </c>
      <c r="G10" s="26" t="s">
        <v>89</v>
      </c>
      <c r="H10" s="39">
        <v>0</v>
      </c>
      <c r="I10" s="35">
        <f t="shared" si="2"/>
        <v>0</v>
      </c>
      <c r="J10" s="29">
        <f t="shared" si="3"/>
        <v>0</v>
      </c>
      <c r="K10" s="30">
        <f t="shared" si="4"/>
        <v>0</v>
      </c>
    </row>
    <row r="11" spans="2:11" x14ac:dyDescent="0.25">
      <c r="B11" s="22">
        <v>8</v>
      </c>
      <c r="C11" s="36" t="s">
        <v>12</v>
      </c>
      <c r="D11" s="37" t="s">
        <v>12</v>
      </c>
      <c r="E11" s="38">
        <v>0</v>
      </c>
      <c r="F11" s="33">
        <v>0</v>
      </c>
      <c r="G11" s="26" t="s">
        <v>89</v>
      </c>
      <c r="H11" s="39">
        <v>0</v>
      </c>
      <c r="I11" s="35">
        <f t="shared" si="2"/>
        <v>0</v>
      </c>
      <c r="J11" s="29">
        <f t="shared" si="3"/>
        <v>0</v>
      </c>
      <c r="K11" s="30">
        <f t="shared" si="4"/>
        <v>0</v>
      </c>
    </row>
    <row r="12" spans="2:11" x14ac:dyDescent="0.25">
      <c r="B12" s="22">
        <v>9</v>
      </c>
      <c r="C12" s="36" t="s">
        <v>12</v>
      </c>
      <c r="D12" s="37" t="s">
        <v>12</v>
      </c>
      <c r="E12" s="38">
        <v>0</v>
      </c>
      <c r="F12" s="33">
        <v>0</v>
      </c>
      <c r="G12" s="26" t="s">
        <v>89</v>
      </c>
      <c r="H12" s="39">
        <v>0</v>
      </c>
      <c r="I12" s="35">
        <f t="shared" si="2"/>
        <v>0</v>
      </c>
      <c r="J12" s="29">
        <f t="shared" si="3"/>
        <v>0</v>
      </c>
      <c r="K12" s="30">
        <f t="shared" si="4"/>
        <v>0</v>
      </c>
    </row>
    <row r="13" spans="2:11" x14ac:dyDescent="0.25">
      <c r="B13" s="22">
        <v>10</v>
      </c>
      <c r="C13" s="36" t="s">
        <v>12</v>
      </c>
      <c r="D13" s="37" t="s">
        <v>12</v>
      </c>
      <c r="E13" s="38">
        <v>0</v>
      </c>
      <c r="F13" s="33">
        <v>0</v>
      </c>
      <c r="G13" s="26" t="s">
        <v>89</v>
      </c>
      <c r="H13" s="39">
        <v>0</v>
      </c>
      <c r="I13" s="35">
        <f t="shared" si="2"/>
        <v>0</v>
      </c>
      <c r="J13" s="29">
        <f t="shared" si="3"/>
        <v>0</v>
      </c>
      <c r="K13" s="30">
        <f t="shared" si="4"/>
        <v>0</v>
      </c>
    </row>
    <row r="14" spans="2:11" ht="15.75" customHeight="1" thickBot="1" x14ac:dyDescent="0.3">
      <c r="B14" s="40"/>
      <c r="C14" s="41" t="s">
        <v>13</v>
      </c>
      <c r="D14" s="42"/>
      <c r="E14" s="42"/>
      <c r="F14" s="42"/>
      <c r="G14" s="42"/>
      <c r="H14" s="43">
        <f>SUM(H4:H13)</f>
        <v>2395968</v>
      </c>
      <c r="I14" s="44">
        <f>SUM(I4:I13)</f>
        <v>100</v>
      </c>
      <c r="J14" s="45"/>
      <c r="K14" s="46"/>
    </row>
    <row r="15" spans="2:11" ht="15.75" thickBot="1" x14ac:dyDescent="0.3"/>
    <row r="16" spans="2:11" ht="35.25" customHeight="1" x14ac:dyDescent="0.25">
      <c r="B16" s="280" t="s">
        <v>14</v>
      </c>
      <c r="C16" s="281"/>
      <c r="D16" s="281"/>
      <c r="E16" s="281"/>
      <c r="F16" s="281"/>
      <c r="G16" s="281"/>
      <c r="H16" s="281"/>
      <c r="I16" s="281"/>
      <c r="J16" s="282"/>
    </row>
    <row r="17" spans="2:10" x14ac:dyDescent="0.25">
      <c r="B17" s="283" t="s">
        <v>1</v>
      </c>
      <c r="C17" s="299" t="s">
        <v>2</v>
      </c>
      <c r="D17" s="297" t="s">
        <v>15</v>
      </c>
      <c r="E17" s="285" t="s">
        <v>16</v>
      </c>
      <c r="F17" s="286"/>
      <c r="G17" s="287" t="s">
        <v>17</v>
      </c>
      <c r="H17" s="288"/>
      <c r="I17" s="289" t="s">
        <v>18</v>
      </c>
      <c r="J17" s="286"/>
    </row>
    <row r="18" spans="2:10" x14ac:dyDescent="0.25">
      <c r="B18" s="284"/>
      <c r="C18" s="300"/>
      <c r="D18" s="298"/>
      <c r="E18" s="47" t="s">
        <v>16</v>
      </c>
      <c r="F18" s="48" t="s">
        <v>19</v>
      </c>
      <c r="G18" s="49" t="s">
        <v>17</v>
      </c>
      <c r="H18" s="50" t="s">
        <v>20</v>
      </c>
      <c r="I18" s="51" t="s">
        <v>18</v>
      </c>
      <c r="J18" s="48" t="s">
        <v>21</v>
      </c>
    </row>
    <row r="19" spans="2:10" x14ac:dyDescent="0.25">
      <c r="B19" s="47" cm="1">
        <f t="array" ref="B19:B28">B4:B13</f>
        <v>1</v>
      </c>
      <c r="C19" s="52" t="str" cm="1">
        <f t="array" ref="C19:C28">C4:C13</f>
        <v>Celková cena v EUR s DPH</v>
      </c>
      <c r="D19" s="53" cm="1">
        <f t="array" ref="D19:D28">I4:I13</f>
        <v>80.002404038785158</v>
      </c>
      <c r="E19" s="54">
        <v>1840000</v>
      </c>
      <c r="F19" s="55">
        <f>IF(I4=100,"0",IF((E4-F4)=0,0,(IF(G4="čím menej, tým lepšie",(I4*(E4-E19)/(E4-F4)),(I4*(E19-F4)/(E4-F4))))))</f>
        <v>3.2067206239816226</v>
      </c>
      <c r="G19" s="54">
        <v>1860000</v>
      </c>
      <c r="H19" s="56">
        <f>IF(I4=100,"0",IF((E4-F4)=0,0,IF(G4="čím menej, tým lepšie",(I4*(E4-G19)/(E4-F4)),(I4*(G19-F4)/(E4-F4)))))</f>
        <v>2.3719849346902797</v>
      </c>
      <c r="I19" s="54">
        <v>1850000</v>
      </c>
      <c r="J19" s="55">
        <f>IF(I4=100,"0",IF((E4-F4)=0,0,IF(G4="čím menej, tým lepšie",(I4*(E4-I19)/(E4-F4)),(I4*(I19-F4)/(E4-F4)))))</f>
        <v>2.7893527793359509</v>
      </c>
    </row>
    <row r="20" spans="2:10" ht="15" customHeight="1" x14ac:dyDescent="0.25">
      <c r="B20" s="47">
        <v>2</v>
      </c>
      <c r="C20" s="52" t="str">
        <v>Zaručená mzda pracovníka strážnej služby</v>
      </c>
      <c r="D20" s="53">
        <v>14.989181825466785</v>
      </c>
      <c r="E20" s="54">
        <v>8</v>
      </c>
      <c r="F20" s="55">
        <f>IF(I5=100,"0",IF((E5-F5)=0,0,(IF(G5="čím menej, tým lepšie",(I5*(E5-E20)/(E5-F5)),(I5*(E20-F5)/(E5-F5))))))</f>
        <v>8.5283275903517914</v>
      </c>
      <c r="G20" s="54">
        <v>8.01</v>
      </c>
      <c r="H20" s="56">
        <f t="shared" ref="H20:H28" si="5">IF(I5=100,"0",IF((E5-F5)=0,0,IF(G5="čím menej, tým lepšie",(I5*(E5-G20)/(E5-F5)),(I5*(G20-F5)/(E5-F5)))))</f>
        <v>8.5606318615273658</v>
      </c>
      <c r="I20" s="54">
        <v>10</v>
      </c>
      <c r="J20" s="55">
        <f t="shared" ref="J20:J28" si="6">IF(I5=100,"0",IF((E5-F5)=0,0,IF(G5="čím menej, tým lepšie",(I5*(E5-I20)/(E5-F5)),(I5*(I20-F5)/(E5-F5)))))</f>
        <v>14.989181825466783</v>
      </c>
    </row>
    <row r="21" spans="2:10" ht="15.75" customHeight="1" x14ac:dyDescent="0.25">
      <c r="B21" s="47">
        <v>3</v>
      </c>
      <c r="C21" s="52" t="str">
        <v>Stabilita pracovného tímu</v>
      </c>
      <c r="D21" s="53">
        <v>5.0084141357480565</v>
      </c>
      <c r="E21" s="54">
        <v>2.27</v>
      </c>
      <c r="F21" s="55">
        <f>IF(I6=100,"0",IF((E6-F6)=0,0,(IF(G6="čím menej, tým lepšie",(I6*(E6-E21)/(E6-F6)),(I6*(E21-F6)/(E6-F6))))))</f>
        <v>1.2187141063653604</v>
      </c>
      <c r="G21" s="54">
        <v>0.01</v>
      </c>
      <c r="H21" s="56">
        <f t="shared" si="5"/>
        <v>4.9917194219622303</v>
      </c>
      <c r="I21" s="54">
        <v>0</v>
      </c>
      <c r="J21" s="55">
        <f t="shared" si="6"/>
        <v>5.0084141357480565</v>
      </c>
    </row>
    <row r="22" spans="2:10" x14ac:dyDescent="0.25">
      <c r="B22" s="47">
        <v>4</v>
      </c>
      <c r="C22" s="52" t="str">
        <v>...</v>
      </c>
      <c r="D22" s="53">
        <v>0</v>
      </c>
      <c r="E22" s="54">
        <v>0</v>
      </c>
      <c r="F22" s="55">
        <f>IF(I7=100,"0",IF((E7-F7)=0,0,(IF(G7="čím menej, tým lepšie",(I7*(E7-E22)/(E7-F7)),(I7*(E22-F7)/(E7-F7))))))</f>
        <v>0</v>
      </c>
      <c r="G22" s="54">
        <v>0</v>
      </c>
      <c r="H22" s="56">
        <f t="shared" si="5"/>
        <v>0</v>
      </c>
      <c r="I22" s="54">
        <v>0</v>
      </c>
      <c r="J22" s="55">
        <f t="shared" si="6"/>
        <v>0</v>
      </c>
    </row>
    <row r="23" spans="2:10" x14ac:dyDescent="0.25">
      <c r="B23" s="47">
        <v>5</v>
      </c>
      <c r="C23" s="52" t="str">
        <v>...</v>
      </c>
      <c r="D23" s="53">
        <v>0</v>
      </c>
      <c r="E23" s="54">
        <v>0</v>
      </c>
      <c r="F23" s="55">
        <f>IF(I8=100,"0",IF((E8-F8)=0,0,(IF(G8="čím menej, tým lepšie",(I8*(E8-E23)/(E8-F8)),(I8*(E23-F8)/(E8-F8))))))</f>
        <v>0</v>
      </c>
      <c r="G23" s="54">
        <v>0</v>
      </c>
      <c r="H23" s="56">
        <f t="shared" si="5"/>
        <v>0</v>
      </c>
      <c r="I23" s="54">
        <v>0</v>
      </c>
      <c r="J23" s="55">
        <f t="shared" si="6"/>
        <v>0</v>
      </c>
    </row>
    <row r="24" spans="2:10" x14ac:dyDescent="0.25">
      <c r="B24" s="47">
        <v>6</v>
      </c>
      <c r="C24" s="52" t="str">
        <v>...</v>
      </c>
      <c r="D24" s="53">
        <v>0</v>
      </c>
      <c r="E24" s="54">
        <v>0</v>
      </c>
      <c r="F24" s="55">
        <f t="shared" ref="F24:F28" si="7">IF(I9=100,"0",IF((E9-F9)=0,0,(IF(G9="čím menej, tým lepšie",(I9*(E9-E24)/(E9-F9)),(I9*(E24-F9)/(E9-F9))))))</f>
        <v>0</v>
      </c>
      <c r="G24" s="54">
        <v>0</v>
      </c>
      <c r="H24" s="56">
        <f t="shared" si="5"/>
        <v>0</v>
      </c>
      <c r="I24" s="54">
        <v>0</v>
      </c>
      <c r="J24" s="55">
        <f t="shared" si="6"/>
        <v>0</v>
      </c>
    </row>
    <row r="25" spans="2:10" x14ac:dyDescent="0.25">
      <c r="B25" s="47">
        <v>7</v>
      </c>
      <c r="C25" s="52" t="str">
        <v>...</v>
      </c>
      <c r="D25" s="53">
        <v>0</v>
      </c>
      <c r="E25" s="54">
        <v>0</v>
      </c>
      <c r="F25" s="55">
        <f t="shared" si="7"/>
        <v>0</v>
      </c>
      <c r="G25" s="54">
        <v>0</v>
      </c>
      <c r="H25" s="56">
        <f t="shared" si="5"/>
        <v>0</v>
      </c>
      <c r="I25" s="54">
        <v>0</v>
      </c>
      <c r="J25" s="55">
        <f t="shared" si="6"/>
        <v>0</v>
      </c>
    </row>
    <row r="26" spans="2:10" x14ac:dyDescent="0.25">
      <c r="B26" s="47">
        <v>8</v>
      </c>
      <c r="C26" s="52" t="str">
        <v>...</v>
      </c>
      <c r="D26" s="53">
        <v>0</v>
      </c>
      <c r="E26" s="54">
        <v>0</v>
      </c>
      <c r="F26" s="55">
        <f t="shared" si="7"/>
        <v>0</v>
      </c>
      <c r="G26" s="54">
        <v>0</v>
      </c>
      <c r="H26" s="56">
        <f t="shared" si="5"/>
        <v>0</v>
      </c>
      <c r="I26" s="54">
        <v>0</v>
      </c>
      <c r="J26" s="55">
        <f t="shared" si="6"/>
        <v>0</v>
      </c>
    </row>
    <row r="27" spans="2:10" x14ac:dyDescent="0.25">
      <c r="B27" s="47">
        <v>9</v>
      </c>
      <c r="C27" s="52" t="str">
        <v>...</v>
      </c>
      <c r="D27" s="53">
        <v>0</v>
      </c>
      <c r="E27" s="54">
        <v>0</v>
      </c>
      <c r="F27" s="55">
        <f t="shared" si="7"/>
        <v>0</v>
      </c>
      <c r="G27" s="54">
        <v>0</v>
      </c>
      <c r="H27" s="56">
        <f t="shared" si="5"/>
        <v>0</v>
      </c>
      <c r="I27" s="54">
        <v>0</v>
      </c>
      <c r="J27" s="55">
        <f t="shared" si="6"/>
        <v>0</v>
      </c>
    </row>
    <row r="28" spans="2:10" ht="15.75" thickBot="1" x14ac:dyDescent="0.3">
      <c r="B28" s="57">
        <v>10</v>
      </c>
      <c r="C28" s="58" t="str">
        <v>...</v>
      </c>
      <c r="D28" s="59">
        <v>0</v>
      </c>
      <c r="E28" s="54">
        <v>0</v>
      </c>
      <c r="F28" s="55">
        <f t="shared" si="7"/>
        <v>0</v>
      </c>
      <c r="G28" s="54">
        <v>0</v>
      </c>
      <c r="H28" s="56">
        <f t="shared" si="5"/>
        <v>0</v>
      </c>
      <c r="I28" s="54">
        <v>0</v>
      </c>
      <c r="J28" s="55">
        <f t="shared" si="6"/>
        <v>0</v>
      </c>
    </row>
    <row r="29" spans="2:10" ht="15.75" thickBot="1" x14ac:dyDescent="0.3">
      <c r="B29" s="60"/>
      <c r="C29" s="61" t="s">
        <v>22</v>
      </c>
      <c r="D29" s="62">
        <f>SUM(_xlfn.ANCHORARRAY(D19))</f>
        <v>100</v>
      </c>
      <c r="E29" s="61"/>
      <c r="F29" s="63">
        <f>SUM(F19:F28)</f>
        <v>12.953762320698775</v>
      </c>
      <c r="G29" s="64"/>
      <c r="H29" s="63">
        <f t="shared" ref="H29:J29" si="8">SUM(H19:H28)</f>
        <v>15.924336218179876</v>
      </c>
      <c r="I29" s="64"/>
      <c r="J29" s="65">
        <f t="shared" si="8"/>
        <v>22.786948740550791</v>
      </c>
    </row>
    <row r="31" spans="2:10" ht="36.75" customHeight="1" x14ac:dyDescent="0.25">
      <c r="B31" s="301" t="s">
        <v>23</v>
      </c>
      <c r="C31" s="302"/>
      <c r="D31" s="302"/>
      <c r="E31" s="302"/>
      <c r="F31" s="302"/>
      <c r="G31" s="302"/>
      <c r="H31" s="302"/>
      <c r="I31" s="302"/>
      <c r="J31" s="303"/>
    </row>
    <row r="32" spans="2:10" x14ac:dyDescent="0.25">
      <c r="B32" s="304" t="s">
        <v>1</v>
      </c>
      <c r="C32" s="306" t="s">
        <v>2</v>
      </c>
      <c r="D32" s="307"/>
      <c r="E32" s="314" t="s">
        <v>16</v>
      </c>
      <c r="F32" s="315"/>
      <c r="G32" s="312" t="s">
        <v>17</v>
      </c>
      <c r="H32" s="313"/>
      <c r="I32" s="310" t="s">
        <v>18</v>
      </c>
      <c r="J32" s="311"/>
    </row>
    <row r="33" spans="2:10" x14ac:dyDescent="0.25">
      <c r="B33" s="305"/>
      <c r="C33" s="308"/>
      <c r="D33" s="309"/>
      <c r="E33" s="66" t="s">
        <v>16</v>
      </c>
      <c r="F33" s="67" t="s">
        <v>24</v>
      </c>
      <c r="G33" s="68" t="s">
        <v>17</v>
      </c>
      <c r="H33" s="69" t="s">
        <v>25</v>
      </c>
      <c r="I33" s="70" t="s">
        <v>18</v>
      </c>
      <c r="J33" s="71" t="s">
        <v>21</v>
      </c>
    </row>
    <row r="34" spans="2:10" x14ac:dyDescent="0.25">
      <c r="B34" s="72" cm="1">
        <f t="array" ref="B34:B43">B19:B28</f>
        <v>1</v>
      </c>
      <c r="C34" s="73" t="str" cm="1">
        <f t="array" ref="C34:C43">C19:C28</f>
        <v>Celková cena v EUR s DPH</v>
      </c>
      <c r="D34" s="74"/>
      <c r="E34" s="75">
        <f>E19</f>
        <v>1840000</v>
      </c>
      <c r="F34" s="76">
        <f>E34</f>
        <v>1840000</v>
      </c>
      <c r="G34" s="75">
        <f>G19</f>
        <v>1860000</v>
      </c>
      <c r="H34" s="77">
        <f>G34</f>
        <v>1860000</v>
      </c>
      <c r="I34" s="75">
        <f>I19</f>
        <v>1850000</v>
      </c>
      <c r="J34" s="78">
        <f>I34</f>
        <v>1850000</v>
      </c>
    </row>
    <row r="35" spans="2:10" x14ac:dyDescent="0.25">
      <c r="B35" s="72">
        <v>2</v>
      </c>
      <c r="C35" s="73" t="str">
        <v>Zaručená mzda pracovníka strážnej služby</v>
      </c>
      <c r="D35" s="74"/>
      <c r="E35" s="75">
        <f>E20</f>
        <v>8</v>
      </c>
      <c r="F35" s="76">
        <f>IF(I5=100,"0",IF((E5-F5)=0,0,IF(G5="čím menej, tým lepšie",(-(E5-E35)*(H5/(E5-F5))),-(E35-F5)*(H5/(E5-F5)))))</f>
        <v>-204335.99999999997</v>
      </c>
      <c r="G35" s="75">
        <f t="shared" ref="G35:G43" si="9">G20</f>
        <v>8.01</v>
      </c>
      <c r="H35" s="77">
        <f>IF(I5=100,"0",IF((E5-F5)=0,0,IF(G5="čím menej, tým lepšie",(-(E5-G35)*(H5/(E5-F5))),-(G35-F5)*(H5/(E5-F5)))))</f>
        <v>-205109.99999999997</v>
      </c>
      <c r="I35" s="75">
        <f t="shared" ref="I35:I43" si="10">I20</f>
        <v>10</v>
      </c>
      <c r="J35" s="78">
        <f>IF(I5=100,"0",IF((E5-F5)=0,0,IF(G5="čím menej, tým lepšie",(-(E5-I35)*(H5/(E5-F5))),-(I35-F5)*(H5/(E5-F5)))))</f>
        <v>-359136</v>
      </c>
    </row>
    <row r="36" spans="2:10" x14ac:dyDescent="0.25">
      <c r="B36" s="72">
        <v>3</v>
      </c>
      <c r="C36" s="73" t="str">
        <v>Stabilita pracovného tímu</v>
      </c>
      <c r="D36" s="74"/>
      <c r="E36" s="75">
        <f t="shared" ref="E36:E43" si="11">E21</f>
        <v>2.27</v>
      </c>
      <c r="F36" s="76">
        <f t="shared" ref="F36:F43" si="12">IF(I6=100,"0",IF((E6-F6)=0,0,IF(G6="čím menej, tým lepšie",(-(E6-E36)*(H6/(E6-F6))),-(E36-F6)*(H6/(E6-F6)))))</f>
        <v>-29200</v>
      </c>
      <c r="G36" s="75">
        <f t="shared" si="9"/>
        <v>0.01</v>
      </c>
      <c r="H36" s="77">
        <f t="shared" ref="H36:H43" si="13">IF(I6=100,"0",IF((E6-F6)=0,0,IF(G6="čím menej, tým lepšie",(-(E6-G36)*(H6/(E6-F6))),-(G36-F6)*(H6/(E6-F6)))))</f>
        <v>-119600.00000000001</v>
      </c>
      <c r="I36" s="75">
        <f>I21</f>
        <v>0</v>
      </c>
      <c r="J36" s="78">
        <f t="shared" ref="J36:J43" si="14">IF(I6=100,"0",IF((E6-F6)=0,0,IF(G6="čím menej, tým lepšie",(-(E6-I36)*(H6/(E6-F6))),-(I36-F6)*(H6/(E6-F6)))))</f>
        <v>-120000</v>
      </c>
    </row>
    <row r="37" spans="2:10" x14ac:dyDescent="0.25">
      <c r="B37" s="72">
        <v>4</v>
      </c>
      <c r="C37" s="73" t="str">
        <v>...</v>
      </c>
      <c r="D37" s="74"/>
      <c r="E37" s="75">
        <f t="shared" si="11"/>
        <v>0</v>
      </c>
      <c r="F37" s="76">
        <f t="shared" si="12"/>
        <v>0</v>
      </c>
      <c r="G37" s="75">
        <f t="shared" si="9"/>
        <v>0</v>
      </c>
      <c r="H37" s="77">
        <f t="shared" si="13"/>
        <v>0</v>
      </c>
      <c r="I37" s="75">
        <f t="shared" si="10"/>
        <v>0</v>
      </c>
      <c r="J37" s="78">
        <f t="shared" si="14"/>
        <v>0</v>
      </c>
    </row>
    <row r="38" spans="2:10" x14ac:dyDescent="0.25">
      <c r="B38" s="72">
        <v>5</v>
      </c>
      <c r="C38" s="73" t="str">
        <v>...</v>
      </c>
      <c r="D38" s="74"/>
      <c r="E38" s="75">
        <f t="shared" si="11"/>
        <v>0</v>
      </c>
      <c r="F38" s="76">
        <f t="shared" si="12"/>
        <v>0</v>
      </c>
      <c r="G38" s="75">
        <f t="shared" si="9"/>
        <v>0</v>
      </c>
      <c r="H38" s="77">
        <f t="shared" si="13"/>
        <v>0</v>
      </c>
      <c r="I38" s="75">
        <f t="shared" si="10"/>
        <v>0</v>
      </c>
      <c r="J38" s="78">
        <f t="shared" si="14"/>
        <v>0</v>
      </c>
    </row>
    <row r="39" spans="2:10" x14ac:dyDescent="0.25">
      <c r="B39" s="72">
        <v>6</v>
      </c>
      <c r="C39" s="73" t="str">
        <v>...</v>
      </c>
      <c r="D39" s="74"/>
      <c r="E39" s="75">
        <f t="shared" si="11"/>
        <v>0</v>
      </c>
      <c r="F39" s="76">
        <f t="shared" si="12"/>
        <v>0</v>
      </c>
      <c r="G39" s="75">
        <f t="shared" si="9"/>
        <v>0</v>
      </c>
      <c r="H39" s="77">
        <f t="shared" si="13"/>
        <v>0</v>
      </c>
      <c r="I39" s="75">
        <f t="shared" si="10"/>
        <v>0</v>
      </c>
      <c r="J39" s="78">
        <f t="shared" si="14"/>
        <v>0</v>
      </c>
    </row>
    <row r="40" spans="2:10" x14ac:dyDescent="0.25">
      <c r="B40" s="72">
        <v>7</v>
      </c>
      <c r="C40" s="73" t="str">
        <v>...</v>
      </c>
      <c r="D40" s="74"/>
      <c r="E40" s="75">
        <f t="shared" si="11"/>
        <v>0</v>
      </c>
      <c r="F40" s="76">
        <f t="shared" si="12"/>
        <v>0</v>
      </c>
      <c r="G40" s="75">
        <f t="shared" si="9"/>
        <v>0</v>
      </c>
      <c r="H40" s="77">
        <f t="shared" si="13"/>
        <v>0</v>
      </c>
      <c r="I40" s="75">
        <f t="shared" si="10"/>
        <v>0</v>
      </c>
      <c r="J40" s="78">
        <f t="shared" si="14"/>
        <v>0</v>
      </c>
    </row>
    <row r="41" spans="2:10" ht="15.75" customHeight="1" x14ac:dyDescent="0.25">
      <c r="B41" s="72">
        <v>8</v>
      </c>
      <c r="C41" s="73" t="str">
        <v>...</v>
      </c>
      <c r="D41" s="74"/>
      <c r="E41" s="75">
        <f t="shared" si="11"/>
        <v>0</v>
      </c>
      <c r="F41" s="76">
        <f t="shared" si="12"/>
        <v>0</v>
      </c>
      <c r="G41" s="75">
        <f t="shared" si="9"/>
        <v>0</v>
      </c>
      <c r="H41" s="77">
        <f t="shared" si="13"/>
        <v>0</v>
      </c>
      <c r="I41" s="75">
        <f t="shared" si="10"/>
        <v>0</v>
      </c>
      <c r="J41" s="78">
        <f t="shared" si="14"/>
        <v>0</v>
      </c>
    </row>
    <row r="42" spans="2:10" x14ac:dyDescent="0.25">
      <c r="B42" s="72">
        <v>9</v>
      </c>
      <c r="C42" s="73" t="str">
        <v>...</v>
      </c>
      <c r="D42" s="74"/>
      <c r="E42" s="75">
        <f t="shared" si="11"/>
        <v>0</v>
      </c>
      <c r="F42" s="76">
        <f t="shared" si="12"/>
        <v>0</v>
      </c>
      <c r="G42" s="75">
        <f t="shared" si="9"/>
        <v>0</v>
      </c>
      <c r="H42" s="77">
        <f t="shared" si="13"/>
        <v>0</v>
      </c>
      <c r="I42" s="75">
        <f t="shared" si="10"/>
        <v>0</v>
      </c>
      <c r="J42" s="78">
        <f t="shared" si="14"/>
        <v>0</v>
      </c>
    </row>
    <row r="43" spans="2:10" ht="15.75" thickBot="1" x14ac:dyDescent="0.3">
      <c r="B43" s="79">
        <v>10</v>
      </c>
      <c r="C43" s="80" t="str">
        <v>...</v>
      </c>
      <c r="D43" s="81"/>
      <c r="E43" s="75">
        <f t="shared" si="11"/>
        <v>0</v>
      </c>
      <c r="F43" s="76">
        <f t="shared" si="12"/>
        <v>0</v>
      </c>
      <c r="G43" s="75">
        <f t="shared" si="9"/>
        <v>0</v>
      </c>
      <c r="H43" s="77">
        <f t="shared" si="13"/>
        <v>0</v>
      </c>
      <c r="I43" s="75">
        <f t="shared" si="10"/>
        <v>0</v>
      </c>
      <c r="J43" s="78">
        <f t="shared" si="14"/>
        <v>0</v>
      </c>
    </row>
    <row r="44" spans="2:10" ht="15.75" thickBot="1" x14ac:dyDescent="0.3">
      <c r="B44" s="82"/>
      <c r="C44" s="83" t="s">
        <v>22</v>
      </c>
      <c r="D44" s="83"/>
      <c r="E44" s="83"/>
      <c r="F44" s="84">
        <f>SUM(F34:F43)</f>
        <v>1606464</v>
      </c>
      <c r="G44" s="84"/>
      <c r="H44" s="84">
        <f t="shared" ref="H44:J44" si="15">SUM(H34:H43)</f>
        <v>1535290</v>
      </c>
      <c r="I44" s="84"/>
      <c r="J44" s="85">
        <f t="shared" si="15"/>
        <v>1370864</v>
      </c>
    </row>
    <row r="45" spans="2:10" ht="15.75" thickBot="1" x14ac:dyDescent="0.3"/>
    <row r="46" spans="2:10" ht="36" customHeight="1" thickBot="1" x14ac:dyDescent="0.3">
      <c r="B46" s="290" t="s">
        <v>76</v>
      </c>
      <c r="C46" s="291"/>
      <c r="D46" s="291"/>
      <c r="E46" s="291"/>
      <c r="F46" s="291"/>
      <c r="G46" s="291"/>
      <c r="H46" s="291"/>
      <c r="I46" s="291"/>
      <c r="J46" s="292"/>
    </row>
    <row r="47" spans="2:10" ht="15.75" customHeight="1" x14ac:dyDescent="0.25">
      <c r="B47" s="274" t="s">
        <v>1</v>
      </c>
      <c r="C47" s="270" t="s">
        <v>2</v>
      </c>
      <c r="D47" s="271"/>
      <c r="E47" s="274" t="s">
        <v>16</v>
      </c>
      <c r="F47" s="275"/>
      <c r="G47" s="276" t="s">
        <v>17</v>
      </c>
      <c r="H47" s="277"/>
      <c r="I47" s="278" t="s">
        <v>18</v>
      </c>
      <c r="J47" s="279"/>
    </row>
    <row r="48" spans="2:10" x14ac:dyDescent="0.25">
      <c r="B48" s="293"/>
      <c r="C48" s="272"/>
      <c r="D48" s="273"/>
      <c r="E48" s="86" t="s">
        <v>16</v>
      </c>
      <c r="F48" s="87" t="s">
        <v>24</v>
      </c>
      <c r="G48" s="88" t="s">
        <v>17</v>
      </c>
      <c r="H48" s="89" t="s">
        <v>25</v>
      </c>
      <c r="I48" s="90" t="s">
        <v>18</v>
      </c>
      <c r="J48" s="91" t="s">
        <v>21</v>
      </c>
    </row>
    <row r="49" spans="2:10" x14ac:dyDescent="0.25">
      <c r="B49" s="92" cm="1">
        <f t="array" ref="B49:B58">B34:B43</f>
        <v>1</v>
      </c>
      <c r="C49" s="93" t="str" cm="1">
        <f t="array" ref="C49:C58">C34:C43</f>
        <v>Celková cena v EUR s DPH</v>
      </c>
      <c r="D49" s="94"/>
      <c r="E49" s="75">
        <f>E19</f>
        <v>1840000</v>
      </c>
      <c r="F49" s="95">
        <f>E49</f>
        <v>1840000</v>
      </c>
      <c r="G49" s="75">
        <f>G19</f>
        <v>1860000</v>
      </c>
      <c r="H49" s="96">
        <f>G49</f>
        <v>1860000</v>
      </c>
      <c r="I49" s="75">
        <f>I19</f>
        <v>1850000</v>
      </c>
      <c r="J49" s="97">
        <f>I49</f>
        <v>1850000</v>
      </c>
    </row>
    <row r="50" spans="2:10" x14ac:dyDescent="0.25">
      <c r="B50" s="92">
        <v>2</v>
      </c>
      <c r="C50" s="93" t="str">
        <v>Zaručená mzda pracovníka strážnej služby</v>
      </c>
      <c r="D50" s="94"/>
      <c r="E50" s="75">
        <f t="shared" ref="E50:E58" si="16">E20</f>
        <v>8</v>
      </c>
      <c r="F50" s="95">
        <f>IF(I5=100,"0",IF((E5-F5)=0,0,IF(G5="čím menej, tým lepšie",((E50-F5)*H5/(E5-F5)),(E5-E50)*(H5/(E5-F5)))))</f>
        <v>154800</v>
      </c>
      <c r="G50" s="75">
        <f t="shared" ref="G50:G58" si="17">G20</f>
        <v>8.01</v>
      </c>
      <c r="H50" s="96">
        <f>IF(I5=100,"0",IF((E5-F5)=0,0,IF(G5="čím menej, tým lepšie",((G50-F5)*H5/(E5-F5)),(E5-G50)*(H5/(E5-F5)))))</f>
        <v>154026.00000000003</v>
      </c>
      <c r="I50" s="75">
        <f t="shared" ref="I50:I58" si="18">I20</f>
        <v>10</v>
      </c>
      <c r="J50" s="97">
        <f>IF(I5=100,"0",IF((E5-F5)=0,0,IF(G5="čím menej, tým lepšie",((I50-F5)*H5/(E5-F5)),(E5-I50)*(H5/(E5-F5)))))</f>
        <v>0</v>
      </c>
    </row>
    <row r="51" spans="2:10" x14ac:dyDescent="0.25">
      <c r="B51" s="92">
        <v>3</v>
      </c>
      <c r="C51" s="93" t="str">
        <v>Stabilita pracovného tímu</v>
      </c>
      <c r="D51" s="94"/>
      <c r="E51" s="75">
        <f t="shared" si="16"/>
        <v>2.27</v>
      </c>
      <c r="F51" s="95">
        <f t="shared" ref="F51:F58" si="19">IF(I6=100,"0",IF((E6-F6)=0,0,IF(G6="čím menej, tým lepšie",((E51-F6)*H6/(E6-F6)),(E6-E51)*(H6/(E6-F6)))))</f>
        <v>90800</v>
      </c>
      <c r="G51" s="75">
        <f t="shared" si="17"/>
        <v>0.01</v>
      </c>
      <c r="H51" s="96">
        <f t="shared" ref="H51:H58" si="20">IF(I6=100,"0",IF((E6-F6)=0,0,IF(G6="čím menej, tým lepšie",((G51-F6)*H6/(E6-F6)),(E6-G51)*(H6/(E6-F6)))))</f>
        <v>400</v>
      </c>
      <c r="I51" s="75">
        <f t="shared" si="18"/>
        <v>0</v>
      </c>
      <c r="J51" s="97">
        <f t="shared" ref="J51:J58" si="21">IF(I6=100,"0",IF((E6-F6)=0,0,IF(G6="čím menej, tým lepšie",((I51-F6)*H6/(E6-F6)),(E6-I51)*(H6/(E6-F6)))))</f>
        <v>0</v>
      </c>
    </row>
    <row r="52" spans="2:10" ht="15.75" customHeight="1" x14ac:dyDescent="0.25">
      <c r="B52" s="92">
        <v>4</v>
      </c>
      <c r="C52" s="93" t="str">
        <v>...</v>
      </c>
      <c r="D52" s="94"/>
      <c r="E52" s="75">
        <f t="shared" si="16"/>
        <v>0</v>
      </c>
      <c r="F52" s="95">
        <f t="shared" si="19"/>
        <v>0</v>
      </c>
      <c r="G52" s="75">
        <f t="shared" si="17"/>
        <v>0</v>
      </c>
      <c r="H52" s="96">
        <f t="shared" si="20"/>
        <v>0</v>
      </c>
      <c r="I52" s="75">
        <f t="shared" si="18"/>
        <v>0</v>
      </c>
      <c r="J52" s="97">
        <f t="shared" si="21"/>
        <v>0</v>
      </c>
    </row>
    <row r="53" spans="2:10" x14ac:dyDescent="0.25">
      <c r="B53" s="92">
        <v>5</v>
      </c>
      <c r="C53" s="93" t="str">
        <v>...</v>
      </c>
      <c r="D53" s="94"/>
      <c r="E53" s="75">
        <f t="shared" si="16"/>
        <v>0</v>
      </c>
      <c r="F53" s="95">
        <f t="shared" si="19"/>
        <v>0</v>
      </c>
      <c r="G53" s="75">
        <f t="shared" si="17"/>
        <v>0</v>
      </c>
      <c r="H53" s="96">
        <f t="shared" si="20"/>
        <v>0</v>
      </c>
      <c r="I53" s="75">
        <f t="shared" si="18"/>
        <v>0</v>
      </c>
      <c r="J53" s="97">
        <f t="shared" si="21"/>
        <v>0</v>
      </c>
    </row>
    <row r="54" spans="2:10" x14ac:dyDescent="0.25">
      <c r="B54" s="92">
        <v>6</v>
      </c>
      <c r="C54" s="93" t="str">
        <v>...</v>
      </c>
      <c r="D54" s="94"/>
      <c r="E54" s="75">
        <f t="shared" si="16"/>
        <v>0</v>
      </c>
      <c r="F54" s="95">
        <f t="shared" si="19"/>
        <v>0</v>
      </c>
      <c r="G54" s="75">
        <f t="shared" si="17"/>
        <v>0</v>
      </c>
      <c r="H54" s="96">
        <f t="shared" si="20"/>
        <v>0</v>
      </c>
      <c r="I54" s="75">
        <f t="shared" si="18"/>
        <v>0</v>
      </c>
      <c r="J54" s="97">
        <f t="shared" si="21"/>
        <v>0</v>
      </c>
    </row>
    <row r="55" spans="2:10" x14ac:dyDescent="0.25">
      <c r="B55" s="92">
        <v>7</v>
      </c>
      <c r="C55" s="93" t="str">
        <v>...</v>
      </c>
      <c r="D55" s="94"/>
      <c r="E55" s="75">
        <f t="shared" si="16"/>
        <v>0</v>
      </c>
      <c r="F55" s="95">
        <f t="shared" si="19"/>
        <v>0</v>
      </c>
      <c r="G55" s="75">
        <f t="shared" si="17"/>
        <v>0</v>
      </c>
      <c r="H55" s="96">
        <f t="shared" si="20"/>
        <v>0</v>
      </c>
      <c r="I55" s="75">
        <f t="shared" si="18"/>
        <v>0</v>
      </c>
      <c r="J55" s="97">
        <f t="shared" si="21"/>
        <v>0</v>
      </c>
    </row>
    <row r="56" spans="2:10" x14ac:dyDescent="0.25">
      <c r="B56" s="92">
        <v>8</v>
      </c>
      <c r="C56" s="93" t="str">
        <v>...</v>
      </c>
      <c r="D56" s="94"/>
      <c r="E56" s="75">
        <f t="shared" si="16"/>
        <v>0</v>
      </c>
      <c r="F56" s="95">
        <f t="shared" si="19"/>
        <v>0</v>
      </c>
      <c r="G56" s="75">
        <f t="shared" si="17"/>
        <v>0</v>
      </c>
      <c r="H56" s="96">
        <f t="shared" si="20"/>
        <v>0</v>
      </c>
      <c r="I56" s="75">
        <f t="shared" si="18"/>
        <v>0</v>
      </c>
      <c r="J56" s="97">
        <f t="shared" si="21"/>
        <v>0</v>
      </c>
    </row>
    <row r="57" spans="2:10" x14ac:dyDescent="0.25">
      <c r="B57" s="92">
        <v>9</v>
      </c>
      <c r="C57" s="93" t="str">
        <v>...</v>
      </c>
      <c r="D57" s="94"/>
      <c r="E57" s="75">
        <f t="shared" si="16"/>
        <v>0</v>
      </c>
      <c r="F57" s="95">
        <f t="shared" si="19"/>
        <v>0</v>
      </c>
      <c r="G57" s="75">
        <f t="shared" si="17"/>
        <v>0</v>
      </c>
      <c r="H57" s="96">
        <f t="shared" si="20"/>
        <v>0</v>
      </c>
      <c r="I57" s="75">
        <f t="shared" si="18"/>
        <v>0</v>
      </c>
      <c r="J57" s="97">
        <f t="shared" si="21"/>
        <v>0</v>
      </c>
    </row>
    <row r="58" spans="2:10" ht="15.75" thickBot="1" x14ac:dyDescent="0.3">
      <c r="B58" s="98">
        <v>10</v>
      </c>
      <c r="C58" s="99" t="str">
        <v>...</v>
      </c>
      <c r="D58" s="100"/>
      <c r="E58" s="75">
        <f t="shared" si="16"/>
        <v>0</v>
      </c>
      <c r="F58" s="95">
        <f t="shared" si="19"/>
        <v>0</v>
      </c>
      <c r="G58" s="75">
        <f t="shared" si="17"/>
        <v>0</v>
      </c>
      <c r="H58" s="96">
        <f t="shared" si="20"/>
        <v>0</v>
      </c>
      <c r="I58" s="75">
        <f t="shared" si="18"/>
        <v>0</v>
      </c>
      <c r="J58" s="97">
        <f t="shared" si="21"/>
        <v>0</v>
      </c>
    </row>
    <row r="59" spans="2:10" ht="15.75" thickBot="1" x14ac:dyDescent="0.3">
      <c r="B59" s="101"/>
      <c r="C59" s="102" t="s">
        <v>22</v>
      </c>
      <c r="D59" s="102"/>
      <c r="E59" s="102"/>
      <c r="F59" s="103">
        <f>SUM(F49:F58)</f>
        <v>2085600</v>
      </c>
      <c r="G59" s="103"/>
      <c r="H59" s="103">
        <f t="shared" ref="H59:J59" si="22">SUM(H49:H58)</f>
        <v>2014426</v>
      </c>
      <c r="I59" s="103"/>
      <c r="J59" s="104">
        <f t="shared" si="22"/>
        <v>1850000</v>
      </c>
    </row>
    <row r="61" spans="2:10" x14ac:dyDescent="0.25">
      <c r="C61" s="14"/>
      <c r="D61" s="14"/>
      <c r="E61" s="14"/>
      <c r="F61" s="14"/>
      <c r="G61" s="14"/>
      <c r="H61" s="14"/>
    </row>
    <row r="62" spans="2:10" ht="30.75" customHeight="1" x14ac:dyDescent="0.25">
      <c r="C62" s="14"/>
      <c r="D62" s="14"/>
      <c r="E62" s="14"/>
      <c r="F62" s="14"/>
      <c r="G62" s="14"/>
      <c r="H62" s="14"/>
    </row>
    <row r="63" spans="2:10" x14ac:dyDescent="0.25">
      <c r="C63" s="14"/>
      <c r="D63" s="14"/>
      <c r="E63" s="14"/>
      <c r="F63" s="14"/>
      <c r="G63" s="14"/>
      <c r="H63" s="14"/>
    </row>
    <row r="64" spans="2:10" x14ac:dyDescent="0.25">
      <c r="C64" s="14"/>
      <c r="D64" s="14"/>
      <c r="E64" s="14"/>
      <c r="F64" s="14"/>
      <c r="G64" s="14"/>
      <c r="H64" s="14"/>
    </row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ht="15.75" customHeight="1" x14ac:dyDescent="0.25"/>
    <row r="73" s="14" customFormat="1" ht="15.75" customHeigh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</sheetData>
  <sheetProtection algorithmName="SHA-512" hashValue="pqZF5b2hxy5yF3iQZznPNLLDd9raKNx08fikCkyH3mdipEP5m7AuHOHrRxJP1e1vwSAnShrUF4YlOQCB+cbd5w==" saltValue="9lAhXbNrPBqdLCQa6TtKUw==" spinCount="100000" sheet="1" objects="1" scenarios="1"/>
  <mergeCells count="20">
    <mergeCell ref="B2:K2"/>
    <mergeCell ref="D17:D18"/>
    <mergeCell ref="C17:C18"/>
    <mergeCell ref="B31:J31"/>
    <mergeCell ref="B32:B33"/>
    <mergeCell ref="C32:D33"/>
    <mergeCell ref="I32:J32"/>
    <mergeCell ref="G32:H32"/>
    <mergeCell ref="E32:F32"/>
    <mergeCell ref="C47:D48"/>
    <mergeCell ref="E47:F47"/>
    <mergeCell ref="G47:H47"/>
    <mergeCell ref="I47:J47"/>
    <mergeCell ref="B16:J16"/>
    <mergeCell ref="B17:B18"/>
    <mergeCell ref="E17:F17"/>
    <mergeCell ref="G17:H17"/>
    <mergeCell ref="I17:J17"/>
    <mergeCell ref="B46:J46"/>
    <mergeCell ref="B47:B48"/>
  </mergeCells>
  <dataValidations xWindow="534" yWindow="640" count="2">
    <dataValidation type="list" allowBlank="1" showInputMessage="1" showErrorMessage="1" sqref="G4:G13" xr:uid="{C656F54A-B47B-4E42-9306-C4487E9856F3}">
      <mc:AlternateContent xmlns:x12ac="http://schemas.microsoft.com/office/spreadsheetml/2011/1/ac" xmlns:mc="http://schemas.openxmlformats.org/markup-compatibility/2006">
        <mc:Choice Requires="x12ac">
          <x12ac:list>žiadna,"čím menej, tým lepšie","čím viac, tým lepšie"</x12ac:list>
        </mc:Choice>
        <mc:Fallback>
          <formula1>"žiadna,čím menej, tým lepšie,čím viac, tým lepšie"</formula1>
        </mc:Fallback>
      </mc:AlternateContent>
    </dataValidation>
    <dataValidation type="whole" allowBlank="1" showInputMessage="1" showErrorMessage="1" errorTitle="Chyba" error="Vložili ste hodnotu mimo povolený rozsah" promptTitle="info" prompt="Do tohto poľa môžete vložiť len hodnotu od minima do maxima daného kritéria" sqref="E35:E43" xr:uid="{19587B58-372E-43D5-B421-BFFEBD4CD82B}">
      <formula1>F5</formula1>
      <formula2>E5</formula2>
    </dataValidation>
  </dataValidations>
  <pageMargins left="0.7" right="0.7" top="0.75" bottom="0.75" header="0.3" footer="0.3"/>
  <pageSetup paperSize="9" orientation="portrait" r:id="rId1"/>
  <ignoredErrors>
    <ignoredError sqref="F34 F49 H49 J49 G34:G43 I34:I35 G49:G58 I49:I58 I37:I43 F35:F43 H34:H43 F50:F58 H50:H5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E5C8-8821-4FFE-8F4C-0B9AD620EC48}">
  <sheetPr>
    <tabColor theme="9"/>
  </sheetPr>
  <dimension ref="B1:J63"/>
  <sheetViews>
    <sheetView tabSelected="1" topLeftCell="A8" zoomScale="70" zoomScaleNormal="70" workbookViewId="0">
      <selection activeCell="G24" sqref="G24"/>
    </sheetView>
  </sheetViews>
  <sheetFormatPr defaultColWidth="9.28515625" defaultRowHeight="15" x14ac:dyDescent="0.25"/>
  <cols>
    <col min="1" max="1" width="4.7109375" style="14" customWidth="1"/>
    <col min="2" max="2" width="65.42578125" style="14" customWidth="1"/>
    <col min="3" max="3" width="7.42578125" style="14" customWidth="1"/>
    <col min="4" max="4" width="24.7109375" style="14" customWidth="1"/>
    <col min="5" max="6" width="28.42578125" style="14" customWidth="1"/>
    <col min="7" max="7" width="29" style="14" customWidth="1"/>
    <col min="8" max="8" width="29.28515625" style="14" customWidth="1"/>
    <col min="9" max="9" width="9.28515625" style="14"/>
    <col min="10" max="10" width="10.5703125" style="14" bestFit="1" customWidth="1"/>
    <col min="11" max="16384" width="9.28515625" style="14"/>
  </cols>
  <sheetData>
    <row r="1" spans="2:8" ht="15.75" thickBot="1" x14ac:dyDescent="0.3"/>
    <row r="2" spans="2:8" ht="30.75" customHeight="1" thickBot="1" x14ac:dyDescent="0.3">
      <c r="B2" s="375" t="s">
        <v>141</v>
      </c>
      <c r="C2" s="376"/>
      <c r="D2" s="376"/>
      <c r="E2" s="376"/>
      <c r="F2" s="376"/>
      <c r="G2" s="376"/>
      <c r="H2" s="377"/>
    </row>
    <row r="3" spans="2:8" ht="15.75" thickBot="1" x14ac:dyDescent="0.3">
      <c r="B3" s="355"/>
      <c r="C3" s="355"/>
      <c r="D3" s="355"/>
      <c r="E3" s="355"/>
      <c r="F3" s="355"/>
      <c r="G3" s="355"/>
      <c r="H3" s="355"/>
    </row>
    <row r="4" spans="2:8" x14ac:dyDescent="0.25">
      <c r="B4" s="217" t="s">
        <v>26</v>
      </c>
      <c r="C4" s="378"/>
      <c r="D4" s="378"/>
      <c r="E4" s="378"/>
      <c r="F4" s="378"/>
      <c r="G4" s="378"/>
      <c r="H4" s="379"/>
    </row>
    <row r="5" spans="2:8" x14ac:dyDescent="0.25">
      <c r="B5" s="218" t="s">
        <v>27</v>
      </c>
      <c r="C5" s="380"/>
      <c r="D5" s="380"/>
      <c r="E5" s="380"/>
      <c r="F5" s="380"/>
      <c r="G5" s="380"/>
      <c r="H5" s="381"/>
    </row>
    <row r="6" spans="2:8" x14ac:dyDescent="0.25">
      <c r="B6" s="218" t="s">
        <v>28</v>
      </c>
      <c r="C6" s="380"/>
      <c r="D6" s="380"/>
      <c r="E6" s="380"/>
      <c r="F6" s="380"/>
      <c r="G6" s="380"/>
      <c r="H6" s="381"/>
    </row>
    <row r="7" spans="2:8" x14ac:dyDescent="0.25">
      <c r="B7" s="218" t="s">
        <v>29</v>
      </c>
      <c r="C7" s="380"/>
      <c r="D7" s="380"/>
      <c r="E7" s="380"/>
      <c r="F7" s="380"/>
      <c r="G7" s="380"/>
      <c r="H7" s="381"/>
    </row>
    <row r="8" spans="2:8" x14ac:dyDescent="0.25">
      <c r="B8" s="218" t="s">
        <v>30</v>
      </c>
      <c r="C8" s="380"/>
      <c r="D8" s="380"/>
      <c r="E8" s="380"/>
      <c r="F8" s="380"/>
      <c r="G8" s="380"/>
      <c r="H8" s="381"/>
    </row>
    <row r="9" spans="2:8" x14ac:dyDescent="0.25">
      <c r="B9" s="218" t="s">
        <v>31</v>
      </c>
      <c r="C9" s="380"/>
      <c r="D9" s="380"/>
      <c r="E9" s="380"/>
      <c r="F9" s="380"/>
      <c r="G9" s="380"/>
      <c r="H9" s="381"/>
    </row>
    <row r="10" spans="2:8" ht="15.75" thickBot="1" x14ac:dyDescent="0.3">
      <c r="B10" s="219" t="s">
        <v>32</v>
      </c>
      <c r="C10" s="390" t="s">
        <v>100</v>
      </c>
      <c r="D10" s="390"/>
      <c r="E10" s="391"/>
      <c r="F10" s="384"/>
      <c r="G10" s="385"/>
      <c r="H10" s="386"/>
    </row>
    <row r="11" spans="2:8" ht="15.75" thickBot="1" x14ac:dyDescent="0.3">
      <c r="B11" s="355"/>
      <c r="C11" s="355"/>
      <c r="D11" s="355"/>
      <c r="E11" s="355"/>
      <c r="F11" s="355"/>
      <c r="G11" s="355"/>
      <c r="H11" s="355"/>
    </row>
    <row r="12" spans="2:8" ht="30" customHeight="1" x14ac:dyDescent="0.25">
      <c r="B12" s="392" t="s">
        <v>33</v>
      </c>
      <c r="C12" s="393"/>
      <c r="D12" s="393"/>
      <c r="E12" s="393"/>
      <c r="F12" s="393"/>
      <c r="G12" s="393"/>
      <c r="H12" s="394"/>
    </row>
    <row r="13" spans="2:8" ht="31.5" customHeight="1" x14ac:dyDescent="0.25">
      <c r="B13" s="395" t="s">
        <v>34</v>
      </c>
      <c r="C13" s="396"/>
      <c r="D13" s="396"/>
      <c r="E13" s="396"/>
      <c r="F13" s="396"/>
      <c r="G13" s="396"/>
      <c r="H13" s="110"/>
    </row>
    <row r="14" spans="2:8" ht="30" customHeight="1" x14ac:dyDescent="0.25">
      <c r="B14" s="395" t="s">
        <v>35</v>
      </c>
      <c r="C14" s="396"/>
      <c r="D14" s="396"/>
      <c r="E14" s="396"/>
      <c r="F14" s="396"/>
      <c r="G14" s="396"/>
      <c r="H14" s="110"/>
    </row>
    <row r="15" spans="2:8" ht="30" customHeight="1" x14ac:dyDescent="0.25">
      <c r="B15" s="397" t="s">
        <v>36</v>
      </c>
      <c r="C15" s="398"/>
      <c r="D15" s="398"/>
      <c r="E15" s="398"/>
      <c r="F15" s="398"/>
      <c r="G15" s="398"/>
      <c r="H15" s="110"/>
    </row>
    <row r="16" spans="2:8" ht="45.75" customHeight="1" thickBot="1" x14ac:dyDescent="0.3">
      <c r="B16" s="356" t="s">
        <v>122</v>
      </c>
      <c r="C16" s="357"/>
      <c r="D16" s="357"/>
      <c r="E16" s="357"/>
      <c r="F16" s="357"/>
      <c r="G16" s="357"/>
      <c r="H16" s="111"/>
    </row>
    <row r="17" spans="2:8" ht="15.75" thickBot="1" x14ac:dyDescent="0.3">
      <c r="B17" s="355"/>
      <c r="C17" s="355"/>
      <c r="D17" s="355"/>
      <c r="E17" s="355"/>
      <c r="F17" s="355"/>
      <c r="G17" s="355"/>
      <c r="H17" s="355"/>
    </row>
    <row r="18" spans="2:8" ht="21.75" thickBot="1" x14ac:dyDescent="0.3">
      <c r="B18" s="220" t="s">
        <v>85</v>
      </c>
      <c r="C18" s="351" t="str">
        <f>'Zákl. nastavenie'!C4</f>
        <v>Celková cena v EUR s DPH</v>
      </c>
      <c r="D18" s="337"/>
      <c r="E18" s="337"/>
      <c r="F18" s="337"/>
      <c r="G18" s="337"/>
      <c r="H18" s="338"/>
    </row>
    <row r="19" spans="2:8" x14ac:dyDescent="0.25">
      <c r="B19" s="327" t="s">
        <v>81</v>
      </c>
      <c r="C19" s="328"/>
      <c r="D19" s="328"/>
      <c r="E19" s="328"/>
      <c r="F19" s="221"/>
      <c r="G19" s="221" t="s">
        <v>82</v>
      </c>
      <c r="H19" s="222" t="s">
        <v>83</v>
      </c>
    </row>
    <row r="20" spans="2:8" x14ac:dyDescent="0.25">
      <c r="B20" s="329"/>
      <c r="C20" s="330"/>
      <c r="D20" s="330"/>
      <c r="E20" s="330"/>
      <c r="F20" s="223"/>
      <c r="G20" s="224">
        <f>'Zákl. nastavenie'!F4</f>
        <v>0</v>
      </c>
      <c r="H20" s="225">
        <f>'Zákl. nastavenie'!E4</f>
        <v>1916832</v>
      </c>
    </row>
    <row r="21" spans="2:8" ht="30" x14ac:dyDescent="0.25">
      <c r="B21" s="226" t="s">
        <v>41</v>
      </c>
      <c r="C21" s="227" t="s">
        <v>93</v>
      </c>
      <c r="D21" s="227" t="s">
        <v>109</v>
      </c>
      <c r="E21" s="227" t="s">
        <v>121</v>
      </c>
      <c r="F21" s="227" t="s">
        <v>96</v>
      </c>
      <c r="G21" s="113" t="s">
        <v>145</v>
      </c>
      <c r="H21" s="228" t="s">
        <v>98</v>
      </c>
    </row>
    <row r="22" spans="2:8" ht="15.75" x14ac:dyDescent="0.25">
      <c r="B22" s="229" t="s">
        <v>99</v>
      </c>
      <c r="C22" s="230" t="s">
        <v>95</v>
      </c>
      <c r="D22" s="125">
        <v>151840</v>
      </c>
      <c r="E22" s="215"/>
      <c r="F22" s="231">
        <f>D22*E22</f>
        <v>0</v>
      </c>
      <c r="G22" s="452">
        <f>IF(C$10="Som platcom DPH",F22*0.05,0)</f>
        <v>0</v>
      </c>
      <c r="H22" s="232">
        <f>SUM(F22+G22)</f>
        <v>0</v>
      </c>
    </row>
    <row r="23" spans="2:8" ht="30" x14ac:dyDescent="0.25">
      <c r="B23" s="229" t="s">
        <v>101</v>
      </c>
      <c r="C23" s="230" t="s">
        <v>95</v>
      </c>
      <c r="D23" s="126">
        <v>960</v>
      </c>
      <c r="E23" s="215"/>
      <c r="F23" s="231">
        <f>D23*E23</f>
        <v>0</v>
      </c>
      <c r="G23" s="452">
        <f>IF(C$10="Som platcom DPH",F23*0.05,0)</f>
        <v>0</v>
      </c>
      <c r="H23" s="232">
        <f>SUM(F23+G23)</f>
        <v>0</v>
      </c>
    </row>
    <row r="24" spans="2:8" ht="30" x14ac:dyDescent="0.25">
      <c r="B24" s="229" t="s">
        <v>102</v>
      </c>
      <c r="C24" s="230" t="s">
        <v>95</v>
      </c>
      <c r="D24" s="125">
        <v>3000</v>
      </c>
      <c r="E24" s="215"/>
      <c r="F24" s="231">
        <f>D24*E24</f>
        <v>0</v>
      </c>
      <c r="G24" s="452">
        <f>IF(C$10="Som platcom DPH",F24*0.05,0)</f>
        <v>0</v>
      </c>
      <c r="H24" s="232">
        <f>SUM(F24+G24)</f>
        <v>0</v>
      </c>
    </row>
    <row r="25" spans="2:8" ht="22.5" customHeight="1" x14ac:dyDescent="0.25">
      <c r="B25" s="229" t="s">
        <v>103</v>
      </c>
      <c r="C25" s="230" t="s">
        <v>95</v>
      </c>
      <c r="D25" s="126">
        <v>40</v>
      </c>
      <c r="E25" s="215"/>
      <c r="F25" s="231">
        <f>D25*E25</f>
        <v>0</v>
      </c>
      <c r="G25" s="452">
        <f>IF(C$10="Som platcom DPH",F25*0.05,0)</f>
        <v>0</v>
      </c>
      <c r="H25" s="232">
        <f>SUM(F25+G25)</f>
        <v>0</v>
      </c>
    </row>
    <row r="26" spans="2:8" ht="30.75" customHeight="1" x14ac:dyDescent="0.25">
      <c r="B26" s="233" t="s">
        <v>78</v>
      </c>
      <c r="C26" s="234">
        <v>1</v>
      </c>
      <c r="D26" s="128">
        <f>SUM(D22:D25)</f>
        <v>155840</v>
      </c>
      <c r="E26" s="114"/>
      <c r="F26" s="193">
        <f>SUM(F22:F25)</f>
        <v>0</v>
      </c>
      <c r="G26" s="194">
        <f>IF(C$10="Som platcom DPH",F26*0.23,0)</f>
        <v>0</v>
      </c>
      <c r="H26" s="235">
        <f>SUM(H22:H25)</f>
        <v>0</v>
      </c>
    </row>
    <row r="27" spans="2:8" ht="19.5" thickBot="1" x14ac:dyDescent="0.35">
      <c r="B27" s="358" t="s">
        <v>22</v>
      </c>
      <c r="C27" s="359"/>
      <c r="D27" s="359"/>
      <c r="E27" s="359"/>
      <c r="F27" s="359"/>
      <c r="G27" s="360"/>
      <c r="H27" s="269">
        <f>SUM(H26:H26)</f>
        <v>0</v>
      </c>
    </row>
    <row r="28" spans="2:8" ht="19.5" thickBot="1" x14ac:dyDescent="0.35">
      <c r="B28" s="236" t="s">
        <v>79</v>
      </c>
      <c r="C28" s="361">
        <f>H27</f>
        <v>0</v>
      </c>
      <c r="D28" s="361"/>
      <c r="E28" s="361"/>
      <c r="F28" s="361"/>
      <c r="G28" s="361"/>
      <c r="H28" s="362"/>
    </row>
    <row r="29" spans="2:8" ht="15.75" thickBot="1" x14ac:dyDescent="0.3">
      <c r="B29" s="348"/>
      <c r="C29" s="349"/>
      <c r="D29" s="349"/>
      <c r="E29" s="349"/>
      <c r="F29" s="349"/>
      <c r="G29" s="349"/>
      <c r="H29" s="350"/>
    </row>
    <row r="30" spans="2:8" ht="21.75" thickBot="1" x14ac:dyDescent="0.3">
      <c r="B30" s="237" t="s">
        <v>86</v>
      </c>
      <c r="C30" s="337" t="str">
        <f>'Zákl. nastavenie'!C5</f>
        <v>Zaručená mzda pracovníka strážnej služby</v>
      </c>
      <c r="D30" s="337"/>
      <c r="E30" s="337"/>
      <c r="F30" s="337"/>
      <c r="G30" s="337"/>
      <c r="H30" s="338"/>
    </row>
    <row r="31" spans="2:8" ht="30.75" customHeight="1" x14ac:dyDescent="0.25">
      <c r="B31" s="238" t="s">
        <v>37</v>
      </c>
      <c r="C31" s="341" t="s">
        <v>84</v>
      </c>
      <c r="D31" s="341"/>
      <c r="E31" s="342"/>
      <c r="F31" s="239"/>
      <c r="G31" s="240" t="s">
        <v>142</v>
      </c>
      <c r="H31" s="241" t="s">
        <v>143</v>
      </c>
    </row>
    <row r="32" spans="2:8" ht="15.75" thickBot="1" x14ac:dyDescent="0.3">
      <c r="B32" s="242" t="str">
        <f>'Zákl. nastavenie'!G5</f>
        <v>čím viac, tým lepšie</v>
      </c>
      <c r="C32" s="339">
        <f>'Zákl. nastavenie'!H5</f>
        <v>359136</v>
      </c>
      <c r="D32" s="339"/>
      <c r="E32" s="340"/>
      <c r="F32" s="243"/>
      <c r="G32" s="244">
        <v>5.36</v>
      </c>
      <c r="H32" s="245">
        <f>'Zákl. nastavenie'!E5</f>
        <v>10</v>
      </c>
    </row>
    <row r="33" spans="2:10" ht="15.75" thickBot="1" x14ac:dyDescent="0.3">
      <c r="B33" s="343" t="s">
        <v>41</v>
      </c>
      <c r="C33" s="344"/>
      <c r="D33" s="344"/>
      <c r="E33" s="344"/>
      <c r="F33" s="344"/>
      <c r="G33" s="345"/>
      <c r="H33" s="246" t="s">
        <v>44</v>
      </c>
    </row>
    <row r="34" spans="2:10" ht="31.5" customHeight="1" thickBot="1" x14ac:dyDescent="0.3">
      <c r="B34" s="346" t="s">
        <v>137</v>
      </c>
      <c r="C34" s="347"/>
      <c r="D34" s="347"/>
      <c r="E34" s="347"/>
      <c r="F34" s="347"/>
      <c r="G34" s="347"/>
      <c r="H34" s="268">
        <v>5.36</v>
      </c>
    </row>
    <row r="35" spans="2:10" ht="77.25" customHeight="1" x14ac:dyDescent="0.25">
      <c r="B35" s="363" t="s">
        <v>136</v>
      </c>
      <c r="C35" s="364"/>
      <c r="D35" s="364"/>
      <c r="E35" s="364"/>
      <c r="F35" s="364"/>
      <c r="G35" s="364"/>
      <c r="H35" s="365"/>
    </row>
    <row r="36" spans="2:10" ht="19.5" thickBot="1" x14ac:dyDescent="0.35">
      <c r="B36" s="331" t="s">
        <v>80</v>
      </c>
      <c r="C36" s="332"/>
      <c r="D36" s="332"/>
      <c r="E36" s="332"/>
      <c r="F36" s="332"/>
      <c r="G36" s="333"/>
      <c r="H36" s="247">
        <f>IF(B32="čím menej, tým lepšie",(-(H32-H34)*(C32/(H32-G32))),-(H34-G32)*(C32/(H32-G32)))</f>
        <v>0</v>
      </c>
    </row>
    <row r="37" spans="2:10" ht="15.75" thickBot="1" x14ac:dyDescent="0.3">
      <c r="B37" s="348"/>
      <c r="C37" s="349"/>
      <c r="D37" s="349"/>
      <c r="E37" s="349"/>
      <c r="F37" s="349"/>
      <c r="G37" s="349"/>
      <c r="H37" s="350"/>
    </row>
    <row r="38" spans="2:10" ht="21.75" thickBot="1" x14ac:dyDescent="0.3">
      <c r="B38" s="248" t="s">
        <v>87</v>
      </c>
      <c r="C38" s="351" t="str">
        <f>'Zákl. nastavenie'!C6</f>
        <v>Stabilita pracovného tímu</v>
      </c>
      <c r="D38" s="337"/>
      <c r="E38" s="337"/>
      <c r="F38" s="337"/>
      <c r="G38" s="337"/>
      <c r="H38" s="338"/>
    </row>
    <row r="39" spans="2:10" ht="21" customHeight="1" x14ac:dyDescent="0.25">
      <c r="B39" s="238" t="s">
        <v>37</v>
      </c>
      <c r="C39" s="341" t="s">
        <v>84</v>
      </c>
      <c r="D39" s="341"/>
      <c r="E39" s="342"/>
      <c r="F39" s="239"/>
      <c r="G39" s="249" t="s">
        <v>90</v>
      </c>
      <c r="H39" s="250" t="s">
        <v>91</v>
      </c>
    </row>
    <row r="40" spans="2:10" ht="15.75" thickBot="1" x14ac:dyDescent="0.3">
      <c r="B40" s="242" t="str">
        <f>'Zákl. nastavenie'!G6</f>
        <v>čím menej, tým lepšie</v>
      </c>
      <c r="C40" s="339">
        <v>120000</v>
      </c>
      <c r="D40" s="339"/>
      <c r="E40" s="340"/>
      <c r="F40" s="243"/>
      <c r="G40" s="244">
        <v>0</v>
      </c>
      <c r="H40" s="245">
        <v>3</v>
      </c>
    </row>
    <row r="41" spans="2:10" x14ac:dyDescent="0.25">
      <c r="B41" s="373" t="s">
        <v>43</v>
      </c>
      <c r="C41" s="374"/>
      <c r="D41" s="374"/>
      <c r="E41" s="374"/>
      <c r="F41" s="374"/>
      <c r="G41" s="374"/>
      <c r="H41" s="251" t="s">
        <v>44</v>
      </c>
      <c r="J41" s="252"/>
    </row>
    <row r="42" spans="2:10" ht="37.5" customHeight="1" x14ac:dyDescent="0.25">
      <c r="B42" s="363" t="s">
        <v>131</v>
      </c>
      <c r="C42" s="364"/>
      <c r="D42" s="364"/>
      <c r="E42" s="364"/>
      <c r="F42" s="364"/>
      <c r="G42" s="364"/>
      <c r="H42" s="365"/>
      <c r="J42" s="252"/>
    </row>
    <row r="43" spans="2:10" ht="30" x14ac:dyDescent="0.25">
      <c r="B43" s="399" t="s">
        <v>41</v>
      </c>
      <c r="C43" s="400"/>
      <c r="D43" s="400"/>
      <c r="E43" s="400"/>
      <c r="F43" s="400"/>
      <c r="G43" s="401"/>
      <c r="H43" s="253" t="s">
        <v>111</v>
      </c>
      <c r="J43" s="252"/>
    </row>
    <row r="44" spans="2:10" ht="15" customHeight="1" x14ac:dyDescent="0.25">
      <c r="B44" s="366" t="s">
        <v>124</v>
      </c>
      <c r="C44" s="367"/>
      <c r="D44" s="367"/>
      <c r="E44" s="367"/>
      <c r="F44" s="367"/>
      <c r="G44" s="256" t="s">
        <v>119</v>
      </c>
      <c r="H44" s="216">
        <v>20</v>
      </c>
      <c r="J44" s="252"/>
    </row>
    <row r="45" spans="2:10" ht="15" customHeight="1" x14ac:dyDescent="0.25">
      <c r="B45" s="368" t="s">
        <v>125</v>
      </c>
      <c r="C45" s="369"/>
      <c r="D45" s="369"/>
      <c r="E45" s="214"/>
      <c r="F45" s="214"/>
      <c r="G45" s="257" t="s">
        <v>119</v>
      </c>
      <c r="H45" s="216">
        <v>2</v>
      </c>
      <c r="J45" s="252"/>
    </row>
    <row r="46" spans="2:10" x14ac:dyDescent="0.25">
      <c r="B46" s="254" t="s">
        <v>126</v>
      </c>
      <c r="C46" s="255"/>
      <c r="D46" s="255"/>
      <c r="E46" s="255"/>
      <c r="F46" s="255"/>
      <c r="G46" s="256" t="s">
        <v>119</v>
      </c>
      <c r="H46" s="216">
        <v>3</v>
      </c>
      <c r="J46" s="252"/>
    </row>
    <row r="47" spans="2:10" ht="15" customHeight="1" x14ac:dyDescent="0.25">
      <c r="B47" s="368" t="s">
        <v>127</v>
      </c>
      <c r="C47" s="369"/>
      <c r="D47" s="369"/>
      <c r="E47" s="214"/>
      <c r="F47" s="214"/>
      <c r="G47" s="257" t="s">
        <v>119</v>
      </c>
      <c r="H47" s="216">
        <v>2</v>
      </c>
      <c r="J47" s="252"/>
    </row>
    <row r="48" spans="2:10" x14ac:dyDescent="0.25">
      <c r="B48" s="213" t="s">
        <v>128</v>
      </c>
      <c r="C48" s="214"/>
      <c r="D48" s="214"/>
      <c r="E48" s="214"/>
      <c r="F48" s="214"/>
      <c r="G48" s="257" t="s">
        <v>119</v>
      </c>
      <c r="H48" s="216">
        <v>2</v>
      </c>
      <c r="J48" s="252"/>
    </row>
    <row r="49" spans="2:10" x14ac:dyDescent="0.25">
      <c r="B49" s="213" t="s">
        <v>129</v>
      </c>
      <c r="C49" s="214"/>
      <c r="D49" s="214"/>
      <c r="E49" s="214"/>
      <c r="F49" s="214"/>
      <c r="G49" s="257" t="s">
        <v>119</v>
      </c>
      <c r="H49" s="216">
        <v>0</v>
      </c>
      <c r="J49" s="252"/>
    </row>
    <row r="50" spans="2:10" ht="24" customHeight="1" x14ac:dyDescent="0.25">
      <c r="B50" s="371" t="s">
        <v>144</v>
      </c>
      <c r="C50" s="372"/>
      <c r="D50" s="372"/>
      <c r="E50" s="372"/>
      <c r="F50" s="258"/>
      <c r="G50" s="259"/>
      <c r="H50" s="260"/>
      <c r="J50" s="252"/>
    </row>
    <row r="51" spans="2:10" x14ac:dyDescent="0.25">
      <c r="B51" s="169" t="s">
        <v>138</v>
      </c>
      <c r="C51" s="214"/>
      <c r="D51" s="214"/>
      <c r="E51" s="214"/>
      <c r="F51" s="214"/>
      <c r="G51" s="257"/>
      <c r="H51" s="261" t="s">
        <v>123</v>
      </c>
      <c r="J51" s="252"/>
    </row>
    <row r="52" spans="2:10" ht="18.75" customHeight="1" x14ac:dyDescent="0.25">
      <c r="B52" s="368" t="s">
        <v>115</v>
      </c>
      <c r="C52" s="369"/>
      <c r="D52" s="369"/>
      <c r="E52" s="369"/>
      <c r="F52" s="369"/>
      <c r="G52" s="370"/>
      <c r="H52" s="262">
        <f>H48/H44</f>
        <v>0.1</v>
      </c>
      <c r="J52" s="252"/>
    </row>
    <row r="53" spans="2:10" x14ac:dyDescent="0.25">
      <c r="B53" s="368" t="s">
        <v>116</v>
      </c>
      <c r="C53" s="369"/>
      <c r="D53" s="369"/>
      <c r="E53" s="369"/>
      <c r="F53" s="369"/>
      <c r="G53" s="370"/>
      <c r="H53" s="263">
        <f>H45/H44</f>
        <v>0.1</v>
      </c>
      <c r="J53" s="252"/>
    </row>
    <row r="54" spans="2:10" ht="33" customHeight="1" x14ac:dyDescent="0.25">
      <c r="B54" s="368" t="s">
        <v>117</v>
      </c>
      <c r="C54" s="369"/>
      <c r="D54" s="369"/>
      <c r="E54" s="369"/>
      <c r="F54" s="369"/>
      <c r="G54" s="370"/>
      <c r="H54" s="263">
        <f>(H46+H47)/(H44+H46+H47)</f>
        <v>0.2</v>
      </c>
      <c r="J54" s="252"/>
    </row>
    <row r="55" spans="2:10" ht="33" customHeight="1" x14ac:dyDescent="0.25">
      <c r="B55" s="368" t="s">
        <v>118</v>
      </c>
      <c r="C55" s="369"/>
      <c r="D55" s="369"/>
      <c r="E55" s="369"/>
      <c r="F55" s="369"/>
      <c r="G55" s="370"/>
      <c r="H55" s="263">
        <f>H49/(H44+H46+H47)</f>
        <v>0</v>
      </c>
      <c r="J55" s="252"/>
    </row>
    <row r="56" spans="2:10" ht="20.25" customHeight="1" x14ac:dyDescent="0.25">
      <c r="B56" s="352" t="s">
        <v>139</v>
      </c>
      <c r="C56" s="353"/>
      <c r="D56" s="353"/>
      <c r="E56" s="353"/>
      <c r="F56" s="353"/>
      <c r="G56" s="354"/>
      <c r="H56" s="264">
        <f>SUM(H52:H55)</f>
        <v>0.4</v>
      </c>
    </row>
    <row r="57" spans="2:10" ht="19.5" thickBot="1" x14ac:dyDescent="0.35">
      <c r="B57" s="387" t="s">
        <v>80</v>
      </c>
      <c r="C57" s="388"/>
      <c r="D57" s="388"/>
      <c r="E57" s="388"/>
      <c r="F57" s="388"/>
      <c r="G57" s="389"/>
      <c r="H57" s="265">
        <f>IF(B40="čím menej, tým lepšie",(-(H40-H56)*(C40/(H40-G40))),-(H56-G40)*(C40/(H40-G40)))</f>
        <v>-104000</v>
      </c>
      <c r="J57" s="267"/>
    </row>
    <row r="58" spans="2:10" x14ac:dyDescent="0.25">
      <c r="B58" s="355"/>
      <c r="C58" s="355"/>
      <c r="D58" s="355"/>
      <c r="E58" s="355"/>
      <c r="F58" s="355"/>
      <c r="G58" s="355"/>
      <c r="H58" s="355"/>
    </row>
    <row r="59" spans="2:10" ht="15.75" thickBot="1" x14ac:dyDescent="0.3"/>
    <row r="60" spans="2:10" ht="21.75" thickBot="1" x14ac:dyDescent="0.4">
      <c r="B60" s="334" t="s">
        <v>88</v>
      </c>
      <c r="C60" s="335"/>
      <c r="D60" s="335"/>
      <c r="E60" s="335"/>
      <c r="F60" s="335"/>
      <c r="G60" s="336"/>
      <c r="H60" s="266">
        <f>SUM(C28,H36,H57)</f>
        <v>-104000</v>
      </c>
    </row>
    <row r="61" spans="2:10" ht="15.75" thickBot="1" x14ac:dyDescent="0.3">
      <c r="B61" s="316"/>
      <c r="C61" s="317"/>
      <c r="D61" s="317"/>
      <c r="E61" s="317"/>
      <c r="F61" s="317"/>
      <c r="G61" s="317"/>
      <c r="H61" s="318"/>
    </row>
    <row r="62" spans="2:10" x14ac:dyDescent="0.25">
      <c r="B62" s="319" t="s">
        <v>46</v>
      </c>
      <c r="C62" s="321" t="s">
        <v>47</v>
      </c>
      <c r="D62" s="321"/>
      <c r="E62" s="321"/>
      <c r="F62" s="382"/>
      <c r="G62" s="323" t="s">
        <v>140</v>
      </c>
      <c r="H62" s="324"/>
    </row>
    <row r="63" spans="2:10" ht="15.75" thickBot="1" x14ac:dyDescent="0.3">
      <c r="B63" s="320"/>
      <c r="C63" s="322"/>
      <c r="D63" s="322"/>
      <c r="E63" s="322"/>
      <c r="F63" s="383"/>
      <c r="G63" s="325"/>
      <c r="H63" s="326"/>
    </row>
  </sheetData>
  <sheetProtection algorithmName="SHA-512" hashValue="id+aJqB9jd3w0s9bhoyOdOVe2lk6pncO5ZKENBrkvHZ8JnjyUGxe+92zaw9nAvi5lKjy1YFi4NzzAgMtZBzWzg==" saltValue="h26QLLz9RuVAgpxURzxBUw==" spinCount="100000" sheet="1" objects="1" scenarios="1" selectLockedCells="1"/>
  <mergeCells count="54">
    <mergeCell ref="F62:F63"/>
    <mergeCell ref="F10:H10"/>
    <mergeCell ref="C7:H7"/>
    <mergeCell ref="B57:G57"/>
    <mergeCell ref="C18:H18"/>
    <mergeCell ref="C8:H8"/>
    <mergeCell ref="C9:H9"/>
    <mergeCell ref="C10:E10"/>
    <mergeCell ref="B11:H11"/>
    <mergeCell ref="B12:H12"/>
    <mergeCell ref="B13:G13"/>
    <mergeCell ref="B14:G14"/>
    <mergeCell ref="B15:G15"/>
    <mergeCell ref="B35:H35"/>
    <mergeCell ref="B43:G43"/>
    <mergeCell ref="C40:E40"/>
    <mergeCell ref="B41:G41"/>
    <mergeCell ref="B2:H2"/>
    <mergeCell ref="B3:H3"/>
    <mergeCell ref="C4:H4"/>
    <mergeCell ref="C5:H5"/>
    <mergeCell ref="C6:H6"/>
    <mergeCell ref="B56:G56"/>
    <mergeCell ref="B58:H58"/>
    <mergeCell ref="B16:G16"/>
    <mergeCell ref="B17:H17"/>
    <mergeCell ref="B27:G27"/>
    <mergeCell ref="C28:H28"/>
    <mergeCell ref="B29:H29"/>
    <mergeCell ref="B42:H42"/>
    <mergeCell ref="B44:F44"/>
    <mergeCell ref="B52:G52"/>
    <mergeCell ref="B53:G53"/>
    <mergeCell ref="B54:G54"/>
    <mergeCell ref="B55:G55"/>
    <mergeCell ref="B45:D45"/>
    <mergeCell ref="B47:D47"/>
    <mergeCell ref="B50:E50"/>
    <mergeCell ref="B61:H61"/>
    <mergeCell ref="B62:B63"/>
    <mergeCell ref="C62:E63"/>
    <mergeCell ref="G62:H63"/>
    <mergeCell ref="B19:E19"/>
    <mergeCell ref="B20:E20"/>
    <mergeCell ref="B36:G36"/>
    <mergeCell ref="B60:G60"/>
    <mergeCell ref="C30:H30"/>
    <mergeCell ref="C32:E32"/>
    <mergeCell ref="C31:E31"/>
    <mergeCell ref="B33:G33"/>
    <mergeCell ref="B34:G34"/>
    <mergeCell ref="B37:H37"/>
    <mergeCell ref="C38:H38"/>
    <mergeCell ref="C39:E39"/>
  </mergeCells>
  <dataValidations count="5">
    <dataValidation type="list" allowBlank="1" showInputMessage="1" showErrorMessage="1" sqref="C10:D10" xr:uid="{CACC827A-9BDE-4D68-BE0A-714B664E9FFF}">
      <formula1>"Som platcom DPH,Nie som platcom DPH"</formula1>
    </dataValidation>
    <dataValidation type="decimal" allowBlank="1" showInputMessage="1" showErrorMessage="1" error="zaručená mzda pracovníka  musí byť v rozmedzí od 5,36 EUR do 10,00 EUR." sqref="H34" xr:uid="{DF555328-7AF1-46D1-9EEB-2B692D2F2160}">
      <formula1>G32</formula1>
      <formula2>H32</formula2>
    </dataValidation>
    <dataValidation type="decimal" allowBlank="1" showInputMessage="1" showErrorMessage="1" error="minimálna ponuková cena musí byť 8,50 EUR." sqref="E23:E25" xr:uid="{2CD01B8F-7C60-4FE4-904A-4A690BB1134B}">
      <formula1>8.5</formula1>
      <formula2>20</formula2>
    </dataValidation>
    <dataValidation type="decimal" allowBlank="1" showInputMessage="1" showErrorMessage="1" error="zaručená mzda musí byť minimálne 4.31 EUR." sqref="G32" xr:uid="{D545B8B9-5C9E-4C3D-ACF4-1CD0AA08F22E}">
      <formula1>4.31</formula1>
      <formula2>10</formula2>
    </dataValidation>
    <dataValidation type="decimal" allowBlank="1" showInputMessage="1" showErrorMessage="1" error="minimálna ponuková cena musí byť 9 EUR. Maximálna ponuková cena je 20 EUR. Uchádzač uvedie cenu v rozmedzí od 9 - 20 EUR.  " sqref="E22" xr:uid="{8F66937A-4A23-4BE7-8763-985FFF84A2A9}">
      <formula1>9</formula1>
      <formula2>20</formula2>
    </dataValidation>
  </dataValidations>
  <pageMargins left="0.7" right="0.7" top="0.75" bottom="0.75" header="0.3" footer="0.3"/>
  <pageSetup paperSize="9" scale="40" orientation="portrait" r:id="rId1"/>
  <ignoredErrors>
    <ignoredError sqref="G2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7" r:id="rId4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7</xdr:col>
                    <xdr:colOff>1895475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5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7</xdr:col>
                    <xdr:colOff>1885950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6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1885950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7" name="Check Box 8">
              <controlPr defaultSize="0" autoFill="0" autoLine="0" autoPict="0">
                <anchor moveWithCells="1">
                  <from>
                    <xdr:col>7</xdr:col>
                    <xdr:colOff>28575</xdr:colOff>
                    <xdr:row>15</xdr:row>
                    <xdr:rowOff>19050</xdr:rowOff>
                  </from>
                  <to>
                    <xdr:col>7</xdr:col>
                    <xdr:colOff>2000250</xdr:colOff>
                    <xdr:row>15</xdr:row>
                    <xdr:rowOff>571500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B439A-C9C5-49EE-A4D0-A9A0BDD05B34}">
  <sheetPr>
    <tabColor theme="8" tint="0.39997558519241921"/>
  </sheetPr>
  <dimension ref="A1:L68"/>
  <sheetViews>
    <sheetView topLeftCell="A46" zoomScale="90" zoomScaleNormal="90" workbookViewId="0">
      <selection activeCell="M34" sqref="M34"/>
    </sheetView>
  </sheetViews>
  <sheetFormatPr defaultColWidth="9.28515625" defaultRowHeight="15" x14ac:dyDescent="0.25"/>
  <cols>
    <col min="1" max="1" width="3.28515625" style="14" customWidth="1"/>
    <col min="2" max="2" width="60.28515625" style="14" customWidth="1"/>
    <col min="3" max="3" width="12.7109375" style="14" customWidth="1"/>
    <col min="4" max="4" width="24.28515625" style="14" customWidth="1"/>
    <col min="5" max="5" width="29.7109375" style="14" customWidth="1"/>
    <col min="6" max="6" width="14.7109375" style="14" customWidth="1"/>
    <col min="7" max="7" width="19.42578125" style="14" customWidth="1"/>
    <col min="8" max="8" width="19.5703125" style="14" customWidth="1"/>
    <col min="9" max="9" width="10.42578125" style="14" customWidth="1"/>
    <col min="10" max="16384" width="9.28515625" style="14"/>
  </cols>
  <sheetData>
    <row r="1" spans="1:12" ht="15.75" thickBot="1" x14ac:dyDescent="0.3">
      <c r="A1" s="404"/>
      <c r="B1" s="430"/>
      <c r="C1" s="430"/>
      <c r="D1" s="430"/>
      <c r="E1" s="430"/>
      <c r="F1" s="430"/>
      <c r="G1" s="430"/>
      <c r="H1" s="430"/>
      <c r="I1" s="404"/>
    </row>
    <row r="2" spans="1:12" ht="45.75" customHeight="1" thickBot="1" x14ac:dyDescent="0.3">
      <c r="A2" s="404"/>
      <c r="B2" s="375" t="s">
        <v>134</v>
      </c>
      <c r="C2" s="431"/>
      <c r="D2" s="376"/>
      <c r="E2" s="376"/>
      <c r="F2" s="376"/>
      <c r="G2" s="376"/>
      <c r="H2" s="377"/>
      <c r="I2" s="404"/>
    </row>
    <row r="3" spans="1:12" ht="15.75" thickBot="1" x14ac:dyDescent="0.3">
      <c r="A3" s="404"/>
      <c r="B3" s="432"/>
      <c r="C3" s="355"/>
      <c r="D3" s="355"/>
      <c r="E3" s="355"/>
      <c r="F3" s="355"/>
      <c r="G3" s="355"/>
      <c r="H3" s="433"/>
      <c r="I3" s="404"/>
    </row>
    <row r="4" spans="1:12" x14ac:dyDescent="0.25">
      <c r="A4" s="404"/>
      <c r="B4" s="146" t="s">
        <v>26</v>
      </c>
      <c r="C4" s="115"/>
      <c r="D4" s="378"/>
      <c r="E4" s="378"/>
      <c r="F4" s="378"/>
      <c r="G4" s="378"/>
      <c r="H4" s="379"/>
      <c r="I4" s="404"/>
    </row>
    <row r="5" spans="1:12" x14ac:dyDescent="0.25">
      <c r="A5" s="404"/>
      <c r="B5" s="145" t="s">
        <v>27</v>
      </c>
      <c r="C5" s="116"/>
      <c r="D5" s="380"/>
      <c r="E5" s="380"/>
      <c r="F5" s="380"/>
      <c r="G5" s="380"/>
      <c r="H5" s="381"/>
      <c r="I5" s="404"/>
      <c r="J5" s="109"/>
      <c r="K5" s="109"/>
      <c r="L5" s="109"/>
    </row>
    <row r="6" spans="1:12" x14ac:dyDescent="0.25">
      <c r="A6" s="404"/>
      <c r="B6" s="145" t="s">
        <v>28</v>
      </c>
      <c r="C6" s="116"/>
      <c r="D6" s="380"/>
      <c r="E6" s="380"/>
      <c r="F6" s="380"/>
      <c r="G6" s="380"/>
      <c r="H6" s="381"/>
      <c r="I6" s="404"/>
    </row>
    <row r="7" spans="1:12" x14ac:dyDescent="0.25">
      <c r="A7" s="404"/>
      <c r="B7" s="145" t="s">
        <v>29</v>
      </c>
      <c r="C7" s="116"/>
      <c r="D7" s="380"/>
      <c r="E7" s="380"/>
      <c r="F7" s="380"/>
      <c r="G7" s="380"/>
      <c r="H7" s="381"/>
      <c r="I7" s="404"/>
    </row>
    <row r="8" spans="1:12" x14ac:dyDescent="0.25">
      <c r="A8" s="404"/>
      <c r="B8" s="145" t="s">
        <v>30</v>
      </c>
      <c r="C8" s="116"/>
      <c r="D8" s="380"/>
      <c r="E8" s="380"/>
      <c r="F8" s="380"/>
      <c r="G8" s="380"/>
      <c r="H8" s="381"/>
      <c r="I8" s="404"/>
    </row>
    <row r="9" spans="1:12" x14ac:dyDescent="0.25">
      <c r="A9" s="404"/>
      <c r="B9" s="145" t="s">
        <v>31</v>
      </c>
      <c r="C9" s="116"/>
      <c r="D9" s="380"/>
      <c r="E9" s="380"/>
      <c r="F9" s="380"/>
      <c r="G9" s="380"/>
      <c r="H9" s="381"/>
      <c r="I9" s="404"/>
    </row>
    <row r="10" spans="1:12" ht="15.75" customHeight="1" thickBot="1" x14ac:dyDescent="0.3">
      <c r="A10" s="404"/>
      <c r="B10" s="147" t="s">
        <v>32</v>
      </c>
      <c r="C10" s="117"/>
      <c r="D10" s="390" t="s">
        <v>100</v>
      </c>
      <c r="E10" s="391"/>
      <c r="F10" s="108"/>
      <c r="G10" s="434"/>
      <c r="H10" s="435"/>
      <c r="I10" s="404"/>
    </row>
    <row r="11" spans="1:12" ht="15.75" thickBot="1" x14ac:dyDescent="0.3">
      <c r="A11" s="404"/>
      <c r="B11" s="432"/>
      <c r="C11" s="355"/>
      <c r="D11" s="355"/>
      <c r="E11" s="355"/>
      <c r="F11" s="355"/>
      <c r="G11" s="355"/>
      <c r="H11" s="433"/>
      <c r="I11" s="404"/>
    </row>
    <row r="12" spans="1:12" ht="30" customHeight="1" x14ac:dyDescent="0.25">
      <c r="A12" s="404"/>
      <c r="B12" s="392" t="s">
        <v>33</v>
      </c>
      <c r="C12" s="436"/>
      <c r="D12" s="393"/>
      <c r="E12" s="393"/>
      <c r="F12" s="393"/>
      <c r="G12" s="393"/>
      <c r="H12" s="394"/>
      <c r="I12" s="404"/>
    </row>
    <row r="13" spans="1:12" ht="45" customHeight="1" x14ac:dyDescent="0.25">
      <c r="A13" s="404"/>
      <c r="B13" s="427" t="s">
        <v>34</v>
      </c>
      <c r="C13" s="428"/>
      <c r="D13" s="429"/>
      <c r="E13" s="429"/>
      <c r="F13" s="429"/>
      <c r="G13" s="429"/>
      <c r="H13" s="110"/>
      <c r="I13" s="404"/>
    </row>
    <row r="14" spans="1:12" ht="45" customHeight="1" x14ac:dyDescent="0.25">
      <c r="A14" s="404"/>
      <c r="B14" s="427" t="s">
        <v>35</v>
      </c>
      <c r="C14" s="428"/>
      <c r="D14" s="429"/>
      <c r="E14" s="429"/>
      <c r="F14" s="429"/>
      <c r="G14" s="429"/>
      <c r="H14" s="110"/>
      <c r="I14" s="404"/>
    </row>
    <row r="15" spans="1:12" ht="45" customHeight="1" x14ac:dyDescent="0.25">
      <c r="A15" s="404"/>
      <c r="B15" s="427" t="s">
        <v>36</v>
      </c>
      <c r="C15" s="428"/>
      <c r="D15" s="429"/>
      <c r="E15" s="429"/>
      <c r="F15" s="429"/>
      <c r="G15" s="429"/>
      <c r="H15" s="110"/>
      <c r="I15" s="404"/>
    </row>
    <row r="16" spans="1:12" ht="45" customHeight="1" thickBot="1" x14ac:dyDescent="0.3">
      <c r="A16" s="404"/>
      <c r="B16" s="439" t="s">
        <v>122</v>
      </c>
      <c r="C16" s="440"/>
      <c r="D16" s="441"/>
      <c r="E16" s="441"/>
      <c r="F16" s="441"/>
      <c r="G16" s="441"/>
      <c r="H16" s="111"/>
      <c r="I16" s="404"/>
    </row>
    <row r="17" spans="1:9" ht="15.75" thickBot="1" x14ac:dyDescent="0.3">
      <c r="A17" s="404"/>
      <c r="B17" s="432"/>
      <c r="C17" s="355"/>
      <c r="D17" s="355"/>
      <c r="E17" s="355"/>
      <c r="F17" s="355"/>
      <c r="G17" s="355"/>
      <c r="H17" s="433"/>
      <c r="I17" s="404"/>
    </row>
    <row r="18" spans="1:9" ht="24" customHeight="1" thickBot="1" x14ac:dyDescent="0.3">
      <c r="A18" s="404"/>
      <c r="B18" s="208" t="s">
        <v>85</v>
      </c>
      <c r="C18" s="209"/>
      <c r="D18" s="446" t="str">
        <f>'Zákl. nastavenie'!C4</f>
        <v>Celková cena v EUR s DPH</v>
      </c>
      <c r="E18" s="447"/>
      <c r="F18" s="447"/>
      <c r="G18" s="447"/>
      <c r="H18" s="448"/>
      <c r="I18" s="404"/>
    </row>
    <row r="19" spans="1:9" ht="15" customHeight="1" x14ac:dyDescent="0.25">
      <c r="A19" s="404"/>
      <c r="B19" s="144" t="s">
        <v>37</v>
      </c>
      <c r="C19" s="118"/>
      <c r="D19" s="112" t="s">
        <v>38</v>
      </c>
      <c r="E19" s="112"/>
      <c r="F19" s="112"/>
      <c r="G19" s="151" t="s">
        <v>39</v>
      </c>
      <c r="H19" s="152" t="s">
        <v>40</v>
      </c>
      <c r="I19" s="404"/>
    </row>
    <row r="20" spans="1:9" ht="15.75" thickBot="1" x14ac:dyDescent="0.3">
      <c r="A20" s="404"/>
      <c r="B20" s="158" t="str">
        <f>'Zákl. nastavenie'!G4</f>
        <v>čím menej, tým lepšie</v>
      </c>
      <c r="C20" s="159"/>
      <c r="D20" s="442">
        <v>80</v>
      </c>
      <c r="E20" s="443"/>
      <c r="F20" s="136"/>
      <c r="G20" s="106">
        <f>'Zákl. nastavenie'!F4</f>
        <v>0</v>
      </c>
      <c r="H20" s="107">
        <f>'Zákl. nastavenie'!E4</f>
        <v>1916832</v>
      </c>
      <c r="I20" s="404"/>
    </row>
    <row r="21" spans="1:9" ht="45" customHeight="1" x14ac:dyDescent="0.25">
      <c r="A21" s="404"/>
      <c r="B21" s="141" t="s">
        <v>41</v>
      </c>
      <c r="C21" s="123" t="s">
        <v>93</v>
      </c>
      <c r="D21" s="113" t="s">
        <v>109</v>
      </c>
      <c r="E21" s="122" t="s">
        <v>121</v>
      </c>
      <c r="F21" s="122" t="s">
        <v>96</v>
      </c>
      <c r="G21" s="113" t="s">
        <v>97</v>
      </c>
      <c r="H21" s="121" t="s">
        <v>98</v>
      </c>
      <c r="I21" s="404"/>
    </row>
    <row r="22" spans="1:9" ht="15.75" x14ac:dyDescent="0.25">
      <c r="A22" s="404"/>
      <c r="B22" s="142" t="s">
        <v>99</v>
      </c>
      <c r="C22" s="124" t="s">
        <v>95</v>
      </c>
      <c r="D22" s="125">
        <v>151840</v>
      </c>
      <c r="E22" s="196">
        <v>10</v>
      </c>
      <c r="F22" s="191">
        <f>D22*E22</f>
        <v>1518400</v>
      </c>
      <c r="G22" s="191">
        <f>IF(D$10="Som platcom DPH",F22*0.2,0)</f>
        <v>303680</v>
      </c>
      <c r="H22" s="192">
        <f>SUM(F22+G22)</f>
        <v>1822080</v>
      </c>
      <c r="I22" s="404"/>
    </row>
    <row r="23" spans="1:9" ht="30" x14ac:dyDescent="0.25">
      <c r="A23" s="404"/>
      <c r="B23" s="142" t="s">
        <v>101</v>
      </c>
      <c r="C23" s="124" t="s">
        <v>95</v>
      </c>
      <c r="D23" s="126">
        <v>960</v>
      </c>
      <c r="E23" s="196">
        <v>10</v>
      </c>
      <c r="F23" s="191">
        <f>D23*E23</f>
        <v>9600</v>
      </c>
      <c r="G23" s="191">
        <f>IF(D$10="Som platcom DPH",F23*0.2,0)</f>
        <v>1920</v>
      </c>
      <c r="H23" s="192">
        <f>SUM(F23+G23)</f>
        <v>11520</v>
      </c>
      <c r="I23" s="404"/>
    </row>
    <row r="24" spans="1:9" ht="30" x14ac:dyDescent="0.25">
      <c r="A24" s="404"/>
      <c r="B24" s="142" t="s">
        <v>102</v>
      </c>
      <c r="C24" s="124" t="s">
        <v>95</v>
      </c>
      <c r="D24" s="125">
        <v>3000</v>
      </c>
      <c r="E24" s="196">
        <v>10</v>
      </c>
      <c r="F24" s="191">
        <f>D24*E24</f>
        <v>30000</v>
      </c>
      <c r="G24" s="191">
        <f>IF(D$10="Som platcom DPH",F24*0.2,0)</f>
        <v>6000</v>
      </c>
      <c r="H24" s="192">
        <f>SUM(F24+G24)</f>
        <v>36000</v>
      </c>
      <c r="I24" s="404"/>
    </row>
    <row r="25" spans="1:9" ht="30" x14ac:dyDescent="0.25">
      <c r="A25" s="404"/>
      <c r="B25" s="142" t="s">
        <v>103</v>
      </c>
      <c r="C25" s="124" t="s">
        <v>95</v>
      </c>
      <c r="D25" s="126">
        <v>40</v>
      </c>
      <c r="E25" s="196">
        <v>10</v>
      </c>
      <c r="F25" s="191">
        <f>D25*E25</f>
        <v>400</v>
      </c>
      <c r="G25" s="191">
        <f>IF(D$10="Som platcom DPH",F25*0.2,0)</f>
        <v>80</v>
      </c>
      <c r="H25" s="192">
        <f>SUM(F25+G25)</f>
        <v>480</v>
      </c>
      <c r="I25" s="404"/>
    </row>
    <row r="26" spans="1:9" ht="22.5" customHeight="1" x14ac:dyDescent="0.25">
      <c r="A26" s="404"/>
      <c r="B26" s="143" t="s">
        <v>22</v>
      </c>
      <c r="C26" s="127" t="s">
        <v>104</v>
      </c>
      <c r="D26" s="128">
        <f>SUM(D22:D25)</f>
        <v>155840</v>
      </c>
      <c r="E26" s="114"/>
      <c r="F26" s="193"/>
      <c r="G26" s="194"/>
      <c r="H26" s="195">
        <f>SUM(H22:H25)</f>
        <v>1870080</v>
      </c>
      <c r="I26" s="404"/>
    </row>
    <row r="27" spans="1:9" ht="19.5" thickBot="1" x14ac:dyDescent="0.35">
      <c r="A27" s="404"/>
      <c r="B27" s="138" t="s">
        <v>42</v>
      </c>
      <c r="C27" s="119"/>
      <c r="D27" s="437">
        <f>IF(D20=100,"Toto je jediné kritérium a prepočet na body sa preto neuplatňuje",IF(B20="čím menej, tým lepšie",(D20*(H20-H26)/(H20-G20)),(D20*(H26-G20)/(H20-G20))))</f>
        <v>1.9512195121951219</v>
      </c>
      <c r="E27" s="437"/>
      <c r="F27" s="437"/>
      <c r="G27" s="437"/>
      <c r="H27" s="438"/>
      <c r="I27" s="404"/>
    </row>
    <row r="28" spans="1:9" ht="15.75" thickBot="1" x14ac:dyDescent="0.3">
      <c r="A28" s="404"/>
      <c r="B28" s="349"/>
      <c r="C28" s="349"/>
      <c r="D28" s="349"/>
      <c r="E28" s="349"/>
      <c r="F28" s="349"/>
      <c r="G28" s="349"/>
      <c r="H28" s="349"/>
      <c r="I28" s="404"/>
    </row>
    <row r="29" spans="1:9" ht="23.25" customHeight="1" thickBot="1" x14ac:dyDescent="0.3">
      <c r="A29" s="404"/>
      <c r="B29" s="210" t="s">
        <v>86</v>
      </c>
      <c r="C29" s="209"/>
      <c r="D29" s="447" t="str">
        <f>'Zákl. nastavenie'!C5</f>
        <v>Zaručená mzda pracovníka strážnej služby</v>
      </c>
      <c r="E29" s="447"/>
      <c r="F29" s="447"/>
      <c r="G29" s="447"/>
      <c r="H29" s="448"/>
      <c r="I29" s="404"/>
    </row>
    <row r="30" spans="1:9" ht="19.149999999999999" customHeight="1" x14ac:dyDescent="0.25">
      <c r="A30" s="404"/>
      <c r="B30" s="140" t="s">
        <v>37</v>
      </c>
      <c r="C30" s="120"/>
      <c r="D30" s="212" t="s">
        <v>38</v>
      </c>
      <c r="E30" s="149"/>
      <c r="F30" s="132"/>
      <c r="G30" s="149" t="s">
        <v>39</v>
      </c>
      <c r="H30" s="150" t="s">
        <v>40</v>
      </c>
      <c r="I30" s="404"/>
    </row>
    <row r="31" spans="1:9" x14ac:dyDescent="0.25">
      <c r="A31" s="404"/>
      <c r="B31" s="160" t="str">
        <f>'Zákl. nastavenie'!G5</f>
        <v>čím viac, tým lepšie</v>
      </c>
      <c r="C31" s="161"/>
      <c r="D31" s="176">
        <v>15</v>
      </c>
      <c r="E31" s="177"/>
      <c r="F31" s="162"/>
      <c r="G31" s="180">
        <v>5</v>
      </c>
      <c r="H31" s="163">
        <v>10</v>
      </c>
      <c r="I31" s="404"/>
    </row>
    <row r="32" spans="1:9" x14ac:dyDescent="0.25">
      <c r="A32" s="404"/>
      <c r="B32" s="148" t="s">
        <v>41</v>
      </c>
      <c r="C32" s="123" t="s">
        <v>93</v>
      </c>
      <c r="D32" s="134" t="s">
        <v>94</v>
      </c>
      <c r="E32" s="135" t="s">
        <v>110</v>
      </c>
      <c r="F32" s="129"/>
      <c r="G32" s="181"/>
      <c r="H32" s="130"/>
      <c r="I32" s="404"/>
    </row>
    <row r="33" spans="1:9" x14ac:dyDescent="0.25">
      <c r="A33" s="404"/>
      <c r="B33" s="139" t="s">
        <v>108</v>
      </c>
      <c r="C33" s="131" t="s">
        <v>95</v>
      </c>
      <c r="D33" s="133">
        <v>1</v>
      </c>
      <c r="E33" s="197"/>
      <c r="F33" s="129"/>
      <c r="G33" s="181"/>
      <c r="H33" s="130"/>
      <c r="I33" s="404"/>
    </row>
    <row r="34" spans="1:9" ht="77.099999999999994" customHeight="1" x14ac:dyDescent="0.25">
      <c r="A34" s="404"/>
      <c r="B34" s="421" t="s">
        <v>112</v>
      </c>
      <c r="C34" s="422"/>
      <c r="D34" s="422"/>
      <c r="E34" s="422"/>
      <c r="F34" s="422"/>
      <c r="G34" s="422"/>
      <c r="H34" s="423"/>
      <c r="I34" s="404"/>
    </row>
    <row r="35" spans="1:9" ht="18.75" x14ac:dyDescent="0.3">
      <c r="A35" s="404"/>
      <c r="B35" s="167" t="s">
        <v>42</v>
      </c>
      <c r="C35" s="201"/>
      <c r="D35" s="202"/>
      <c r="E35" s="202"/>
      <c r="F35" s="202"/>
      <c r="G35" s="402" t="s">
        <v>113</v>
      </c>
      <c r="H35" s="403"/>
      <c r="I35" s="404"/>
    </row>
    <row r="36" spans="1:9" ht="19.5" thickBot="1" x14ac:dyDescent="0.35">
      <c r="A36" s="404"/>
      <c r="B36" s="203" t="s">
        <v>135</v>
      </c>
      <c r="C36" s="199"/>
      <c r="D36" s="200"/>
      <c r="E36" s="200"/>
      <c r="F36" s="200"/>
      <c r="G36" s="153"/>
      <c r="H36" s="154"/>
      <c r="I36" s="404"/>
    </row>
    <row r="37" spans="1:9" ht="15.75" thickBot="1" x14ac:dyDescent="0.3">
      <c r="A37" s="404"/>
      <c r="B37" s="349"/>
      <c r="C37" s="349"/>
      <c r="D37" s="349"/>
      <c r="E37" s="349"/>
      <c r="F37" s="349"/>
      <c r="G37" s="349"/>
      <c r="H37" s="349"/>
      <c r="I37" s="404"/>
    </row>
    <row r="38" spans="1:9" ht="21.75" thickBot="1" x14ac:dyDescent="0.3">
      <c r="A38" s="404"/>
      <c r="B38" s="211" t="s">
        <v>87</v>
      </c>
      <c r="C38" s="209"/>
      <c r="D38" s="446" t="s">
        <v>107</v>
      </c>
      <c r="E38" s="447"/>
      <c r="F38" s="447"/>
      <c r="G38" s="447"/>
      <c r="H38" s="448"/>
      <c r="I38" s="404"/>
    </row>
    <row r="39" spans="1:9" ht="23.65" customHeight="1" x14ac:dyDescent="0.25">
      <c r="A39" s="404"/>
      <c r="B39" s="182" t="s">
        <v>37</v>
      </c>
      <c r="C39" s="183"/>
      <c r="D39" s="184" t="s">
        <v>38</v>
      </c>
      <c r="E39" s="185"/>
      <c r="F39" s="185"/>
      <c r="G39" s="185"/>
      <c r="H39" s="186"/>
      <c r="I39" s="404"/>
    </row>
    <row r="40" spans="1:9" x14ac:dyDescent="0.25">
      <c r="A40" s="404"/>
      <c r="B40" s="160" t="str">
        <f>'Zákl. nastavenie'!G6</f>
        <v>čím menej, tým lepšie</v>
      </c>
      <c r="C40" s="105"/>
      <c r="D40" s="190">
        <f>'Zákl. nastavenie'!I6</f>
        <v>5.0084141357480565</v>
      </c>
      <c r="E40" s="155"/>
      <c r="F40" s="155"/>
      <c r="G40" s="155"/>
      <c r="H40" s="187"/>
      <c r="I40" s="404"/>
    </row>
    <row r="41" spans="1:9" x14ac:dyDescent="0.25">
      <c r="A41" s="404"/>
      <c r="B41" s="137" t="s">
        <v>43</v>
      </c>
      <c r="C41" s="155"/>
      <c r="D41" s="156"/>
      <c r="E41" s="105"/>
      <c r="F41" s="105"/>
      <c r="G41" s="105"/>
      <c r="H41" s="188"/>
      <c r="I41" s="404"/>
    </row>
    <row r="42" spans="1:9" ht="64.5" customHeight="1" x14ac:dyDescent="0.25">
      <c r="A42" s="404"/>
      <c r="B42" s="424" t="s">
        <v>131</v>
      </c>
      <c r="C42" s="425"/>
      <c r="D42" s="425"/>
      <c r="E42" s="425"/>
      <c r="F42" s="425"/>
      <c r="G42" s="425"/>
      <c r="H42" s="426"/>
      <c r="I42" s="404"/>
    </row>
    <row r="43" spans="1:9" ht="31.5" customHeight="1" x14ac:dyDescent="0.25">
      <c r="A43" s="404"/>
      <c r="B43" s="169" t="s">
        <v>41</v>
      </c>
      <c r="C43" s="419"/>
      <c r="D43" s="419"/>
      <c r="E43" s="419"/>
      <c r="F43" s="419"/>
      <c r="G43" s="420"/>
      <c r="H43" s="170" t="s">
        <v>111</v>
      </c>
      <c r="I43" s="404"/>
    </row>
    <row r="44" spans="1:9" ht="19.5" customHeight="1" x14ac:dyDescent="0.25">
      <c r="A44" s="404"/>
      <c r="B44" s="368" t="s">
        <v>124</v>
      </c>
      <c r="C44" s="369"/>
      <c r="D44" s="369"/>
      <c r="E44" s="369"/>
      <c r="F44" s="369"/>
      <c r="G44" s="168" t="s">
        <v>119</v>
      </c>
      <c r="H44" s="171">
        <v>200</v>
      </c>
      <c r="I44" s="404"/>
    </row>
    <row r="45" spans="1:9" ht="19.5" customHeight="1" x14ac:dyDescent="0.25">
      <c r="A45" s="404"/>
      <c r="B45" s="368" t="s">
        <v>125</v>
      </c>
      <c r="C45" s="369"/>
      <c r="D45" s="369"/>
      <c r="E45" s="369"/>
      <c r="F45" s="369"/>
      <c r="G45" s="168" t="s">
        <v>119</v>
      </c>
      <c r="H45" s="171">
        <v>60</v>
      </c>
      <c r="I45" s="404"/>
    </row>
    <row r="46" spans="1:9" ht="19.5" customHeight="1" x14ac:dyDescent="0.25">
      <c r="A46" s="404"/>
      <c r="B46" s="368" t="s">
        <v>126</v>
      </c>
      <c r="C46" s="369"/>
      <c r="D46" s="369"/>
      <c r="E46" s="369"/>
      <c r="F46" s="369"/>
      <c r="G46" s="168" t="s">
        <v>119</v>
      </c>
      <c r="H46" s="171">
        <v>70</v>
      </c>
      <c r="I46" s="404"/>
    </row>
    <row r="47" spans="1:9" ht="19.5" customHeight="1" x14ac:dyDescent="0.25">
      <c r="A47" s="404"/>
      <c r="B47" s="352" t="s">
        <v>127</v>
      </c>
      <c r="C47" s="353"/>
      <c r="D47" s="353"/>
      <c r="E47" s="353"/>
      <c r="F47" s="353"/>
      <c r="G47" s="168" t="s">
        <v>119</v>
      </c>
      <c r="H47" s="171">
        <v>30</v>
      </c>
      <c r="I47" s="404"/>
    </row>
    <row r="48" spans="1:9" ht="19.5" customHeight="1" x14ac:dyDescent="0.25">
      <c r="A48" s="404"/>
      <c r="B48" s="352" t="s">
        <v>128</v>
      </c>
      <c r="C48" s="353"/>
      <c r="D48" s="353"/>
      <c r="E48" s="353"/>
      <c r="F48" s="353"/>
      <c r="G48" s="168" t="s">
        <v>119</v>
      </c>
      <c r="H48" s="171">
        <v>70</v>
      </c>
      <c r="I48" s="404"/>
    </row>
    <row r="49" spans="1:9" ht="19.5" customHeight="1" x14ac:dyDescent="0.25">
      <c r="A49" s="404"/>
      <c r="B49" s="352" t="s">
        <v>129</v>
      </c>
      <c r="C49" s="353"/>
      <c r="D49" s="353"/>
      <c r="E49" s="353"/>
      <c r="F49" s="353"/>
      <c r="G49" s="168" t="s">
        <v>119</v>
      </c>
      <c r="H49" s="171">
        <v>80</v>
      </c>
      <c r="I49" s="404"/>
    </row>
    <row r="50" spans="1:9" x14ac:dyDescent="0.25">
      <c r="A50" s="404"/>
      <c r="B50" s="449">
        <v>10</v>
      </c>
      <c r="C50" s="450"/>
      <c r="D50" s="450"/>
      <c r="E50" s="450"/>
      <c r="F50" s="450"/>
      <c r="G50" s="450"/>
      <c r="H50" s="451"/>
      <c r="I50" s="404"/>
    </row>
    <row r="51" spans="1:9" ht="29.65" customHeight="1" x14ac:dyDescent="0.25">
      <c r="A51" s="157"/>
      <c r="B51" s="417" t="s">
        <v>130</v>
      </c>
      <c r="C51" s="418"/>
      <c r="D51" s="418"/>
      <c r="E51" s="418"/>
      <c r="F51" s="418"/>
      <c r="G51" s="418"/>
      <c r="H51" s="172" t="s">
        <v>123</v>
      </c>
      <c r="I51" s="404"/>
    </row>
    <row r="52" spans="1:9" x14ac:dyDescent="0.25">
      <c r="A52" s="157"/>
      <c r="B52" s="409" t="s">
        <v>115</v>
      </c>
      <c r="C52" s="410"/>
      <c r="D52" s="410"/>
      <c r="E52" s="410"/>
      <c r="F52" s="410"/>
      <c r="G52" s="410"/>
      <c r="H52" s="173">
        <f>H48/H44</f>
        <v>0.35</v>
      </c>
      <c r="I52" s="404"/>
    </row>
    <row r="53" spans="1:9" x14ac:dyDescent="0.25">
      <c r="A53" s="157"/>
      <c r="B53" s="407" t="s">
        <v>116</v>
      </c>
      <c r="C53" s="408"/>
      <c r="D53" s="408"/>
      <c r="E53" s="408"/>
      <c r="F53" s="408"/>
      <c r="G53" s="408"/>
      <c r="H53" s="174">
        <f>H45/H44</f>
        <v>0.3</v>
      </c>
      <c r="I53" s="404"/>
    </row>
    <row r="54" spans="1:9" ht="46.15" customHeight="1" x14ac:dyDescent="0.25">
      <c r="A54" s="157"/>
      <c r="B54" s="411" t="s">
        <v>117</v>
      </c>
      <c r="C54" s="412"/>
      <c r="D54" s="412"/>
      <c r="E54" s="412"/>
      <c r="F54" s="412"/>
      <c r="G54" s="412"/>
      <c r="H54" s="174">
        <f>(H46+H47)/(H44+H46+H47)</f>
        <v>0.33333333333333331</v>
      </c>
      <c r="I54" s="404"/>
    </row>
    <row r="55" spans="1:9" ht="43.5" customHeight="1" x14ac:dyDescent="0.25">
      <c r="A55" s="157"/>
      <c r="B55" s="411" t="s">
        <v>118</v>
      </c>
      <c r="C55" s="412"/>
      <c r="D55" s="412"/>
      <c r="E55" s="412"/>
      <c r="F55" s="412"/>
      <c r="G55" s="412"/>
      <c r="H55" s="174">
        <f>H49/(H44+H46+H47)</f>
        <v>0.26666666666666666</v>
      </c>
      <c r="I55" s="404"/>
    </row>
    <row r="56" spans="1:9" ht="20.25" customHeight="1" x14ac:dyDescent="0.25">
      <c r="A56" s="157"/>
      <c r="B56" s="413" t="s">
        <v>132</v>
      </c>
      <c r="C56" s="414"/>
      <c r="D56" s="414"/>
      <c r="E56" s="414"/>
      <c r="F56" s="414"/>
      <c r="G56" s="414"/>
      <c r="H56" s="175">
        <f>SUM(H52:H55)</f>
        <v>1.2499999999999998</v>
      </c>
      <c r="I56" s="404"/>
    </row>
    <row r="57" spans="1:9" ht="18.75" x14ac:dyDescent="0.3">
      <c r="A57" s="157"/>
      <c r="B57" s="415" t="s">
        <v>42</v>
      </c>
      <c r="C57" s="416"/>
      <c r="D57" s="416"/>
      <c r="E57" s="416"/>
      <c r="F57" s="416"/>
      <c r="G57" s="402" t="s">
        <v>113</v>
      </c>
      <c r="H57" s="403"/>
      <c r="I57" s="404"/>
    </row>
    <row r="58" spans="1:9" x14ac:dyDescent="0.25">
      <c r="A58" s="157"/>
      <c r="B58" s="198" t="s">
        <v>133</v>
      </c>
      <c r="C58"/>
      <c r="F58" s="178"/>
      <c r="G58" s="178"/>
      <c r="H58" s="164"/>
      <c r="I58" s="404"/>
    </row>
    <row r="59" spans="1:9" x14ac:dyDescent="0.25">
      <c r="A59" s="157"/>
      <c r="B59" s="204" t="s">
        <v>114</v>
      </c>
      <c r="C59"/>
      <c r="F59" s="178"/>
      <c r="G59" s="178"/>
      <c r="H59" s="164"/>
      <c r="I59" s="404"/>
    </row>
    <row r="60" spans="1:9" ht="15.75" thickBot="1" x14ac:dyDescent="0.3">
      <c r="A60" s="157"/>
      <c r="B60" s="205" t="s">
        <v>120</v>
      </c>
      <c r="C60" s="206"/>
      <c r="D60" s="207"/>
      <c r="E60" s="207"/>
      <c r="F60" s="165"/>
      <c r="G60" s="165"/>
      <c r="H60" s="166"/>
      <c r="I60" s="404"/>
    </row>
    <row r="61" spans="1:9" ht="8.25" customHeight="1" x14ac:dyDescent="0.25">
      <c r="A61" s="157"/>
      <c r="B61" s="157"/>
      <c r="C61" s="157"/>
      <c r="D61" s="157"/>
      <c r="E61" s="157"/>
      <c r="F61" s="157"/>
      <c r="G61" s="157"/>
      <c r="H61" s="157"/>
      <c r="I61" s="404"/>
    </row>
    <row r="62" spans="1:9" ht="5.25" customHeight="1" thickBot="1" x14ac:dyDescent="0.3">
      <c r="A62" s="157"/>
      <c r="B62" s="157"/>
      <c r="C62" s="157"/>
      <c r="D62" s="157"/>
      <c r="E62" s="157"/>
      <c r="F62" s="157"/>
      <c r="G62" s="157"/>
      <c r="H62" s="157"/>
      <c r="I62" s="404"/>
    </row>
    <row r="63" spans="1:9" ht="21.75" thickBot="1" x14ac:dyDescent="0.4">
      <c r="A63" s="157"/>
      <c r="B63" s="189" t="s">
        <v>45</v>
      </c>
      <c r="C63" s="179"/>
      <c r="D63" s="179"/>
      <c r="E63" s="179"/>
      <c r="F63" s="179"/>
      <c r="G63" s="405" t="s">
        <v>113</v>
      </c>
      <c r="H63" s="406"/>
      <c r="I63" s="404"/>
    </row>
    <row r="64" spans="1:9" x14ac:dyDescent="0.25">
      <c r="A64" s="157"/>
      <c r="B64" s="450"/>
      <c r="C64" s="450"/>
      <c r="D64" s="450"/>
      <c r="E64" s="450"/>
      <c r="F64" s="450"/>
      <c r="G64" s="450"/>
      <c r="H64" s="450"/>
      <c r="I64" s="404"/>
    </row>
    <row r="65" spans="1:9" x14ac:dyDescent="0.25">
      <c r="A65" s="157"/>
      <c r="B65" s="444" t="s">
        <v>46</v>
      </c>
      <c r="C65" s="445"/>
      <c r="D65" s="444" t="s">
        <v>47</v>
      </c>
      <c r="E65" s="444"/>
      <c r="F65" s="445"/>
      <c r="G65" s="445" t="s">
        <v>48</v>
      </c>
      <c r="H65" s="445"/>
      <c r="I65" s="404"/>
    </row>
    <row r="66" spans="1:9" x14ac:dyDescent="0.25">
      <c r="A66" s="157"/>
      <c r="B66" s="444"/>
      <c r="C66" s="445"/>
      <c r="D66" s="444"/>
      <c r="E66" s="444"/>
      <c r="F66" s="445"/>
      <c r="G66" s="445"/>
      <c r="H66" s="445"/>
      <c r="I66" s="404"/>
    </row>
    <row r="67" spans="1:9" x14ac:dyDescent="0.25">
      <c r="A67" s="157"/>
      <c r="B67" s="157"/>
      <c r="C67" s="157"/>
      <c r="D67" s="157"/>
      <c r="E67" s="157"/>
      <c r="F67" s="157"/>
      <c r="G67" s="157"/>
      <c r="H67" s="157"/>
      <c r="I67" s="404"/>
    </row>
    <row r="68" spans="1:9" x14ac:dyDescent="0.25">
      <c r="I68" s="404"/>
    </row>
  </sheetData>
  <sheetProtection formatCells="0" insertRows="0" deleteRows="0"/>
  <mergeCells count="53">
    <mergeCell ref="B65:B66"/>
    <mergeCell ref="D65:E66"/>
    <mergeCell ref="G65:H66"/>
    <mergeCell ref="D18:H18"/>
    <mergeCell ref="D29:H29"/>
    <mergeCell ref="D38:H38"/>
    <mergeCell ref="B50:H50"/>
    <mergeCell ref="B64:H64"/>
    <mergeCell ref="B37:H37"/>
    <mergeCell ref="G35:H35"/>
    <mergeCell ref="B46:F46"/>
    <mergeCell ref="B47:F47"/>
    <mergeCell ref="B48:F48"/>
    <mergeCell ref="B49:F49"/>
    <mergeCell ref="C65:C66"/>
    <mergeCell ref="F65:F66"/>
    <mergeCell ref="B14:G14"/>
    <mergeCell ref="B15:G15"/>
    <mergeCell ref="B16:G16"/>
    <mergeCell ref="B17:H17"/>
    <mergeCell ref="D20:E20"/>
    <mergeCell ref="A1:A50"/>
    <mergeCell ref="B1:H1"/>
    <mergeCell ref="B2:H2"/>
    <mergeCell ref="B3:H3"/>
    <mergeCell ref="D4:H4"/>
    <mergeCell ref="D5:H5"/>
    <mergeCell ref="D6:H6"/>
    <mergeCell ref="D7:H7"/>
    <mergeCell ref="D8:H8"/>
    <mergeCell ref="D9:H9"/>
    <mergeCell ref="D10:E10"/>
    <mergeCell ref="G10:H10"/>
    <mergeCell ref="B11:H11"/>
    <mergeCell ref="B12:H12"/>
    <mergeCell ref="D27:H27"/>
    <mergeCell ref="B28:H28"/>
    <mergeCell ref="G57:H57"/>
    <mergeCell ref="I1:I68"/>
    <mergeCell ref="G63:H63"/>
    <mergeCell ref="B53:G53"/>
    <mergeCell ref="B52:G52"/>
    <mergeCell ref="B54:G54"/>
    <mergeCell ref="B55:G55"/>
    <mergeCell ref="B56:G56"/>
    <mergeCell ref="B57:F57"/>
    <mergeCell ref="B51:G51"/>
    <mergeCell ref="C43:G43"/>
    <mergeCell ref="B44:F44"/>
    <mergeCell ref="B45:F45"/>
    <mergeCell ref="B34:H34"/>
    <mergeCell ref="B42:H42"/>
    <mergeCell ref="B13:G13"/>
  </mergeCells>
  <dataValidations disablePrompts="1" count="1">
    <dataValidation type="list" allowBlank="1" showInputMessage="1" showErrorMessage="1" sqref="D10" xr:uid="{3546BA0E-2E3C-441D-95B6-F2406CA5B066}">
      <formula1>"Som platcom DPH,Nie som platcom DPH"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8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8</xdr:col>
                    <xdr:colOff>590550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8</xdr:col>
                    <xdr:colOff>590550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6</xdr:col>
                    <xdr:colOff>1933575</xdr:colOff>
                    <xdr:row>15</xdr:row>
                    <xdr:rowOff>0</xdr:rowOff>
                  </from>
                  <to>
                    <xdr:col>8</xdr:col>
                    <xdr:colOff>676275</xdr:colOff>
                    <xdr:row>15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B1:B27"/>
  <sheetViews>
    <sheetView showGridLines="0" workbookViewId="0">
      <selection activeCell="E6" sqref="E6"/>
    </sheetView>
  </sheetViews>
  <sheetFormatPr defaultRowHeight="15" x14ac:dyDescent="0.25"/>
  <cols>
    <col min="1" max="1" width="3.710937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3" t="s">
        <v>49</v>
      </c>
    </row>
    <row r="3" spans="2:2" x14ac:dyDescent="0.25">
      <c r="B3" s="4"/>
    </row>
    <row r="4" spans="2:2" x14ac:dyDescent="0.25">
      <c r="B4" s="10" t="s">
        <v>50</v>
      </c>
    </row>
    <row r="5" spans="2:2" x14ac:dyDescent="0.25">
      <c r="B5" s="4"/>
    </row>
    <row r="6" spans="2:2" x14ac:dyDescent="0.25">
      <c r="B6" s="11" t="s">
        <v>51</v>
      </c>
    </row>
    <row r="7" spans="2:2" x14ac:dyDescent="0.25">
      <c r="B7" s="12"/>
    </row>
    <row r="8" spans="2:2" ht="60.75" customHeight="1" x14ac:dyDescent="0.25">
      <c r="B8" s="5" t="s">
        <v>52</v>
      </c>
    </row>
    <row r="9" spans="2:2" x14ac:dyDescent="0.25">
      <c r="B9" s="5"/>
    </row>
    <row r="10" spans="2:2" x14ac:dyDescent="0.25">
      <c r="B10" s="5" t="s">
        <v>53</v>
      </c>
    </row>
    <row r="11" spans="2:2" x14ac:dyDescent="0.25">
      <c r="B11" s="5" t="s">
        <v>54</v>
      </c>
    </row>
    <row r="12" spans="2:2" x14ac:dyDescent="0.25">
      <c r="B12" s="5" t="s">
        <v>55</v>
      </c>
    </row>
    <row r="13" spans="2:2" x14ac:dyDescent="0.25">
      <c r="B13" s="5" t="s">
        <v>56</v>
      </c>
    </row>
    <row r="14" spans="2:2" x14ac:dyDescent="0.25">
      <c r="B14" s="5" t="s">
        <v>57</v>
      </c>
    </row>
    <row r="15" spans="2:2" x14ac:dyDescent="0.25">
      <c r="B15" s="5" t="s">
        <v>58</v>
      </c>
    </row>
    <row r="16" spans="2:2" x14ac:dyDescent="0.25">
      <c r="B16" s="5" t="s">
        <v>59</v>
      </c>
    </row>
    <row r="17" spans="2:2" ht="30" x14ac:dyDescent="0.25">
      <c r="B17" s="5" t="s">
        <v>60</v>
      </c>
    </row>
    <row r="18" spans="2:2" x14ac:dyDescent="0.25">
      <c r="B18" s="5" t="s">
        <v>61</v>
      </c>
    </row>
    <row r="19" spans="2:2" x14ac:dyDescent="0.25">
      <c r="B19" s="5" t="s">
        <v>62</v>
      </c>
    </row>
    <row r="20" spans="2:2" x14ac:dyDescent="0.25">
      <c r="B20" s="5" t="s">
        <v>63</v>
      </c>
    </row>
    <row r="21" spans="2:2" ht="30" x14ac:dyDescent="0.25">
      <c r="B21" s="5" t="s">
        <v>64</v>
      </c>
    </row>
    <row r="22" spans="2:2" x14ac:dyDescent="0.25">
      <c r="B22" s="5" t="s">
        <v>65</v>
      </c>
    </row>
    <row r="23" spans="2:2" x14ac:dyDescent="0.25">
      <c r="B23" s="6"/>
    </row>
    <row r="24" spans="2:2" ht="60" x14ac:dyDescent="0.25">
      <c r="B24" s="5" t="s">
        <v>66</v>
      </c>
    </row>
    <row r="25" spans="2:2" ht="13.5" customHeight="1" x14ac:dyDescent="0.25">
      <c r="B25" s="5"/>
    </row>
    <row r="26" spans="2:2" ht="30" x14ac:dyDescent="0.25">
      <c r="B26" s="5" t="s">
        <v>67</v>
      </c>
    </row>
    <row r="27" spans="2:2" ht="15.75" thickBot="1" x14ac:dyDescent="0.3">
      <c r="B27" s="1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B1:B26"/>
  <sheetViews>
    <sheetView showGridLines="0" workbookViewId="0">
      <selection activeCell="K19" sqref="K19"/>
    </sheetView>
  </sheetViews>
  <sheetFormatPr defaultRowHeight="15" x14ac:dyDescent="0.25"/>
  <cols>
    <col min="1" max="1" width="3.2851562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3" t="s">
        <v>68</v>
      </c>
    </row>
    <row r="3" spans="2:2" x14ac:dyDescent="0.25">
      <c r="B3" s="4"/>
    </row>
    <row r="4" spans="2:2" x14ac:dyDescent="0.25">
      <c r="B4" s="5" t="s">
        <v>50</v>
      </c>
    </row>
    <row r="5" spans="2:2" x14ac:dyDescent="0.25">
      <c r="B5" s="6"/>
    </row>
    <row r="6" spans="2:2" x14ac:dyDescent="0.25">
      <c r="B6" s="7" t="s">
        <v>51</v>
      </c>
    </row>
    <row r="7" spans="2:2" x14ac:dyDescent="0.25">
      <c r="B7" s="5"/>
    </row>
    <row r="8" spans="2:2" ht="60.75" customHeight="1" x14ac:dyDescent="0.25">
      <c r="B8" s="5" t="s">
        <v>69</v>
      </c>
    </row>
    <row r="9" spans="2:2" x14ac:dyDescent="0.25">
      <c r="B9" s="5" t="s">
        <v>70</v>
      </c>
    </row>
    <row r="10" spans="2:2" x14ac:dyDescent="0.25">
      <c r="B10" s="8"/>
    </row>
    <row r="11" spans="2:2" ht="30" x14ac:dyDescent="0.25">
      <c r="B11" s="5" t="s">
        <v>71</v>
      </c>
    </row>
    <row r="12" spans="2:2" x14ac:dyDescent="0.25">
      <c r="B12" s="5"/>
    </row>
    <row r="13" spans="2:2" ht="45" x14ac:dyDescent="0.25">
      <c r="B13" s="5" t="s">
        <v>72</v>
      </c>
    </row>
    <row r="14" spans="2:2" x14ac:dyDescent="0.25">
      <c r="B14" s="5"/>
    </row>
    <row r="15" spans="2:2" ht="45" x14ac:dyDescent="0.25">
      <c r="B15" s="5" t="s">
        <v>73</v>
      </c>
    </row>
    <row r="16" spans="2:2" x14ac:dyDescent="0.25">
      <c r="B16" s="5"/>
    </row>
    <row r="17" spans="2:2" ht="60" x14ac:dyDescent="0.25">
      <c r="B17" s="5" t="s">
        <v>74</v>
      </c>
    </row>
    <row r="18" spans="2:2" x14ac:dyDescent="0.25">
      <c r="B18" s="5"/>
    </row>
    <row r="19" spans="2:2" ht="75" x14ac:dyDescent="0.25">
      <c r="B19" s="5" t="s">
        <v>75</v>
      </c>
    </row>
    <row r="20" spans="2:2" ht="15.75" thickBot="1" x14ac:dyDescent="0.3">
      <c r="B20" s="9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ht="13.5" customHeight="1" x14ac:dyDescent="0.25">
      <c r="B25" s="1"/>
    </row>
    <row r="26" spans="2:2" ht="15.75" x14ac:dyDescent="0.25">
      <c r="B26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1CFC4A3C70340AED3F41D644B92D7" ma:contentTypeVersion="20" ma:contentTypeDescription="Create a new document." ma:contentTypeScope="" ma:versionID="5ec9f1e31edcc3b110406d598d6720a6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a11db5b45904ce857d86d2baba120fc7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3E0DC6-34F0-4BF2-B974-55E63A1889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d6f25a68-2b8f-4a5b-9db1-9252afa83edf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b109657-a981-45e9-accc-f4b6203c297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3</vt:i4>
      </vt:variant>
    </vt:vector>
  </HeadingPairs>
  <TitlesOfParts>
    <vt:vector size="8" baseType="lpstr">
      <vt:lpstr>Zákl. nastavenie</vt:lpstr>
      <vt:lpstr>Ponuka - peňažný bonusový</vt:lpstr>
      <vt:lpstr>Ponuka - bodový</vt:lpstr>
      <vt:lpstr>Koneční užívatelia výhod</vt:lpstr>
      <vt:lpstr>Medzinárodné sankcie</vt:lpstr>
      <vt:lpstr>'Koneční užívatelia výhod'!Oblasť_tlače</vt:lpstr>
      <vt:lpstr>'Medzinárodné sankcie'!Oblasť_tlače</vt:lpstr>
      <vt:lpstr>'Ponuka - bodový'!Oblasť_tlače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Drevová Adriana, Ing</cp:lastModifiedBy>
  <cp:revision/>
  <cp:lastPrinted>2024-11-06T09:10:07Z</cp:lastPrinted>
  <dcterms:created xsi:type="dcterms:W3CDTF">2022-09-22T09:41:16Z</dcterms:created>
  <dcterms:modified xsi:type="dcterms:W3CDTF">2024-12-03T11:28:10Z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  <property fmtid="{D5CDD505-2E9C-101B-9397-08002B2CF9AE}" pid="3" name="MediaServiceImageTags">
    <vt:lpwstr/>
  </property>
</Properties>
</file>