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8800" windowHeight="15885" firstSheet="6" activeTab="8"/>
  </bookViews>
  <sheets>
    <sheet name="Rekapitulácia stavby" sheetId="1" r:id="rId1"/>
    <sheet name="01 - Stavebná časť" sheetId="2" r:id="rId2"/>
    <sheet name="02 - Elektroinštalácia, b..." sheetId="3" r:id="rId3"/>
    <sheet name="03 - Zdravotechnika" sheetId="4" r:id="rId4"/>
    <sheet name="04 - Ústredné vykurovanie" sheetId="5" r:id="rId5"/>
    <sheet name="05 - Vodovodna prípojka" sheetId="6" r:id="rId6"/>
    <sheet name="06 - Kanalizačná prípojka" sheetId="7" r:id="rId7"/>
    <sheet name="07 - Prípojka NN" sheetId="8" r:id="rId8"/>
    <sheet name="08 - Sadove úpravy" sheetId="9" r:id="rId9"/>
  </sheets>
  <definedNames>
    <definedName name="_xlnm._FilterDatabase" localSheetId="1" hidden="1">'01 - Stavebná časť'!$C$137:$K$309</definedName>
    <definedName name="_xlnm._FilterDatabase" localSheetId="2" hidden="1">'02 - Elektroinštalácia, b...'!$C$134:$K$269</definedName>
    <definedName name="_xlnm._FilterDatabase" localSheetId="3" hidden="1">'03 - Zdravotechnika'!$C$122:$K$232</definedName>
    <definedName name="_xlnm._FilterDatabase" localSheetId="4" hidden="1">'04 - Ústredné vykurovanie'!$C$123:$K$240</definedName>
    <definedName name="_xlnm._FilterDatabase" localSheetId="5" hidden="1">'05 - Vodovodna prípojka'!$C$126:$K$161</definedName>
    <definedName name="_xlnm._FilterDatabase" localSheetId="6" hidden="1">'06 - Kanalizačná prípojka'!$C$124:$K$165</definedName>
    <definedName name="_xlnm._FilterDatabase" localSheetId="7" hidden="1">'07 - Prípojka NN'!$C$123:$K$149</definedName>
    <definedName name="_xlnm._FilterDatabase" localSheetId="8" hidden="1">'08 - Sadove úpravy'!$C$117:$K$149</definedName>
    <definedName name="_xlnm.Print_Titles" localSheetId="1">'01 - Stavebná časť'!$137:$137</definedName>
    <definedName name="_xlnm.Print_Titles" localSheetId="2">'02 - Elektroinštalácia, b...'!$134:$134</definedName>
    <definedName name="_xlnm.Print_Titles" localSheetId="3">'03 - Zdravotechnika'!$122:$122</definedName>
    <definedName name="_xlnm.Print_Titles" localSheetId="4">'04 - Ústredné vykurovanie'!$123:$123</definedName>
    <definedName name="_xlnm.Print_Titles" localSheetId="5">'05 - Vodovodna prípojka'!$126:$126</definedName>
    <definedName name="_xlnm.Print_Titles" localSheetId="6">'06 - Kanalizačná prípojka'!$124:$124</definedName>
    <definedName name="_xlnm.Print_Titles" localSheetId="7">'07 - Prípojka NN'!$123:$123</definedName>
    <definedName name="_xlnm.Print_Titles" localSheetId="8">'08 - Sadove úpravy'!$117:$117</definedName>
    <definedName name="_xlnm.Print_Titles" localSheetId="0">'Rekapitulácia stavby'!$92:$92</definedName>
    <definedName name="_xlnm.Print_Area" localSheetId="1">'01 - Stavebná časť'!$C$4:$J$76,'01 - Stavebná časť'!$C$125:$J$309</definedName>
    <definedName name="_xlnm.Print_Area" localSheetId="2">'02 - Elektroinštalácia, b...'!$C$4:$J$76,'02 - Elektroinštalácia, b...'!$C$122:$J$269</definedName>
    <definedName name="_xlnm.Print_Area" localSheetId="3">'03 - Zdravotechnika'!$C$4:$J$76,'03 - Zdravotechnika'!$C$110:$J$232</definedName>
    <definedName name="_xlnm.Print_Area" localSheetId="4">'04 - Ústredné vykurovanie'!$C$4:$J$76,'04 - Ústredné vykurovanie'!$C$111:$J$240</definedName>
    <definedName name="_xlnm.Print_Area" localSheetId="5">'05 - Vodovodna prípojka'!$C$4:$J$76,'05 - Vodovodna prípojka'!$C$114:$J$161</definedName>
    <definedName name="_xlnm.Print_Area" localSheetId="6">'06 - Kanalizačná prípojka'!$C$4:$J$76,'06 - Kanalizačná prípojka'!$C$112:$J$165</definedName>
    <definedName name="_xlnm.Print_Area" localSheetId="7">'07 - Prípojka NN'!$C$4:$J$76,'07 - Prípojka NN'!$C$111:$J$149</definedName>
    <definedName name="_xlnm.Print_Area" localSheetId="8">'08 - Sadove úpravy'!$C$4:$J$76,'08 - Sadove úpravy'!$C$105:$J$149</definedName>
    <definedName name="_xlnm.Print_Area" localSheetId="0">'Rekapitulácia stavby'!$D$4:$AO$76,'Rekapitulácia stavby'!$C$82:$AQ$103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9" l="1"/>
  <c r="J36" i="9"/>
  <c r="AY102" i="1" s="1"/>
  <c r="J35" i="9"/>
  <c r="AX102" i="1" s="1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BI127" i="9"/>
  <c r="BH127" i="9"/>
  <c r="BG127" i="9"/>
  <c r="BE127" i="9"/>
  <c r="T127" i="9"/>
  <c r="R127" i="9"/>
  <c r="P127" i="9"/>
  <c r="BI126" i="9"/>
  <c r="BH126" i="9"/>
  <c r="BG126" i="9"/>
  <c r="BE126" i="9"/>
  <c r="T126" i="9"/>
  <c r="R126" i="9"/>
  <c r="P126" i="9"/>
  <c r="BI125" i="9"/>
  <c r="BH125" i="9"/>
  <c r="BG125" i="9"/>
  <c r="BE125" i="9"/>
  <c r="T125" i="9"/>
  <c r="R125" i="9"/>
  <c r="P125" i="9"/>
  <c r="BI124" i="9"/>
  <c r="BH124" i="9"/>
  <c r="BG124" i="9"/>
  <c r="BE124" i="9"/>
  <c r="T124" i="9"/>
  <c r="R124" i="9"/>
  <c r="P124" i="9"/>
  <c r="BI123" i="9"/>
  <c r="BH123" i="9"/>
  <c r="BG123" i="9"/>
  <c r="BE123" i="9"/>
  <c r="T123" i="9"/>
  <c r="R123" i="9"/>
  <c r="P123" i="9"/>
  <c r="BI122" i="9"/>
  <c r="BH122" i="9"/>
  <c r="BG122" i="9"/>
  <c r="BE122" i="9"/>
  <c r="T122" i="9"/>
  <c r="R122" i="9"/>
  <c r="P122" i="9"/>
  <c r="BI121" i="9"/>
  <c r="BH121" i="9"/>
  <c r="BG121" i="9"/>
  <c r="BE121" i="9"/>
  <c r="T121" i="9"/>
  <c r="R121" i="9"/>
  <c r="P121" i="9"/>
  <c r="F112" i="9"/>
  <c r="E110" i="9"/>
  <c r="F89" i="9"/>
  <c r="E87" i="9"/>
  <c r="J24" i="9"/>
  <c r="E24" i="9"/>
  <c r="J115" i="9" s="1"/>
  <c r="J23" i="9"/>
  <c r="J21" i="9"/>
  <c r="E21" i="9"/>
  <c r="J114" i="9"/>
  <c r="J20" i="9"/>
  <c r="J18" i="9"/>
  <c r="E18" i="9"/>
  <c r="F115" i="9" s="1"/>
  <c r="J17" i="9"/>
  <c r="J15" i="9"/>
  <c r="E15" i="9"/>
  <c r="F114" i="9"/>
  <c r="J14" i="9"/>
  <c r="J12" i="9"/>
  <c r="J112" i="9" s="1"/>
  <c r="E7" i="9"/>
  <c r="E85" i="9"/>
  <c r="J125" i="8"/>
  <c r="J37" i="8"/>
  <c r="J36" i="8"/>
  <c r="AY101" i="1" s="1"/>
  <c r="J35" i="8"/>
  <c r="AX101" i="1" s="1"/>
  <c r="BI149" i="8"/>
  <c r="BH149" i="8"/>
  <c r="BG149" i="8"/>
  <c r="BE149" i="8"/>
  <c r="T149" i="8"/>
  <c r="T148" i="8"/>
  <c r="R149" i="8"/>
  <c r="R148" i="8" s="1"/>
  <c r="P149" i="8"/>
  <c r="P148" i="8"/>
  <c r="BI147" i="8"/>
  <c r="BH147" i="8"/>
  <c r="BG147" i="8"/>
  <c r="BE147" i="8"/>
  <c r="T147" i="8"/>
  <c r="T146" i="8" s="1"/>
  <c r="R147" i="8"/>
  <c r="R146" i="8"/>
  <c r="P147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J97" i="8"/>
  <c r="F118" i="8"/>
  <c r="E116" i="8"/>
  <c r="F89" i="8"/>
  <c r="E87" i="8"/>
  <c r="J24" i="8"/>
  <c r="E24" i="8"/>
  <c r="J121" i="8"/>
  <c r="J23" i="8"/>
  <c r="J21" i="8"/>
  <c r="E21" i="8"/>
  <c r="J91" i="8" s="1"/>
  <c r="J20" i="8"/>
  <c r="J18" i="8"/>
  <c r="E18" i="8"/>
  <c r="F121" i="8"/>
  <c r="J17" i="8"/>
  <c r="J15" i="8"/>
  <c r="E15" i="8"/>
  <c r="F120" i="8" s="1"/>
  <c r="J14" i="8"/>
  <c r="J12" i="8"/>
  <c r="J89" i="8"/>
  <c r="E7" i="8"/>
  <c r="E85" i="8"/>
  <c r="J37" i="7"/>
  <c r="J36" i="7"/>
  <c r="AY100" i="1" s="1"/>
  <c r="J35" i="7"/>
  <c r="AX100" i="1" s="1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2" i="7"/>
  <c r="BH162" i="7"/>
  <c r="BG162" i="7"/>
  <c r="BE162" i="7"/>
  <c r="T162" i="7"/>
  <c r="T161" i="7" s="1"/>
  <c r="R162" i="7"/>
  <c r="R161" i="7" s="1"/>
  <c r="P162" i="7"/>
  <c r="P161" i="7"/>
  <c r="BI159" i="7"/>
  <c r="BH159" i="7"/>
  <c r="BG159" i="7"/>
  <c r="BE159" i="7"/>
  <c r="T159" i="7"/>
  <c r="T158" i="7" s="1"/>
  <c r="R159" i="7"/>
  <c r="R158" i="7"/>
  <c r="P159" i="7"/>
  <c r="P158" i="7"/>
  <c r="BI157" i="7"/>
  <c r="BH157" i="7"/>
  <c r="BG157" i="7"/>
  <c r="BE157" i="7"/>
  <c r="T157" i="7"/>
  <c r="T156" i="7"/>
  <c r="R157" i="7"/>
  <c r="R156" i="7"/>
  <c r="P157" i="7"/>
  <c r="P156" i="7" s="1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F119" i="7"/>
  <c r="E117" i="7"/>
  <c r="F89" i="7"/>
  <c r="E87" i="7"/>
  <c r="J24" i="7"/>
  <c r="E24" i="7"/>
  <c r="J122" i="7"/>
  <c r="J23" i="7"/>
  <c r="J21" i="7"/>
  <c r="E21" i="7"/>
  <c r="J121" i="7" s="1"/>
  <c r="J20" i="7"/>
  <c r="J18" i="7"/>
  <c r="E18" i="7"/>
  <c r="F92" i="7"/>
  <c r="J17" i="7"/>
  <c r="J15" i="7"/>
  <c r="E15" i="7"/>
  <c r="F121" i="7" s="1"/>
  <c r="J14" i="7"/>
  <c r="J12" i="7"/>
  <c r="J119" i="7" s="1"/>
  <c r="E7" i="7"/>
  <c r="E115" i="7"/>
  <c r="J37" i="6"/>
  <c r="J36" i="6"/>
  <c r="AY99" i="1" s="1"/>
  <c r="J35" i="6"/>
  <c r="AX99" i="1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4" i="6"/>
  <c r="BH154" i="6"/>
  <c r="BG154" i="6"/>
  <c r="BE154" i="6"/>
  <c r="T154" i="6"/>
  <c r="T153" i="6"/>
  <c r="R154" i="6"/>
  <c r="R153" i="6" s="1"/>
  <c r="P154" i="6"/>
  <c r="P153" i="6"/>
  <c r="BI152" i="6"/>
  <c r="BH152" i="6"/>
  <c r="BG152" i="6"/>
  <c r="BE152" i="6"/>
  <c r="T152" i="6"/>
  <c r="T151" i="6"/>
  <c r="T150" i="6" s="1"/>
  <c r="R152" i="6"/>
  <c r="R151" i="6" s="1"/>
  <c r="R150" i="6" s="1"/>
  <c r="P152" i="6"/>
  <c r="P151" i="6"/>
  <c r="P150" i="6"/>
  <c r="BI149" i="6"/>
  <c r="BH149" i="6"/>
  <c r="BG149" i="6"/>
  <c r="BE149" i="6"/>
  <c r="T149" i="6"/>
  <c r="T148" i="6" s="1"/>
  <c r="R149" i="6"/>
  <c r="R148" i="6"/>
  <c r="P149" i="6"/>
  <c r="P148" i="6" s="1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39" i="6"/>
  <c r="BH139" i="6"/>
  <c r="BG139" i="6"/>
  <c r="BE139" i="6"/>
  <c r="T139" i="6"/>
  <c r="T138" i="6"/>
  <c r="R139" i="6"/>
  <c r="R138" i="6"/>
  <c r="P139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F121" i="6"/>
  <c r="E119" i="6"/>
  <c r="F89" i="6"/>
  <c r="E87" i="6"/>
  <c r="J24" i="6"/>
  <c r="E24" i="6"/>
  <c r="J124" i="6" s="1"/>
  <c r="J23" i="6"/>
  <c r="J21" i="6"/>
  <c r="E21" i="6"/>
  <c r="J91" i="6"/>
  <c r="J20" i="6"/>
  <c r="J18" i="6"/>
  <c r="E18" i="6"/>
  <c r="F124" i="6" s="1"/>
  <c r="J17" i="6"/>
  <c r="J15" i="6"/>
  <c r="E15" i="6"/>
  <c r="F91" i="6"/>
  <c r="J14" i="6"/>
  <c r="J12" i="6"/>
  <c r="J121" i="6" s="1"/>
  <c r="E7" i="6"/>
  <c r="E117" i="6"/>
  <c r="J37" i="5"/>
  <c r="J36" i="5"/>
  <c r="AY98" i="1"/>
  <c r="J35" i="5"/>
  <c r="AX98" i="1" s="1"/>
  <c r="BI240" i="5"/>
  <c r="BH240" i="5"/>
  <c r="BG240" i="5"/>
  <c r="BE240" i="5"/>
  <c r="T240" i="5"/>
  <c r="R240" i="5"/>
  <c r="P240" i="5"/>
  <c r="BI239" i="5"/>
  <c r="BH239" i="5"/>
  <c r="BG239" i="5"/>
  <c r="BE239" i="5"/>
  <c r="T239" i="5"/>
  <c r="R239" i="5"/>
  <c r="P239" i="5"/>
  <c r="BI237" i="5"/>
  <c r="BH237" i="5"/>
  <c r="BG237" i="5"/>
  <c r="BE237" i="5"/>
  <c r="T237" i="5"/>
  <c r="R237" i="5"/>
  <c r="P237" i="5"/>
  <c r="BI236" i="5"/>
  <c r="BH236" i="5"/>
  <c r="BG236" i="5"/>
  <c r="BE236" i="5"/>
  <c r="T236" i="5"/>
  <c r="R236" i="5"/>
  <c r="P236" i="5"/>
  <c r="BI235" i="5"/>
  <c r="BH235" i="5"/>
  <c r="BG235" i="5"/>
  <c r="BE235" i="5"/>
  <c r="T235" i="5"/>
  <c r="R235" i="5"/>
  <c r="P235" i="5"/>
  <c r="BI234" i="5"/>
  <c r="BH234" i="5"/>
  <c r="BG234" i="5"/>
  <c r="BE234" i="5"/>
  <c r="T234" i="5"/>
  <c r="R234" i="5"/>
  <c r="P234" i="5"/>
  <c r="BI233" i="5"/>
  <c r="BH233" i="5"/>
  <c r="BG233" i="5"/>
  <c r="BE233" i="5"/>
  <c r="T233" i="5"/>
  <c r="R233" i="5"/>
  <c r="P233" i="5"/>
  <c r="BI232" i="5"/>
  <c r="BH232" i="5"/>
  <c r="BG232" i="5"/>
  <c r="BE232" i="5"/>
  <c r="T232" i="5"/>
  <c r="R232" i="5"/>
  <c r="P232" i="5"/>
  <c r="BI231" i="5"/>
  <c r="BH231" i="5"/>
  <c r="BG231" i="5"/>
  <c r="BE231" i="5"/>
  <c r="T231" i="5"/>
  <c r="R231" i="5"/>
  <c r="P231" i="5"/>
  <c r="BI230" i="5"/>
  <c r="BH230" i="5"/>
  <c r="BG230" i="5"/>
  <c r="BE230" i="5"/>
  <c r="T230" i="5"/>
  <c r="R230" i="5"/>
  <c r="P230" i="5"/>
  <c r="BI229" i="5"/>
  <c r="BH229" i="5"/>
  <c r="BG229" i="5"/>
  <c r="BE229" i="5"/>
  <c r="T229" i="5"/>
  <c r="R229" i="5"/>
  <c r="P229" i="5"/>
  <c r="BI228" i="5"/>
  <c r="BH228" i="5"/>
  <c r="BG228" i="5"/>
  <c r="BE228" i="5"/>
  <c r="T228" i="5"/>
  <c r="R228" i="5"/>
  <c r="P228" i="5"/>
  <c r="BI227" i="5"/>
  <c r="BH227" i="5"/>
  <c r="BG227" i="5"/>
  <c r="BE227" i="5"/>
  <c r="T227" i="5"/>
  <c r="R227" i="5"/>
  <c r="P227" i="5"/>
  <c r="BI226" i="5"/>
  <c r="BH226" i="5"/>
  <c r="BG226" i="5"/>
  <c r="BE226" i="5"/>
  <c r="T226" i="5"/>
  <c r="R226" i="5"/>
  <c r="P226" i="5"/>
  <c r="BI225" i="5"/>
  <c r="BH225" i="5"/>
  <c r="BG225" i="5"/>
  <c r="BE225" i="5"/>
  <c r="T225" i="5"/>
  <c r="R225" i="5"/>
  <c r="P225" i="5"/>
  <c r="BI224" i="5"/>
  <c r="BH224" i="5"/>
  <c r="BG224" i="5"/>
  <c r="BE224" i="5"/>
  <c r="T224" i="5"/>
  <c r="R224" i="5"/>
  <c r="P224" i="5"/>
  <c r="BI223" i="5"/>
  <c r="BH223" i="5"/>
  <c r="BG223" i="5"/>
  <c r="BE223" i="5"/>
  <c r="T223" i="5"/>
  <c r="R223" i="5"/>
  <c r="P223" i="5"/>
  <c r="BI222" i="5"/>
  <c r="BH222" i="5"/>
  <c r="BG222" i="5"/>
  <c r="BE222" i="5"/>
  <c r="T222" i="5"/>
  <c r="R222" i="5"/>
  <c r="P222" i="5"/>
  <c r="BI221" i="5"/>
  <c r="BH221" i="5"/>
  <c r="BG221" i="5"/>
  <c r="BE221" i="5"/>
  <c r="T221" i="5"/>
  <c r="R221" i="5"/>
  <c r="P221" i="5"/>
  <c r="BI220" i="5"/>
  <c r="BH220" i="5"/>
  <c r="BG220" i="5"/>
  <c r="BE220" i="5"/>
  <c r="T220" i="5"/>
  <c r="R220" i="5"/>
  <c r="P220" i="5"/>
  <c r="BI219" i="5"/>
  <c r="BH219" i="5"/>
  <c r="BG219" i="5"/>
  <c r="BE219" i="5"/>
  <c r="T219" i="5"/>
  <c r="R219" i="5"/>
  <c r="P219" i="5"/>
  <c r="BI218" i="5"/>
  <c r="BH218" i="5"/>
  <c r="BG218" i="5"/>
  <c r="BE218" i="5"/>
  <c r="T218" i="5"/>
  <c r="R218" i="5"/>
  <c r="P218" i="5"/>
  <c r="BI216" i="5"/>
  <c r="BH216" i="5"/>
  <c r="BG216" i="5"/>
  <c r="BE216" i="5"/>
  <c r="T216" i="5"/>
  <c r="R216" i="5"/>
  <c r="P216" i="5"/>
  <c r="BI215" i="5"/>
  <c r="BH215" i="5"/>
  <c r="BG215" i="5"/>
  <c r="BE215" i="5"/>
  <c r="T215" i="5"/>
  <c r="R215" i="5"/>
  <c r="P215" i="5"/>
  <c r="BI214" i="5"/>
  <c r="BH214" i="5"/>
  <c r="BG214" i="5"/>
  <c r="BE214" i="5"/>
  <c r="T214" i="5"/>
  <c r="R214" i="5"/>
  <c r="P214" i="5"/>
  <c r="BI213" i="5"/>
  <c r="BH213" i="5"/>
  <c r="BG213" i="5"/>
  <c r="BE213" i="5"/>
  <c r="T213" i="5"/>
  <c r="R213" i="5"/>
  <c r="P213" i="5"/>
  <c r="BI212" i="5"/>
  <c r="BH212" i="5"/>
  <c r="BG212" i="5"/>
  <c r="BE212" i="5"/>
  <c r="T212" i="5"/>
  <c r="R212" i="5"/>
  <c r="P212" i="5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F118" i="5"/>
  <c r="E116" i="5"/>
  <c r="F89" i="5"/>
  <c r="E87" i="5"/>
  <c r="J24" i="5"/>
  <c r="E24" i="5"/>
  <c r="J92" i="5" s="1"/>
  <c r="J23" i="5"/>
  <c r="J21" i="5"/>
  <c r="E21" i="5"/>
  <c r="J120" i="5" s="1"/>
  <c r="J20" i="5"/>
  <c r="J18" i="5"/>
  <c r="E18" i="5"/>
  <c r="F92" i="5" s="1"/>
  <c r="J17" i="5"/>
  <c r="J15" i="5"/>
  <c r="E15" i="5"/>
  <c r="F120" i="5" s="1"/>
  <c r="J14" i="5"/>
  <c r="J12" i="5"/>
  <c r="J118" i="5" s="1"/>
  <c r="E7" i="5"/>
  <c r="E114" i="5"/>
  <c r="J37" i="4"/>
  <c r="J36" i="4"/>
  <c r="AY97" i="1" s="1"/>
  <c r="J35" i="4"/>
  <c r="AX97" i="1"/>
  <c r="BI232" i="4"/>
  <c r="BH232" i="4"/>
  <c r="BG232" i="4"/>
  <c r="BE232" i="4"/>
  <c r="T232" i="4"/>
  <c r="T231" i="4" s="1"/>
  <c r="R232" i="4"/>
  <c r="R231" i="4"/>
  <c r="P232" i="4"/>
  <c r="P231" i="4" s="1"/>
  <c r="BI230" i="4"/>
  <c r="BH230" i="4"/>
  <c r="BG230" i="4"/>
  <c r="BE230" i="4"/>
  <c r="T230" i="4"/>
  <c r="R230" i="4"/>
  <c r="P230" i="4"/>
  <c r="BI229" i="4"/>
  <c r="BH229" i="4"/>
  <c r="BG229" i="4"/>
  <c r="BE229" i="4"/>
  <c r="T229" i="4"/>
  <c r="R229" i="4"/>
  <c r="P229" i="4"/>
  <c r="BI228" i="4"/>
  <c r="BH228" i="4"/>
  <c r="BG228" i="4"/>
  <c r="BE228" i="4"/>
  <c r="T228" i="4"/>
  <c r="R228" i="4"/>
  <c r="P228" i="4"/>
  <c r="BI227" i="4"/>
  <c r="BH227" i="4"/>
  <c r="BG227" i="4"/>
  <c r="BE227" i="4"/>
  <c r="T227" i="4"/>
  <c r="R227" i="4"/>
  <c r="P227" i="4"/>
  <c r="BI226" i="4"/>
  <c r="BH226" i="4"/>
  <c r="BG226" i="4"/>
  <c r="BE226" i="4"/>
  <c r="T226" i="4"/>
  <c r="R226" i="4"/>
  <c r="P226" i="4"/>
  <c r="BI225" i="4"/>
  <c r="BH225" i="4"/>
  <c r="BG225" i="4"/>
  <c r="BE225" i="4"/>
  <c r="T225" i="4"/>
  <c r="R225" i="4"/>
  <c r="P225" i="4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F117" i="4"/>
  <c r="E115" i="4"/>
  <c r="F89" i="4"/>
  <c r="E87" i="4"/>
  <c r="J24" i="4"/>
  <c r="E24" i="4"/>
  <c r="J92" i="4" s="1"/>
  <c r="J23" i="4"/>
  <c r="J21" i="4"/>
  <c r="E21" i="4"/>
  <c r="J91" i="4"/>
  <c r="J20" i="4"/>
  <c r="J18" i="4"/>
  <c r="E18" i="4"/>
  <c r="F120" i="4" s="1"/>
  <c r="J17" i="4"/>
  <c r="J15" i="4"/>
  <c r="E15" i="4"/>
  <c r="F119" i="4"/>
  <c r="J14" i="4"/>
  <c r="J12" i="4"/>
  <c r="J89" i="4" s="1"/>
  <c r="E7" i="4"/>
  <c r="E85" i="4"/>
  <c r="J136" i="3"/>
  <c r="J37" i="3"/>
  <c r="J36" i="3"/>
  <c r="AY96" i="1"/>
  <c r="J35" i="3"/>
  <c r="AX96" i="1"/>
  <c r="BI269" i="3"/>
  <c r="BH269" i="3"/>
  <c r="BG269" i="3"/>
  <c r="BE269" i="3"/>
  <c r="T269" i="3"/>
  <c r="T268" i="3"/>
  <c r="R269" i="3"/>
  <c r="R268" i="3"/>
  <c r="P269" i="3"/>
  <c r="P268" i="3"/>
  <c r="BI267" i="3"/>
  <c r="BH267" i="3"/>
  <c r="BG267" i="3"/>
  <c r="BE267" i="3"/>
  <c r="T267" i="3"/>
  <c r="R267" i="3"/>
  <c r="P267" i="3"/>
  <c r="BI266" i="3"/>
  <c r="BH266" i="3"/>
  <c r="BG266" i="3"/>
  <c r="BE266" i="3"/>
  <c r="T266" i="3"/>
  <c r="R266" i="3"/>
  <c r="P266" i="3"/>
  <c r="BI265" i="3"/>
  <c r="BH265" i="3"/>
  <c r="BG265" i="3"/>
  <c r="BE265" i="3"/>
  <c r="T265" i="3"/>
  <c r="R265" i="3"/>
  <c r="P265" i="3"/>
  <c r="BI264" i="3"/>
  <c r="BH264" i="3"/>
  <c r="BG264" i="3"/>
  <c r="BE264" i="3"/>
  <c r="T264" i="3"/>
  <c r="R264" i="3"/>
  <c r="P264" i="3"/>
  <c r="BI262" i="3"/>
  <c r="BH262" i="3"/>
  <c r="BG262" i="3"/>
  <c r="BE262" i="3"/>
  <c r="T262" i="3"/>
  <c r="T261" i="3" s="1"/>
  <c r="R262" i="3"/>
  <c r="R261" i="3"/>
  <c r="P262" i="3"/>
  <c r="P261" i="3"/>
  <c r="BI260" i="3"/>
  <c r="BH260" i="3"/>
  <c r="BG260" i="3"/>
  <c r="BE260" i="3"/>
  <c r="T260" i="3"/>
  <c r="T259" i="3"/>
  <c r="R260" i="3"/>
  <c r="R259" i="3"/>
  <c r="P260" i="3"/>
  <c r="P259" i="3"/>
  <c r="BI258" i="3"/>
  <c r="BH258" i="3"/>
  <c r="BG258" i="3"/>
  <c r="BE258" i="3"/>
  <c r="T258" i="3"/>
  <c r="T257" i="3"/>
  <c r="R258" i="3"/>
  <c r="R257" i="3"/>
  <c r="P258" i="3"/>
  <c r="P257" i="3" s="1"/>
  <c r="BI256" i="3"/>
  <c r="BH256" i="3"/>
  <c r="BG256" i="3"/>
  <c r="BE256" i="3"/>
  <c r="T256" i="3"/>
  <c r="R256" i="3"/>
  <c r="P256" i="3"/>
  <c r="BI255" i="3"/>
  <c r="BH255" i="3"/>
  <c r="BG255" i="3"/>
  <c r="BE255" i="3"/>
  <c r="T255" i="3"/>
  <c r="R255" i="3"/>
  <c r="P255" i="3"/>
  <c r="BI253" i="3"/>
  <c r="BH253" i="3"/>
  <c r="BG253" i="3"/>
  <c r="BE253" i="3"/>
  <c r="T253" i="3"/>
  <c r="T252" i="3"/>
  <c r="R253" i="3"/>
  <c r="R252" i="3"/>
  <c r="P253" i="3"/>
  <c r="P252" i="3" s="1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J97" i="3"/>
  <c r="F129" i="3"/>
  <c r="E127" i="3"/>
  <c r="F89" i="3"/>
  <c r="E87" i="3"/>
  <c r="J24" i="3"/>
  <c r="E24" i="3"/>
  <c r="J132" i="3" s="1"/>
  <c r="J23" i="3"/>
  <c r="J21" i="3"/>
  <c r="E21" i="3"/>
  <c r="J131" i="3"/>
  <c r="J20" i="3"/>
  <c r="J18" i="3"/>
  <c r="E18" i="3"/>
  <c r="F132" i="3" s="1"/>
  <c r="J17" i="3"/>
  <c r="J15" i="3"/>
  <c r="E15" i="3"/>
  <c r="F131" i="3"/>
  <c r="J14" i="3"/>
  <c r="J12" i="3"/>
  <c r="J129" i="3" s="1"/>
  <c r="E7" i="3"/>
  <c r="E125" i="3"/>
  <c r="J37" i="2"/>
  <c r="J36" i="2"/>
  <c r="AY95" i="1"/>
  <c r="J35" i="2"/>
  <c r="AX95" i="1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2" i="2"/>
  <c r="BH302" i="2"/>
  <c r="BG302" i="2"/>
  <c r="BE302" i="2"/>
  <c r="T302" i="2"/>
  <c r="T301" i="2" s="1"/>
  <c r="R302" i="2"/>
  <c r="R301" i="2"/>
  <c r="P302" i="2"/>
  <c r="P301" i="2" s="1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F35" i="2" s="1"/>
  <c r="BE143" i="2"/>
  <c r="T143" i="2"/>
  <c r="R143" i="2"/>
  <c r="P143" i="2"/>
  <c r="BI142" i="2"/>
  <c r="BH142" i="2"/>
  <c r="BG142" i="2"/>
  <c r="BE142" i="2"/>
  <c r="J33" i="2" s="1"/>
  <c r="T142" i="2"/>
  <c r="R142" i="2"/>
  <c r="P142" i="2"/>
  <c r="BI141" i="2"/>
  <c r="F37" i="2" s="1"/>
  <c r="BH141" i="2"/>
  <c r="F36" i="2" s="1"/>
  <c r="BG141" i="2"/>
  <c r="BE141" i="2"/>
  <c r="T141" i="2"/>
  <c r="R141" i="2"/>
  <c r="P141" i="2"/>
  <c r="F132" i="2"/>
  <c r="E130" i="2"/>
  <c r="F89" i="2"/>
  <c r="E87" i="2"/>
  <c r="J24" i="2"/>
  <c r="E24" i="2"/>
  <c r="J135" i="2" s="1"/>
  <c r="J23" i="2"/>
  <c r="J21" i="2"/>
  <c r="E21" i="2"/>
  <c r="J91" i="2" s="1"/>
  <c r="J20" i="2"/>
  <c r="J18" i="2"/>
  <c r="E18" i="2"/>
  <c r="F135" i="2" s="1"/>
  <c r="J17" i="2"/>
  <c r="J15" i="2"/>
  <c r="E15" i="2"/>
  <c r="F134" i="2" s="1"/>
  <c r="J14" i="2"/>
  <c r="J12" i="2"/>
  <c r="J132" i="2" s="1"/>
  <c r="E7" i="2"/>
  <c r="E85" i="2"/>
  <c r="L90" i="1"/>
  <c r="AM90" i="1"/>
  <c r="AM89" i="1"/>
  <c r="L89" i="1"/>
  <c r="AM87" i="1"/>
  <c r="L87" i="1"/>
  <c r="L85" i="1"/>
  <c r="L84" i="1"/>
  <c r="J238" i="2"/>
  <c r="J226" i="2"/>
  <c r="J220" i="2"/>
  <c r="BK216" i="2"/>
  <c r="BK210" i="2"/>
  <c r="BK201" i="2"/>
  <c r="J192" i="2"/>
  <c r="J190" i="2"/>
  <c r="BK184" i="2"/>
  <c r="J171" i="2"/>
  <c r="J166" i="2"/>
  <c r="BK156" i="2"/>
  <c r="BK144" i="2"/>
  <c r="BK267" i="3"/>
  <c r="J258" i="3"/>
  <c r="J247" i="3"/>
  <c r="J236" i="3"/>
  <c r="BK200" i="3"/>
  <c r="J180" i="3"/>
  <c r="J266" i="3"/>
  <c r="BK258" i="3"/>
  <c r="BK247" i="3"/>
  <c r="BK236" i="3"/>
  <c r="J215" i="3"/>
  <c r="J181" i="3"/>
  <c r="J174" i="3"/>
  <c r="J157" i="3"/>
  <c r="J144" i="3"/>
  <c r="J220" i="3"/>
  <c r="J185" i="3"/>
  <c r="BK242" i="3"/>
  <c r="J158" i="3"/>
  <c r="J237" i="3"/>
  <c r="BK221" i="3"/>
  <c r="J189" i="3"/>
  <c r="BK142" i="3"/>
  <c r="BK197" i="3"/>
  <c r="BK165" i="3"/>
  <c r="BK203" i="3"/>
  <c r="J149" i="3"/>
  <c r="J223" i="3"/>
  <c r="BK199" i="3"/>
  <c r="BK172" i="3"/>
  <c r="J160" i="3"/>
  <c r="J145" i="3"/>
  <c r="J208" i="3"/>
  <c r="BK170" i="3"/>
  <c r="J210" i="3"/>
  <c r="J192" i="3"/>
  <c r="BK141" i="3"/>
  <c r="J226" i="4"/>
  <c r="BK216" i="4"/>
  <c r="BK211" i="4"/>
  <c r="J208" i="4"/>
  <c r="J201" i="4"/>
  <c r="BK194" i="4"/>
  <c r="BK190" i="4"/>
  <c r="J178" i="4"/>
  <c r="BK170" i="4"/>
  <c r="BK161" i="4"/>
  <c r="BK155" i="4"/>
  <c r="BK148" i="4"/>
  <c r="J131" i="4"/>
  <c r="BK232" i="4"/>
  <c r="BK226" i="4"/>
  <c r="J223" i="4"/>
  <c r="BK219" i="4"/>
  <c r="J214" i="4"/>
  <c r="BK208" i="4"/>
  <c r="BK202" i="4"/>
  <c r="BK193" i="4"/>
  <c r="J188" i="4"/>
  <c r="J177" i="4"/>
  <c r="J169" i="4"/>
  <c r="J162" i="4"/>
  <c r="BK151" i="4"/>
  <c r="J145" i="4"/>
  <c r="J141" i="4"/>
  <c r="BK136" i="4"/>
  <c r="BK128" i="4"/>
  <c r="J170" i="4"/>
  <c r="J157" i="4"/>
  <c r="J143" i="4"/>
  <c r="J130" i="4"/>
  <c r="J236" i="5"/>
  <c r="J229" i="5"/>
  <c r="BK224" i="5"/>
  <c r="BK240" i="5"/>
  <c r="BK233" i="5"/>
  <c r="J228" i="5"/>
  <c r="J221" i="5"/>
  <c r="BK201" i="5"/>
  <c r="BK169" i="5"/>
  <c r="BK153" i="5"/>
  <c r="J130" i="5"/>
  <c r="BK198" i="5"/>
  <c r="J189" i="5"/>
  <c r="J169" i="5"/>
  <c r="BK146" i="5"/>
  <c r="BK129" i="5"/>
  <c r="J187" i="5"/>
  <c r="J143" i="5"/>
  <c r="BK143" i="5"/>
  <c r="BK161" i="6"/>
  <c r="BK139" i="6"/>
  <c r="J157" i="7"/>
  <c r="J153" i="7"/>
  <c r="J150" i="7"/>
  <c r="BK147" i="7"/>
  <c r="J144" i="7"/>
  <c r="BK142" i="7"/>
  <c r="J137" i="7"/>
  <c r="J134" i="7"/>
  <c r="J129" i="7"/>
  <c r="BK140" i="8"/>
  <c r="J131" i="8"/>
  <c r="J141" i="8"/>
  <c r="BK131" i="8"/>
  <c r="BK146" i="9"/>
  <c r="J139" i="9"/>
  <c r="J130" i="9"/>
  <c r="BK149" i="9"/>
  <c r="BK139" i="9"/>
  <c r="BK125" i="9"/>
  <c r="BK300" i="2"/>
  <c r="BK224" i="2"/>
  <c r="J209" i="2"/>
  <c r="BK189" i="2"/>
  <c r="J175" i="2"/>
  <c r="BK165" i="2"/>
  <c r="J157" i="2"/>
  <c r="BK146" i="2"/>
  <c r="J299" i="2"/>
  <c r="J291" i="2"/>
  <c r="J286" i="2"/>
  <c r="J278" i="2"/>
  <c r="BK266" i="2"/>
  <c r="J252" i="2"/>
  <c r="BK251" i="2"/>
  <c r="J236" i="2"/>
  <c r="J225" i="2"/>
  <c r="BK205" i="2"/>
  <c r="J180" i="2"/>
  <c r="BK175" i="2"/>
  <c r="J143" i="2"/>
  <c r="BK228" i="2"/>
  <c r="J208" i="2"/>
  <c r="J198" i="2"/>
  <c r="J176" i="2"/>
  <c r="J162" i="2"/>
  <c r="BK272" i="2"/>
  <c r="J267" i="2"/>
  <c r="J262" i="2"/>
  <c r="BK258" i="2"/>
  <c r="BK237" i="3"/>
  <c r="J211" i="3"/>
  <c r="J250" i="3"/>
  <c r="J232" i="3"/>
  <c r="J212" i="3"/>
  <c r="BK179" i="3"/>
  <c r="BK138" i="3"/>
  <c r="BK211" i="3"/>
  <c r="BK181" i="3"/>
  <c r="J155" i="3"/>
  <c r="J148" i="3"/>
  <c r="J228" i="3"/>
  <c r="J193" i="3"/>
  <c r="BK162" i="3"/>
  <c r="J168" i="3"/>
  <c r="J225" i="3"/>
  <c r="BK146" i="3"/>
  <c r="J200" i="3"/>
  <c r="BK159" i="3"/>
  <c r="J224" i="3"/>
  <c r="J207" i="3"/>
  <c r="J167" i="3"/>
  <c r="J156" i="3"/>
  <c r="BK144" i="3"/>
  <c r="J205" i="3"/>
  <c r="BK139" i="3"/>
  <c r="BK185" i="3"/>
  <c r="BK161" i="3"/>
  <c r="BK156" i="3"/>
  <c r="BK228" i="4"/>
  <c r="J224" i="4"/>
  <c r="J215" i="4"/>
  <c r="BK210" i="4"/>
  <c r="J202" i="4"/>
  <c r="J195" i="4"/>
  <c r="J187" i="4"/>
  <c r="BK182" i="4"/>
  <c r="J176" i="4"/>
  <c r="BK168" i="4"/>
  <c r="BK158" i="4"/>
  <c r="BK153" i="4"/>
  <c r="J146" i="4"/>
  <c r="BK140" i="4"/>
  <c r="BK130" i="4"/>
  <c r="J128" i="4"/>
  <c r="J227" i="4"/>
  <c r="J222" i="4"/>
  <c r="J217" i="4"/>
  <c r="BK207" i="4"/>
  <c r="BK204" i="4"/>
  <c r="J197" i="4"/>
  <c r="BK187" i="4"/>
  <c r="J171" i="4"/>
  <c r="BK163" i="4"/>
  <c r="J152" i="4"/>
  <c r="J144" i="4"/>
  <c r="J140" i="4"/>
  <c r="BK132" i="4"/>
  <c r="J179" i="4"/>
  <c r="J161" i="4"/>
  <c r="BK139" i="4"/>
  <c r="BK237" i="5"/>
  <c r="J222" i="5"/>
  <c r="BK215" i="5"/>
  <c r="J234" i="5"/>
  <c r="J227" i="5"/>
  <c r="BK216" i="5"/>
  <c r="BK206" i="5"/>
  <c r="BK175" i="5"/>
  <c r="BK162" i="5"/>
  <c r="J147" i="5"/>
  <c r="BK128" i="5"/>
  <c r="J200" i="5"/>
  <c r="BK184" i="5"/>
  <c r="J176" i="5"/>
  <c r="J157" i="5"/>
  <c r="BK142" i="5"/>
  <c r="J205" i="5"/>
  <c r="J183" i="5"/>
  <c r="J156" i="5"/>
  <c r="J154" i="5"/>
  <c r="BK130" i="5"/>
  <c r="J146" i="6"/>
  <c r="BK133" i="6"/>
  <c r="BK145" i="6"/>
  <c r="J143" i="7"/>
  <c r="J132" i="7"/>
  <c r="J164" i="7"/>
  <c r="J147" i="9"/>
  <c r="BK130" i="9"/>
  <c r="BK212" i="4"/>
  <c r="J200" i="4"/>
  <c r="J184" i="4"/>
  <c r="BK175" i="4"/>
  <c r="J159" i="4"/>
  <c r="J148" i="4"/>
  <c r="BK133" i="4"/>
  <c r="J228" i="4"/>
  <c r="BK215" i="4"/>
  <c r="BK195" i="4"/>
  <c r="BK184" i="4"/>
  <c r="BK222" i="5"/>
  <c r="J208" i="5"/>
  <c r="J172" i="5"/>
  <c r="BK160" i="5"/>
  <c r="BK144" i="5"/>
  <c r="BK210" i="5"/>
  <c r="BK172" i="5"/>
  <c r="BK154" i="5"/>
  <c r="BK135" i="5"/>
  <c r="J199" i="5"/>
  <c r="BK178" i="5"/>
  <c r="J152" i="5"/>
  <c r="J170" i="5"/>
  <c r="BK132" i="5"/>
  <c r="BK158" i="6"/>
  <c r="BK144" i="6"/>
  <c r="J158" i="6"/>
  <c r="J134" i="6"/>
  <c r="J159" i="7"/>
  <c r="BK148" i="7"/>
  <c r="BK134" i="7"/>
  <c r="J162" i="7"/>
  <c r="J146" i="9"/>
  <c r="J134" i="9"/>
  <c r="BK122" i="9"/>
  <c r="BK249" i="2"/>
  <c r="J217" i="2"/>
  <c r="J199" i="2"/>
  <c r="BK186" i="2"/>
  <c r="J174" i="2"/>
  <c r="J161" i="2"/>
  <c r="BK155" i="2"/>
  <c r="J144" i="2"/>
  <c r="J294" i="2"/>
  <c r="J289" i="2"/>
  <c r="BK283" i="2"/>
  <c r="J274" i="2"/>
  <c r="BK261" i="2"/>
  <c r="J243" i="2"/>
  <c r="J227" i="2"/>
  <c r="J207" i="2"/>
  <c r="J184" i="2"/>
  <c r="BK173" i="2"/>
  <c r="J242" i="2"/>
  <c r="J216" i="2"/>
  <c r="BK192" i="2"/>
  <c r="BK171" i="2"/>
  <c r="J145" i="2"/>
  <c r="BK309" i="2"/>
  <c r="J275" i="2"/>
  <c r="BK269" i="2"/>
  <c r="BK267" i="2"/>
  <c r="BK260" i="2"/>
  <c r="BK259" i="2"/>
  <c r="J253" i="2"/>
  <c r="J239" i="2"/>
  <c r="J233" i="2"/>
  <c r="J215" i="2"/>
  <c r="BK209" i="2"/>
  <c r="BK194" i="2"/>
  <c r="BK185" i="2"/>
  <c r="J165" i="2"/>
  <c r="J156" i="2"/>
  <c r="BK154" i="2"/>
  <c r="BK143" i="2"/>
  <c r="J308" i="2"/>
  <c r="BK305" i="2"/>
  <c r="BK302" i="2"/>
  <c r="J298" i="2"/>
  <c r="BK294" i="2"/>
  <c r="BK292" i="2"/>
  <c r="BK289" i="2"/>
  <c r="J285" i="2"/>
  <c r="BK279" i="2"/>
  <c r="J271" i="2"/>
  <c r="BK268" i="2"/>
  <c r="BK263" i="2"/>
  <c r="J259" i="2"/>
  <c r="J257" i="2"/>
  <c r="BK253" i="2"/>
  <c r="BK248" i="2"/>
  <c r="BK242" i="2"/>
  <c r="BK237" i="2"/>
  <c r="BK229" i="2"/>
  <c r="BK225" i="2"/>
  <c r="BK219" i="2"/>
  <c r="BK198" i="2"/>
  <c r="J191" i="2"/>
  <c r="J185" i="2"/>
  <c r="J179" i="2"/>
  <c r="J168" i="2"/>
  <c r="BK162" i="2"/>
  <c r="J154" i="2"/>
  <c r="BK147" i="2"/>
  <c r="BK266" i="3"/>
  <c r="J255" i="3"/>
  <c r="BK246" i="3"/>
  <c r="J235" i="3"/>
  <c r="BK206" i="3"/>
  <c r="BK190" i="3"/>
  <c r="BK264" i="3"/>
  <c r="BK262" i="3"/>
  <c r="BK248" i="3"/>
  <c r="J238" i="3"/>
  <c r="BK220" i="3"/>
  <c r="BK192" i="3"/>
  <c r="J173" i="3"/>
  <c r="BK155" i="3"/>
  <c r="J138" i="3"/>
  <c r="J206" i="3"/>
  <c r="J172" i="3"/>
  <c r="BK209" i="3"/>
  <c r="BK188" i="3"/>
  <c r="J231" i="3"/>
  <c r="BK194" i="3"/>
  <c r="J177" i="3"/>
  <c r="BK204" i="3"/>
  <c r="J234" i="3"/>
  <c r="BK216" i="3"/>
  <c r="J213" i="3"/>
  <c r="BK195" i="3"/>
  <c r="BK152" i="3"/>
  <c r="BK219" i="3"/>
  <c r="BK201" i="3"/>
  <c r="BK182" i="3"/>
  <c r="BK163" i="3"/>
  <c r="J150" i="3"/>
  <c r="BK210" i="3"/>
  <c r="BK168" i="3"/>
  <c r="J201" i="3"/>
  <c r="BK186" i="3"/>
  <c r="BK173" i="3"/>
  <c r="BK157" i="3"/>
  <c r="J232" i="4"/>
  <c r="J225" i="4"/>
  <c r="BK220" i="4"/>
  <c r="BK214" i="4"/>
  <c r="J205" i="4"/>
  <c r="J199" i="4"/>
  <c r="J193" i="4"/>
  <c r="BK189" i="4"/>
  <c r="J183" i="4"/>
  <c r="J180" i="4"/>
  <c r="BK172" i="4"/>
  <c r="J164" i="4"/>
  <c r="BK157" i="4"/>
  <c r="BK150" i="4"/>
  <c r="J147" i="4"/>
  <c r="J136" i="4"/>
  <c r="BK129" i="4"/>
  <c r="BK229" i="4"/>
  <c r="BK224" i="4"/>
  <c r="J209" i="4"/>
  <c r="BK201" i="4"/>
  <c r="J194" i="4"/>
  <c r="J189" i="4"/>
  <c r="BK179" i="4"/>
  <c r="J172" i="4"/>
  <c r="BK166" i="4"/>
  <c r="BK156" i="4"/>
  <c r="BK147" i="4"/>
  <c r="BK142" i="4"/>
  <c r="J133" i="4"/>
  <c r="BK183" i="4"/>
  <c r="BK169" i="4"/>
  <c r="J155" i="4"/>
  <c r="BK137" i="4"/>
  <c r="J240" i="5"/>
  <c r="J233" i="5"/>
  <c r="BK227" i="5"/>
  <c r="BK221" i="5"/>
  <c r="J239" i="5"/>
  <c r="J232" i="5"/>
  <c r="BK218" i="5"/>
  <c r="BK226" i="5"/>
  <c r="BK214" i="5"/>
  <c r="J213" i="5"/>
  <c r="J212" i="5"/>
  <c r="J209" i="5"/>
  <c r="BK197" i="5"/>
  <c r="BK196" i="5"/>
  <c r="BK195" i="5"/>
  <c r="BK194" i="5"/>
  <c r="BK189" i="5"/>
  <c r="BK188" i="5"/>
  <c r="J186" i="5"/>
  <c r="BK185" i="5"/>
  <c r="J182" i="5"/>
  <c r="BK179" i="5"/>
  <c r="J178" i="5"/>
  <c r="J171" i="5"/>
  <c r="J165" i="5"/>
  <c r="BK164" i="5"/>
  <c r="J155" i="5"/>
  <c r="J151" i="5"/>
  <c r="BK145" i="5"/>
  <c r="J135" i="5"/>
  <c r="J131" i="5"/>
  <c r="J129" i="5"/>
  <c r="BK209" i="5"/>
  <c r="J206" i="5"/>
  <c r="J201" i="5"/>
  <c r="J196" i="5"/>
  <c r="J193" i="5"/>
  <c r="BK183" i="5"/>
  <c r="J179" i="5"/>
  <c r="BK168" i="5"/>
  <c r="BK158" i="5"/>
  <c r="J148" i="5"/>
  <c r="J139" i="5"/>
  <c r="BK131" i="5"/>
  <c r="J128" i="5"/>
  <c r="J203" i="5"/>
  <c r="J192" i="5"/>
  <c r="J185" i="5"/>
  <c r="J177" i="5"/>
  <c r="J159" i="5"/>
  <c r="BK151" i="5"/>
  <c r="J142" i="5"/>
  <c r="BK166" i="5"/>
  <c r="J141" i="5"/>
  <c r="BK171" i="5"/>
  <c r="BK157" i="6"/>
  <c r="J147" i="6"/>
  <c r="BK141" i="6"/>
  <c r="J161" i="6"/>
  <c r="BK152" i="6"/>
  <c r="J141" i="6"/>
  <c r="BK162" i="7"/>
  <c r="J151" i="7"/>
  <c r="J146" i="7"/>
  <c r="J142" i="7"/>
  <c r="BK135" i="7"/>
  <c r="J131" i="7"/>
  <c r="J165" i="7"/>
  <c r="J149" i="8"/>
  <c r="BK144" i="8"/>
  <c r="BK137" i="8"/>
  <c r="J133" i="8"/>
  <c r="BK149" i="8"/>
  <c r="J142" i="8"/>
  <c r="BK133" i="8"/>
  <c r="J248" i="2"/>
  <c r="J193" i="2"/>
  <c r="J169" i="2"/>
  <c r="J151" i="2"/>
  <c r="J296" i="2"/>
  <c r="J279" i="2"/>
  <c r="BK257" i="2"/>
  <c r="BK230" i="2"/>
  <c r="J186" i="2"/>
  <c r="BK163" i="2"/>
  <c r="J235" i="2"/>
  <c r="BK199" i="2"/>
  <c r="BK166" i="2"/>
  <c r="BK260" i="3"/>
  <c r="J233" i="3"/>
  <c r="BK174" i="3"/>
  <c r="BK253" i="3"/>
  <c r="J217" i="3"/>
  <c r="BK167" i="3"/>
  <c r="BK232" i="3"/>
  <c r="J202" i="3"/>
  <c r="BK223" i="3"/>
  <c r="J226" i="3"/>
  <c r="J182" i="3"/>
  <c r="J146" i="3"/>
  <c r="BK228" i="3"/>
  <c r="BK235" i="3"/>
  <c r="J195" i="3"/>
  <c r="J161" i="3"/>
  <c r="J218" i="3"/>
  <c r="BK148" i="3"/>
  <c r="BK189" i="3"/>
  <c r="BK158" i="3"/>
  <c r="BK227" i="4"/>
  <c r="J219" i="4"/>
  <c r="J204" i="4"/>
  <c r="J192" i="4"/>
  <c r="J181" i="4"/>
  <c r="BK165" i="4"/>
  <c r="J151" i="4"/>
  <c r="BK145" i="4"/>
  <c r="BK127" i="4"/>
  <c r="J221" i="4"/>
  <c r="BK228" i="5"/>
  <c r="J218" i="5"/>
  <c r="J231" i="5"/>
  <c r="J223" i="5"/>
  <c r="J210" i="5"/>
  <c r="J184" i="5"/>
  <c r="BK176" i="5"/>
  <c r="J158" i="5"/>
  <c r="BK148" i="5"/>
  <c r="BK208" i="5"/>
  <c r="J195" i="5"/>
  <c r="BK182" i="5"/>
  <c r="J163" i="5"/>
  <c r="BK147" i="5"/>
  <c r="J136" i="5"/>
  <c r="J198" i="5"/>
  <c r="J175" i="5"/>
  <c r="BK150" i="5"/>
  <c r="BK156" i="5"/>
  <c r="BK138" i="5"/>
  <c r="J145" i="6"/>
  <c r="J132" i="6"/>
  <c r="BK136" i="6"/>
  <c r="J136" i="6"/>
  <c r="BK154" i="7"/>
  <c r="BK144" i="7"/>
  <c r="J155" i="7"/>
  <c r="BK152" i="7"/>
  <c r="J149" i="7"/>
  <c r="BK146" i="7"/>
  <c r="BK143" i="7"/>
  <c r="BK139" i="7"/>
  <c r="J135" i="7"/>
  <c r="J130" i="7"/>
  <c r="BK141" i="8"/>
  <c r="J130" i="8"/>
  <c r="J137" i="8"/>
  <c r="J143" i="9"/>
  <c r="BK136" i="9"/>
  <c r="J123" i="9"/>
  <c r="J141" i="9"/>
  <c r="BK128" i="9"/>
  <c r="BK246" i="2"/>
  <c r="BK212" i="2"/>
  <c r="BK182" i="2"/>
  <c r="J158" i="2"/>
  <c r="J293" i="2"/>
  <c r="J282" i="2"/>
  <c r="BK264" i="2"/>
  <c r="J246" i="2"/>
  <c r="BK211" i="2"/>
  <c r="J177" i="2"/>
  <c r="J241" i="2"/>
  <c r="BK157" i="2"/>
  <c r="J302" i="2"/>
  <c r="J273" i="2"/>
  <c r="J263" i="2"/>
  <c r="J249" i="2"/>
  <c r="J232" i="2"/>
  <c r="J210" i="2"/>
  <c r="J197" i="2"/>
  <c r="BK176" i="2"/>
  <c r="BK158" i="2"/>
  <c r="BK308" i="2"/>
  <c r="J305" i="2"/>
  <c r="BK299" i="2"/>
  <c r="BK296" i="2"/>
  <c r="BK290" i="2"/>
  <c r="J284" i="2"/>
  <c r="BK274" i="2"/>
  <c r="J265" i="2"/>
  <c r="J258" i="2"/>
  <c r="BK250" i="2"/>
  <c r="BK239" i="2"/>
  <c r="BK226" i="2"/>
  <c r="BK217" i="2"/>
  <c r="BK206" i="2"/>
  <c r="BK193" i="2"/>
  <c r="BK178" i="2"/>
  <c r="BK161" i="2"/>
  <c r="BK142" i="2"/>
  <c r="J253" i="3"/>
  <c r="BK188" i="4"/>
  <c r="J161" i="5"/>
  <c r="BK136" i="5"/>
  <c r="J145" i="5"/>
  <c r="BK149" i="6"/>
  <c r="J130" i="6"/>
  <c r="J143" i="6"/>
  <c r="J131" i="6"/>
  <c r="BK155" i="7"/>
  <c r="J135" i="8"/>
  <c r="BK147" i="8"/>
  <c r="J139" i="8"/>
  <c r="BK134" i="8"/>
  <c r="BK127" i="8"/>
  <c r="BK145" i="9"/>
  <c r="BK137" i="9"/>
  <c r="J133" i="9"/>
  <c r="J129" i="9"/>
  <c r="BK124" i="9"/>
  <c r="BK144" i="9"/>
  <c r="J138" i="9"/>
  <c r="J132" i="9"/>
  <c r="J124" i="9"/>
  <c r="BK196" i="2"/>
  <c r="BK172" i="2"/>
  <c r="J150" i="2"/>
  <c r="J290" i="2"/>
  <c r="BK271" i="2"/>
  <c r="J237" i="2"/>
  <c r="BK223" i="2"/>
  <c r="J170" i="2"/>
  <c r="J223" i="2"/>
  <c r="BK188" i="2"/>
  <c r="AS94" i="1"/>
  <c r="BK254" i="2"/>
  <c r="BK236" i="2"/>
  <c r="BK213" i="2"/>
  <c r="J200" i="2"/>
  <c r="J172" i="2"/>
  <c r="J155" i="2"/>
  <c r="BK145" i="2"/>
  <c r="J306" i="2"/>
  <c r="J304" i="2"/>
  <c r="J297" i="2"/>
  <c r="BK291" i="2"/>
  <c r="J283" i="2"/>
  <c r="BK275" i="2"/>
  <c r="J264" i="2"/>
  <c r="BK256" i="2"/>
  <c r="BK247" i="2"/>
  <c r="J212" i="2"/>
  <c r="J196" i="2"/>
  <c r="BK180" i="2"/>
  <c r="J163" i="2"/>
  <c r="BK148" i="2"/>
  <c r="J256" i="3"/>
  <c r="J239" i="3"/>
  <c r="J194" i="3"/>
  <c r="BK256" i="3"/>
  <c r="J221" i="3"/>
  <c r="J165" i="3"/>
  <c r="J204" i="3"/>
  <c r="BK238" i="3"/>
  <c r="J248" i="3"/>
  <c r="J199" i="3"/>
  <c r="J251" i="3"/>
  <c r="BK222" i="3"/>
  <c r="BK240" i="3"/>
  <c r="J229" i="3"/>
  <c r="J190" i="3"/>
  <c r="J213" i="4"/>
  <c r="BK200" i="4"/>
  <c r="BK186" i="4"/>
  <c r="BK176" i="4"/>
  <c r="BK159" i="4"/>
  <c r="BK143" i="4"/>
  <c r="J135" i="4"/>
  <c r="J173" i="4"/>
  <c r="J154" i="4"/>
  <c r="J129" i="4"/>
  <c r="J225" i="5"/>
  <c r="BK236" i="5"/>
  <c r="J224" i="5"/>
  <c r="BK235" i="5"/>
  <c r="J204" i="5"/>
  <c r="BK177" i="5"/>
  <c r="BK163" i="5"/>
  <c r="BK141" i="5"/>
  <c r="BK207" i="5"/>
  <c r="J197" i="5"/>
  <c r="J188" i="5"/>
  <c r="BK173" i="5"/>
  <c r="BK161" i="5"/>
  <c r="J138" i="5"/>
  <c r="J127" i="5"/>
  <c r="BK190" i="5"/>
  <c r="J166" i="5"/>
  <c r="J173" i="5"/>
  <c r="BK137" i="5"/>
  <c r="J152" i="6"/>
  <c r="BK134" i="6"/>
  <c r="J135" i="6"/>
  <c r="BK165" i="7"/>
  <c r="J147" i="7"/>
  <c r="BK136" i="7"/>
  <c r="J128" i="7"/>
  <c r="BK131" i="9"/>
  <c r="J309" i="2"/>
  <c r="J219" i="2"/>
  <c r="J202" i="2"/>
  <c r="J178" i="2"/>
  <c r="J142" i="2"/>
  <c r="BK220" i="2"/>
  <c r="BK202" i="2"/>
  <c r="J173" i="2"/>
  <c r="BK159" i="2"/>
  <c r="BK281" i="2"/>
  <c r="BK278" i="2"/>
  <c r="J269" i="2"/>
  <c r="BK149" i="3"/>
  <c r="J203" i="3"/>
  <c r="BK169" i="3"/>
  <c r="BK243" i="3"/>
  <c r="BK215" i="3"/>
  <c r="BK150" i="3"/>
  <c r="BK143" i="3"/>
  <c r="J140" i="3"/>
  <c r="BK153" i="3"/>
  <c r="J216" i="3"/>
  <c r="BK171" i="3"/>
  <c r="BK230" i="3"/>
  <c r="BK221" i="4"/>
  <c r="J210" i="4"/>
  <c r="J190" i="4"/>
  <c r="BK173" i="4"/>
  <c r="BK164" i="4"/>
  <c r="J149" i="4"/>
  <c r="J137" i="4"/>
  <c r="J126" i="4"/>
  <c r="BK223" i="5"/>
  <c r="J235" i="5"/>
  <c r="J226" i="5"/>
  <c r="BK234" i="5"/>
  <c r="J207" i="5"/>
  <c r="J174" i="5"/>
  <c r="BK157" i="5"/>
  <c r="J140" i="5"/>
  <c r="BK127" i="5"/>
  <c r="BK205" i="5"/>
  <c r="J194" i="5"/>
  <c r="BK180" i="5"/>
  <c r="J162" i="5"/>
  <c r="J137" i="5"/>
  <c r="BK193" i="5"/>
  <c r="J160" i="5"/>
  <c r="J180" i="5"/>
  <c r="BK174" i="5"/>
  <c r="J154" i="6"/>
  <c r="J144" i="6"/>
  <c r="BK154" i="6"/>
  <c r="BK130" i="6"/>
  <c r="J152" i="7"/>
  <c r="BK137" i="7"/>
  <c r="BK129" i="7"/>
  <c r="BK127" i="9"/>
  <c r="BK142" i="9"/>
  <c r="BK126" i="9"/>
  <c r="BK222" i="2"/>
  <c r="BK177" i="2"/>
  <c r="J148" i="2"/>
  <c r="J292" i="2"/>
  <c r="J270" i="2"/>
  <c r="J244" i="2"/>
  <c r="BK208" i="2"/>
  <c r="BK179" i="2"/>
  <c r="J300" i="2"/>
  <c r="J201" i="2"/>
  <c r="BK168" i="2"/>
  <c r="BK232" i="2"/>
  <c r="J222" i="2"/>
  <c r="J211" i="2"/>
  <c r="J195" i="2"/>
  <c r="J189" i="2"/>
  <c r="BK169" i="2"/>
  <c r="BK160" i="2"/>
  <c r="J262" i="3"/>
  <c r="BK234" i="3"/>
  <c r="J164" i="3"/>
  <c r="BK255" i="3"/>
  <c r="J245" i="3"/>
  <c r="BK202" i="3"/>
  <c r="J163" i="3"/>
  <c r="BK207" i="3"/>
  <c r="BK212" i="3"/>
  <c r="BK239" i="3"/>
  <c r="BK171" i="4"/>
  <c r="BK141" i="4"/>
  <c r="BK126" i="4"/>
  <c r="J220" i="4"/>
  <c r="J211" i="4"/>
  <c r="BK199" i="4"/>
  <c r="BK178" i="4"/>
  <c r="J165" i="4"/>
  <c r="J150" i="4"/>
  <c r="J139" i="4"/>
  <c r="J127" i="4"/>
  <c r="J166" i="4"/>
  <c r="BK135" i="4"/>
  <c r="BK230" i="5"/>
  <c r="BK219" i="5"/>
  <c r="BK229" i="5"/>
  <c r="J146" i="5"/>
  <c r="J149" i="6"/>
  <c r="BK146" i="6"/>
  <c r="J142" i="6"/>
  <c r="J160" i="6"/>
  <c r="J139" i="6"/>
  <c r="BK132" i="6"/>
  <c r="J133" i="6"/>
  <c r="BK157" i="7"/>
  <c r="BK149" i="7"/>
  <c r="BK145" i="7"/>
  <c r="J140" i="7"/>
  <c r="BK133" i="7"/>
  <c r="BK130" i="7"/>
  <c r="BK164" i="7"/>
  <c r="J133" i="7"/>
  <c r="BK131" i="7"/>
  <c r="BK128" i="7"/>
  <c r="J145" i="8"/>
  <c r="BK139" i="8"/>
  <c r="J134" i="8"/>
  <c r="J128" i="8"/>
  <c r="BK145" i="8"/>
  <c r="J140" i="8"/>
  <c r="BK130" i="8"/>
  <c r="BK147" i="9"/>
  <c r="J144" i="9"/>
  <c r="J142" i="9"/>
  <c r="BK138" i="9"/>
  <c r="BK134" i="9"/>
  <c r="J128" i="9"/>
  <c r="J125" i="9"/>
  <c r="BK143" i="9"/>
  <c r="J137" i="9"/>
  <c r="BK129" i="9"/>
  <c r="BK121" i="9"/>
  <c r="BK244" i="2"/>
  <c r="BK285" i="2"/>
  <c r="BK262" i="2"/>
  <c r="BK238" i="2"/>
  <c r="BK195" i="2"/>
  <c r="J147" i="2"/>
  <c r="BK227" i="2"/>
  <c r="BK181" i="2"/>
  <c r="BK150" i="2"/>
  <c r="BK276" i="2"/>
  <c r="J272" i="2"/>
  <c r="BK265" i="2"/>
  <c r="J256" i="2"/>
  <c r="J251" i="2"/>
  <c r="J229" i="2"/>
  <c r="J206" i="2"/>
  <c r="J187" i="2"/>
  <c r="J160" i="2"/>
  <c r="J146" i="2"/>
  <c r="BK306" i="2"/>
  <c r="BK304" i="2"/>
  <c r="BK298" i="2"/>
  <c r="BK293" i="2"/>
  <c r="BK288" i="2"/>
  <c r="J281" i="2"/>
  <c r="BK273" i="2"/>
  <c r="J261" i="2"/>
  <c r="J254" i="2"/>
  <c r="BK243" i="2"/>
  <c r="J230" i="2"/>
  <c r="J224" i="2"/>
  <c r="BK215" i="2"/>
  <c r="BK197" i="2"/>
  <c r="J188" i="2"/>
  <c r="BK170" i="2"/>
  <c r="J159" i="2"/>
  <c r="BK269" i="3"/>
  <c r="J249" i="3"/>
  <c r="BK226" i="3"/>
  <c r="J159" i="3"/>
  <c r="BK251" i="3"/>
  <c r="J176" i="3"/>
  <c r="BK213" i="3"/>
  <c r="J197" i="3"/>
  <c r="BK225" i="3"/>
  <c r="BK177" i="3"/>
  <c r="J153" i="3"/>
  <c r="J179" i="3"/>
  <c r="J198" i="3"/>
  <c r="J166" i="3"/>
  <c r="J230" i="4"/>
  <c r="BK217" i="4"/>
  <c r="J207" i="4"/>
  <c r="BK197" i="4"/>
  <c r="J185" i="4"/>
  <c r="BK177" i="4"/>
  <c r="BK162" i="4"/>
  <c r="BK152" i="4"/>
  <c r="J138" i="4"/>
  <c r="J216" i="4"/>
  <c r="BK206" i="4"/>
  <c r="BK191" i="4"/>
  <c r="BK181" i="4"/>
  <c r="J168" i="4"/>
  <c r="BK154" i="4"/>
  <c r="J220" i="5"/>
  <c r="BK213" i="5"/>
  <c r="BK200" i="5"/>
  <c r="BK167" i="5"/>
  <c r="BK152" i="5"/>
  <c r="J132" i="5"/>
  <c r="J202" i="5"/>
  <c r="BK192" i="5"/>
  <c r="J167" i="5"/>
  <c r="J153" i="5"/>
  <c r="J133" i="5"/>
  <c r="BK186" i="5"/>
  <c r="BK155" i="5"/>
  <c r="J164" i="5"/>
  <c r="BK139" i="5"/>
  <c r="J157" i="6"/>
  <c r="BK142" i="6"/>
  <c r="BK131" i="6"/>
  <c r="J137" i="6"/>
  <c r="BK135" i="6"/>
  <c r="BK153" i="7"/>
  <c r="J154" i="7"/>
  <c r="BK151" i="7"/>
  <c r="J148" i="7"/>
  <c r="J145" i="7"/>
  <c r="BK140" i="7"/>
  <c r="J136" i="7"/>
  <c r="BK132" i="7"/>
  <c r="J147" i="8"/>
  <c r="BK135" i="8"/>
  <c r="BK148" i="9"/>
  <c r="BK140" i="9"/>
  <c r="BK132" i="9"/>
  <c r="J126" i="9"/>
  <c r="BK135" i="9"/>
  <c r="BK123" i="9"/>
  <c r="J213" i="2"/>
  <c r="BK191" i="2"/>
  <c r="J181" i="2"/>
  <c r="BK167" i="2"/>
  <c r="BK151" i="2"/>
  <c r="J269" i="3"/>
  <c r="BK250" i="3"/>
  <c r="BK208" i="3"/>
  <c r="J265" i="3"/>
  <c r="J246" i="3"/>
  <c r="J222" i="3"/>
  <c r="J170" i="3"/>
  <c r="BK218" i="3"/>
  <c r="J264" i="3"/>
  <c r="J242" i="3"/>
  <c r="J186" i="3"/>
  <c r="BK176" i="3"/>
  <c r="J184" i="3"/>
  <c r="BK166" i="3"/>
  <c r="J214" i="3"/>
  <c r="BK175" i="3"/>
  <c r="BK140" i="3"/>
  <c r="J175" i="3"/>
  <c r="J142" i="3"/>
  <c r="BK222" i="4"/>
  <c r="BK209" i="4"/>
  <c r="J196" i="4"/>
  <c r="J175" i="4"/>
  <c r="J142" i="4"/>
  <c r="BK231" i="5"/>
  <c r="J216" i="5"/>
  <c r="J219" i="5"/>
  <c r="BK211" i="5"/>
  <c r="BK199" i="5"/>
  <c r="J168" i="5"/>
  <c r="J150" i="5"/>
  <c r="BK133" i="5"/>
  <c r="BK204" i="5"/>
  <c r="J190" i="5"/>
  <c r="BK170" i="5"/>
  <c r="J144" i="5"/>
  <c r="BK165" i="5"/>
  <c r="BK187" i="5"/>
  <c r="BK140" i="5"/>
  <c r="BK160" i="6"/>
  <c r="BK150" i="7"/>
  <c r="J139" i="7"/>
  <c r="J121" i="9"/>
  <c r="J136" i="9"/>
  <c r="BK153" i="2"/>
  <c r="BK141" i="2"/>
  <c r="BK297" i="2"/>
  <c r="J288" i="2"/>
  <c r="BK284" i="2"/>
  <c r="J268" i="2"/>
  <c r="J255" i="2"/>
  <c r="J250" i="2"/>
  <c r="BK235" i="2"/>
  <c r="BK200" i="2"/>
  <c r="J182" i="2"/>
  <c r="J167" i="2"/>
  <c r="BK286" i="2"/>
  <c r="BK282" i="2"/>
  <c r="J276" i="2"/>
  <c r="BK270" i="2"/>
  <c r="J266" i="2"/>
  <c r="J260" i="2"/>
  <c r="BK255" i="2"/>
  <c r="BK252" i="2"/>
  <c r="J247" i="2"/>
  <c r="BK241" i="2"/>
  <c r="BK233" i="2"/>
  <c r="J228" i="2"/>
  <c r="BK207" i="2"/>
  <c r="J205" i="2"/>
  <c r="J194" i="2"/>
  <c r="BK190" i="2"/>
  <c r="BK187" i="2"/>
  <c r="BK174" i="2"/>
  <c r="J153" i="2"/>
  <c r="J141" i="2"/>
  <c r="BK265" i="3"/>
  <c r="BK245" i="3"/>
  <c r="BK231" i="3"/>
  <c r="J191" i="3"/>
  <c r="J267" i="3"/>
  <c r="J260" i="3"/>
  <c r="BK249" i="3"/>
  <c r="J240" i="3"/>
  <c r="BK214" i="3"/>
  <c r="BK180" i="3"/>
  <c r="BK164" i="3"/>
  <c r="BK145" i="3"/>
  <c r="J219" i="3"/>
  <c r="BK205" i="3"/>
  <c r="J141" i="3"/>
  <c r="BK233" i="3"/>
  <c r="J171" i="3"/>
  <c r="BK229" i="3"/>
  <c r="BK198" i="3"/>
  <c r="J188" i="3"/>
  <c r="J243" i="3"/>
  <c r="J162" i="3"/>
  <c r="BK217" i="3"/>
  <c r="J143" i="3"/>
  <c r="J169" i="3"/>
  <c r="J230" i="3"/>
  <c r="J209" i="3"/>
  <c r="BK191" i="3"/>
  <c r="J139" i="3"/>
  <c r="BK193" i="3"/>
  <c r="BK224" i="3"/>
  <c r="BK184" i="3"/>
  <c r="BK160" i="3"/>
  <c r="J152" i="3"/>
  <c r="J229" i="4"/>
  <c r="BK223" i="4"/>
  <c r="BK218" i="4"/>
  <c r="BK213" i="4"/>
  <c r="J206" i="4"/>
  <c r="BK196" i="4"/>
  <c r="J191" i="4"/>
  <c r="J186" i="4"/>
  <c r="BK180" i="4"/>
  <c r="BK174" i="4"/>
  <c r="J163" i="4"/>
  <c r="J156" i="4"/>
  <c r="BK149" i="4"/>
  <c r="BK144" i="4"/>
  <c r="J132" i="4"/>
  <c r="BK230" i="4"/>
  <c r="BK225" i="4"/>
  <c r="J218" i="4"/>
  <c r="J212" i="4"/>
  <c r="BK205" i="4"/>
  <c r="BK192" i="4"/>
  <c r="BK185" i="4"/>
  <c r="J174" i="4"/>
  <c r="J167" i="4"/>
  <c r="J158" i="4"/>
  <c r="BK146" i="4"/>
  <c r="BK138" i="4"/>
  <c r="BK131" i="4"/>
  <c r="J182" i="4"/>
  <c r="BK167" i="4"/>
  <c r="J153" i="4"/>
  <c r="BK239" i="5"/>
  <c r="BK232" i="5"/>
  <c r="BK225" i="5"/>
  <c r="BK220" i="5"/>
  <c r="J237" i="5"/>
  <c r="J230" i="5"/>
  <c r="J215" i="5"/>
  <c r="J214" i="5"/>
  <c r="BK212" i="5"/>
  <c r="J211" i="5"/>
  <c r="BK203" i="5"/>
  <c r="BK202" i="5"/>
  <c r="BK159" i="5"/>
  <c r="BK147" i="6"/>
  <c r="BK143" i="6"/>
  <c r="BK137" i="6"/>
  <c r="BK159" i="7"/>
  <c r="BK142" i="8"/>
  <c r="J136" i="8"/>
  <c r="J127" i="8"/>
  <c r="J144" i="8"/>
  <c r="BK136" i="8"/>
  <c r="BK128" i="8"/>
  <c r="J149" i="9"/>
  <c r="J145" i="9"/>
  <c r="BK141" i="9"/>
  <c r="J135" i="9"/>
  <c r="J131" i="9"/>
  <c r="J122" i="9"/>
  <c r="J148" i="9"/>
  <c r="J140" i="9"/>
  <c r="BK133" i="9"/>
  <c r="J127" i="9"/>
  <c r="F33" i="2" l="1"/>
  <c r="P140" i="2"/>
  <c r="P152" i="2"/>
  <c r="R164" i="2"/>
  <c r="R204" i="2"/>
  <c r="R214" i="2"/>
  <c r="T221" i="2"/>
  <c r="P234" i="2"/>
  <c r="T149" i="2"/>
  <c r="P183" i="2"/>
  <c r="BK245" i="2"/>
  <c r="J245" i="2"/>
  <c r="J111" i="2" s="1"/>
  <c r="P280" i="2"/>
  <c r="P295" i="2"/>
  <c r="R307" i="2"/>
  <c r="R140" i="2"/>
  <c r="T164" i="2"/>
  <c r="BK221" i="2"/>
  <c r="J221" i="2"/>
  <c r="J107" i="2"/>
  <c r="P231" i="2"/>
  <c r="T234" i="2"/>
  <c r="R287" i="2"/>
  <c r="P307" i="2"/>
  <c r="BK140" i="2"/>
  <c r="J140" i="2"/>
  <c r="J98" i="2"/>
  <c r="BK152" i="2"/>
  <c r="J152" i="2"/>
  <c r="J100" i="2" s="1"/>
  <c r="BK183" i="2"/>
  <c r="J183" i="2" s="1"/>
  <c r="J102" i="2" s="1"/>
  <c r="BK214" i="2"/>
  <c r="J214" i="2"/>
  <c r="J105" i="2"/>
  <c r="P218" i="2"/>
  <c r="R221" i="2"/>
  <c r="R231" i="2"/>
  <c r="BK234" i="2"/>
  <c r="J234" i="2" s="1"/>
  <c r="J109" i="2" s="1"/>
  <c r="BK240" i="2"/>
  <c r="J240" i="2"/>
  <c r="J110" i="2"/>
  <c r="T240" i="2"/>
  <c r="T277" i="2"/>
  <c r="R295" i="2"/>
  <c r="BK307" i="2"/>
  <c r="J307" i="2"/>
  <c r="J118" i="2"/>
  <c r="T151" i="3"/>
  <c r="T147" i="3"/>
  <c r="R183" i="2"/>
  <c r="T218" i="2"/>
  <c r="T245" i="2"/>
  <c r="BK287" i="2"/>
  <c r="J287" i="2"/>
  <c r="J114" i="2"/>
  <c r="BK303" i="2"/>
  <c r="J303" i="2"/>
  <c r="J117" i="2" s="1"/>
  <c r="BK154" i="3"/>
  <c r="J154" i="3" s="1"/>
  <c r="J101" i="3" s="1"/>
  <c r="R149" i="2"/>
  <c r="T183" i="2"/>
  <c r="BK218" i="2"/>
  <c r="J218" i="2"/>
  <c r="J106" i="2" s="1"/>
  <c r="T231" i="2"/>
  <c r="P240" i="2"/>
  <c r="BK277" i="2"/>
  <c r="J277" i="2" s="1"/>
  <c r="J112" i="2" s="1"/>
  <c r="P287" i="2"/>
  <c r="P303" i="2"/>
  <c r="BK137" i="3"/>
  <c r="J137" i="3" s="1"/>
  <c r="J98" i="3" s="1"/>
  <c r="T137" i="3"/>
  <c r="R151" i="3"/>
  <c r="R147" i="3"/>
  <c r="R154" i="3"/>
  <c r="P178" i="3"/>
  <c r="T178" i="3"/>
  <c r="BK187" i="3"/>
  <c r="J187" i="3" s="1"/>
  <c r="J104" i="3" s="1"/>
  <c r="T187" i="3"/>
  <c r="BK149" i="2"/>
  <c r="J149" i="2"/>
  <c r="J99" i="2"/>
  <c r="BK164" i="2"/>
  <c r="J164" i="2"/>
  <c r="J101" i="2" s="1"/>
  <c r="P204" i="2"/>
  <c r="R218" i="2"/>
  <c r="BK231" i="2"/>
  <c r="J231" i="2"/>
  <c r="J108" i="2"/>
  <c r="R234" i="2"/>
  <c r="R240" i="2"/>
  <c r="BK280" i="2"/>
  <c r="J280" i="2" s="1"/>
  <c r="J113" i="2" s="1"/>
  <c r="T295" i="2"/>
  <c r="R303" i="2"/>
  <c r="P137" i="3"/>
  <c r="T154" i="3"/>
  <c r="P183" i="3"/>
  <c r="P196" i="3"/>
  <c r="P227" i="3"/>
  <c r="P241" i="3"/>
  <c r="P254" i="3"/>
  <c r="T140" i="2"/>
  <c r="R152" i="2"/>
  <c r="P164" i="2"/>
  <c r="BK204" i="2"/>
  <c r="J204" i="2" s="1"/>
  <c r="J104" i="2" s="1"/>
  <c r="P214" i="2"/>
  <c r="R245" i="2"/>
  <c r="R277" i="2"/>
  <c r="R280" i="2"/>
  <c r="BK295" i="2"/>
  <c r="J295" i="2"/>
  <c r="J115" i="2" s="1"/>
  <c r="T303" i="2"/>
  <c r="BK160" i="4"/>
  <c r="BK203" i="4"/>
  <c r="J203" i="4" s="1"/>
  <c r="J102" i="4" s="1"/>
  <c r="BK134" i="4"/>
  <c r="J134" i="4"/>
  <c r="J99" i="4" s="1"/>
  <c r="P160" i="4"/>
  <c r="P203" i="4"/>
  <c r="R134" i="5"/>
  <c r="R149" i="5"/>
  <c r="P191" i="5"/>
  <c r="P217" i="5"/>
  <c r="P238" i="5"/>
  <c r="P129" i="6"/>
  <c r="T140" i="6"/>
  <c r="BK156" i="6"/>
  <c r="J156" i="6"/>
  <c r="J106" i="6" s="1"/>
  <c r="P159" i="6"/>
  <c r="P127" i="7"/>
  <c r="P141" i="7"/>
  <c r="T163" i="7"/>
  <c r="T160" i="7"/>
  <c r="P149" i="2"/>
  <c r="T152" i="2"/>
  <c r="T204" i="2"/>
  <c r="T214" i="2"/>
  <c r="P221" i="2"/>
  <c r="P245" i="2"/>
  <c r="P277" i="2"/>
  <c r="T280" i="2"/>
  <c r="T287" i="2"/>
  <c r="T307" i="2"/>
  <c r="R183" i="3"/>
  <c r="T196" i="3"/>
  <c r="R227" i="3"/>
  <c r="BK241" i="3"/>
  <c r="J241" i="3" s="1"/>
  <c r="J107" i="3" s="1"/>
  <c r="BK244" i="3"/>
  <c r="J244" i="3"/>
  <c r="J108" i="3"/>
  <c r="R244" i="3"/>
  <c r="BK254" i="3"/>
  <c r="J254" i="3"/>
  <c r="J110" i="3" s="1"/>
  <c r="T254" i="3"/>
  <c r="P263" i="3"/>
  <c r="T263" i="3"/>
  <c r="R125" i="4"/>
  <c r="T134" i="4"/>
  <c r="R160" i="4"/>
  <c r="BK198" i="4"/>
  <c r="J198" i="4" s="1"/>
  <c r="J101" i="4" s="1"/>
  <c r="R198" i="4"/>
  <c r="T203" i="4"/>
  <c r="P126" i="5"/>
  <c r="BK134" i="5"/>
  <c r="J134" i="5" s="1"/>
  <c r="J99" i="5" s="1"/>
  <c r="BK149" i="5"/>
  <c r="J149" i="5"/>
  <c r="J100" i="5" s="1"/>
  <c r="T149" i="5"/>
  <c r="P181" i="5"/>
  <c r="BK191" i="5"/>
  <c r="J191" i="5" s="1"/>
  <c r="J102" i="5" s="1"/>
  <c r="T191" i="5"/>
  <c r="R217" i="5"/>
  <c r="BK238" i="5"/>
  <c r="J238" i="5"/>
  <c r="J104" i="5"/>
  <c r="T238" i="5"/>
  <c r="T129" i="6"/>
  <c r="P140" i="6"/>
  <c r="R156" i="6"/>
  <c r="BK159" i="6"/>
  <c r="J159" i="6" s="1"/>
  <c r="J107" i="6" s="1"/>
  <c r="R159" i="6"/>
  <c r="T127" i="7"/>
  <c r="BK141" i="7"/>
  <c r="J141" i="7"/>
  <c r="J100" i="7" s="1"/>
  <c r="T141" i="7"/>
  <c r="P163" i="7"/>
  <c r="P160" i="7"/>
  <c r="BK129" i="8"/>
  <c r="J129" i="8"/>
  <c r="J99" i="8" s="1"/>
  <c r="R129" i="8"/>
  <c r="R126" i="8" s="1"/>
  <c r="R124" i="8" s="1"/>
  <c r="BK132" i="8"/>
  <c r="J132" i="8"/>
  <c r="J100" i="8"/>
  <c r="R132" i="8"/>
  <c r="BK138" i="8"/>
  <c r="J138" i="8"/>
  <c r="J101" i="8" s="1"/>
  <c r="R138" i="8"/>
  <c r="BK143" i="8"/>
  <c r="J143" i="8"/>
  <c r="J102" i="8"/>
  <c r="R143" i="8"/>
  <c r="BK120" i="9"/>
  <c r="BK119" i="9"/>
  <c r="J119" i="9" s="1"/>
  <c r="J97" i="9" s="1"/>
  <c r="R137" i="3"/>
  <c r="BK151" i="3"/>
  <c r="J151" i="3"/>
  <c r="J100" i="3"/>
  <c r="P151" i="3"/>
  <c r="P147" i="3"/>
  <c r="P154" i="3"/>
  <c r="BK178" i="3"/>
  <c r="J178" i="3" s="1"/>
  <c r="J102" i="3" s="1"/>
  <c r="R178" i="3"/>
  <c r="BK183" i="3"/>
  <c r="J183" i="3" s="1"/>
  <c r="J103" i="3" s="1"/>
  <c r="T183" i="3"/>
  <c r="P187" i="3"/>
  <c r="R187" i="3"/>
  <c r="BK196" i="3"/>
  <c r="J196" i="3"/>
  <c r="J105" i="3"/>
  <c r="R196" i="3"/>
  <c r="BK227" i="3"/>
  <c r="J227" i="3" s="1"/>
  <c r="J106" i="3" s="1"/>
  <c r="T227" i="3"/>
  <c r="R241" i="3"/>
  <c r="T241" i="3"/>
  <c r="P244" i="3"/>
  <c r="T244" i="3"/>
  <c r="R254" i="3"/>
  <c r="BK263" i="3"/>
  <c r="J263" i="3"/>
  <c r="J114" i="3" s="1"/>
  <c r="R263" i="3"/>
  <c r="BK125" i="4"/>
  <c r="J125" i="4"/>
  <c r="J98" i="4"/>
  <c r="P125" i="4"/>
  <c r="T125" i="4"/>
  <c r="P134" i="4"/>
  <c r="R134" i="4"/>
  <c r="T160" i="4"/>
  <c r="P198" i="4"/>
  <c r="T198" i="4"/>
  <c r="R203" i="4"/>
  <c r="BK126" i="5"/>
  <c r="J126" i="5" s="1"/>
  <c r="J98" i="5" s="1"/>
  <c r="R126" i="5"/>
  <c r="T126" i="5"/>
  <c r="P134" i="5"/>
  <c r="T134" i="5"/>
  <c r="T125" i="5" s="1"/>
  <c r="T124" i="5" s="1"/>
  <c r="P149" i="5"/>
  <c r="BK181" i="5"/>
  <c r="J181" i="5" s="1"/>
  <c r="J101" i="5" s="1"/>
  <c r="R181" i="5"/>
  <c r="T181" i="5"/>
  <c r="R191" i="5"/>
  <c r="BK217" i="5"/>
  <c r="J217" i="5" s="1"/>
  <c r="J103" i="5" s="1"/>
  <c r="T217" i="5"/>
  <c r="R238" i="5"/>
  <c r="BK129" i="6"/>
  <c r="J129" i="6" s="1"/>
  <c r="J98" i="6" s="1"/>
  <c r="R129" i="6"/>
  <c r="R128" i="6" s="1"/>
  <c r="BK140" i="6"/>
  <c r="J140" i="6" s="1"/>
  <c r="J100" i="6" s="1"/>
  <c r="R140" i="6"/>
  <c r="P156" i="6"/>
  <c r="P155" i="6"/>
  <c r="T156" i="6"/>
  <c r="T159" i="6"/>
  <c r="BK127" i="7"/>
  <c r="J127" i="7" s="1"/>
  <c r="J98" i="7" s="1"/>
  <c r="R127" i="7"/>
  <c r="BK138" i="7"/>
  <c r="J138" i="7"/>
  <c r="J99" i="7"/>
  <c r="P138" i="7"/>
  <c r="R138" i="7"/>
  <c r="T138" i="7"/>
  <c r="R141" i="7"/>
  <c r="BK163" i="7"/>
  <c r="J163" i="7" s="1"/>
  <c r="J105" i="7" s="1"/>
  <c r="R163" i="7"/>
  <c r="R160" i="7" s="1"/>
  <c r="P129" i="8"/>
  <c r="P126" i="8" s="1"/>
  <c r="P124" i="8" s="1"/>
  <c r="AU101" i="1" s="1"/>
  <c r="T129" i="8"/>
  <c r="T126" i="8"/>
  <c r="T124" i="8"/>
  <c r="P132" i="8"/>
  <c r="T132" i="8"/>
  <c r="P138" i="8"/>
  <c r="T138" i="8"/>
  <c r="P143" i="8"/>
  <c r="T143" i="8"/>
  <c r="P120" i="9"/>
  <c r="P119" i="9"/>
  <c r="P118" i="9" s="1"/>
  <c r="AU102" i="1" s="1"/>
  <c r="R120" i="9"/>
  <c r="R119" i="9"/>
  <c r="R118" i="9"/>
  <c r="T120" i="9"/>
  <c r="T119" i="9"/>
  <c r="T118" i="9"/>
  <c r="BK231" i="4"/>
  <c r="J231" i="4"/>
  <c r="J103" i="4" s="1"/>
  <c r="BK138" i="6"/>
  <c r="J138" i="6"/>
  <c r="J99" i="6" s="1"/>
  <c r="BK151" i="6"/>
  <c r="J151" i="6"/>
  <c r="J103" i="6" s="1"/>
  <c r="BK156" i="7"/>
  <c r="J156" i="7" s="1"/>
  <c r="J101" i="7" s="1"/>
  <c r="BK301" i="2"/>
  <c r="J301" i="2" s="1"/>
  <c r="J116" i="2" s="1"/>
  <c r="BK259" i="3"/>
  <c r="J259" i="3" s="1"/>
  <c r="J112" i="3" s="1"/>
  <c r="BK261" i="3"/>
  <c r="J261" i="3"/>
  <c r="J113" i="3"/>
  <c r="BK148" i="6"/>
  <c r="J148" i="6"/>
  <c r="J101" i="6"/>
  <c r="BK146" i="8"/>
  <c r="J146" i="8"/>
  <c r="J103" i="8" s="1"/>
  <c r="BK147" i="3"/>
  <c r="J147" i="3"/>
  <c r="J99" i="3" s="1"/>
  <c r="BK252" i="3"/>
  <c r="J252" i="3"/>
  <c r="J109" i="3" s="1"/>
  <c r="BK257" i="3"/>
  <c r="J257" i="3" s="1"/>
  <c r="J111" i="3" s="1"/>
  <c r="BK268" i="3"/>
  <c r="J268" i="3" s="1"/>
  <c r="J115" i="3" s="1"/>
  <c r="BK153" i="6"/>
  <c r="J153" i="6" s="1"/>
  <c r="J104" i="6" s="1"/>
  <c r="BK158" i="7"/>
  <c r="J158" i="7"/>
  <c r="J102" i="7"/>
  <c r="BK161" i="7"/>
  <c r="J161" i="7"/>
  <c r="J104" i="7"/>
  <c r="BK126" i="8"/>
  <c r="J126" i="8"/>
  <c r="J98" i="8" s="1"/>
  <c r="BK148" i="8"/>
  <c r="J148" i="8"/>
  <c r="J104" i="8" s="1"/>
  <c r="F91" i="9"/>
  <c r="F92" i="9"/>
  <c r="E108" i="9"/>
  <c r="BF121" i="9"/>
  <c r="BF126" i="9"/>
  <c r="BF127" i="9"/>
  <c r="BF128" i="9"/>
  <c r="BF130" i="9"/>
  <c r="BF131" i="9"/>
  <c r="BF133" i="9"/>
  <c r="BF135" i="9"/>
  <c r="BF136" i="9"/>
  <c r="BF137" i="9"/>
  <c r="BF139" i="9"/>
  <c r="BF140" i="9"/>
  <c r="BF142" i="9"/>
  <c r="BF144" i="9"/>
  <c r="BF145" i="9"/>
  <c r="BF146" i="9"/>
  <c r="BF147" i="9"/>
  <c r="BF148" i="9"/>
  <c r="J89" i="9"/>
  <c r="J91" i="9"/>
  <c r="J92" i="9"/>
  <c r="BF122" i="9"/>
  <c r="BF123" i="9"/>
  <c r="BF124" i="9"/>
  <c r="BF125" i="9"/>
  <c r="BF129" i="9"/>
  <c r="BF132" i="9"/>
  <c r="BF134" i="9"/>
  <c r="BF138" i="9"/>
  <c r="BF141" i="9"/>
  <c r="BF143" i="9"/>
  <c r="BF149" i="9"/>
  <c r="F91" i="8"/>
  <c r="F92" i="8"/>
  <c r="J92" i="8"/>
  <c r="E114" i="8"/>
  <c r="J118" i="8"/>
  <c r="J120" i="8"/>
  <c r="BF128" i="8"/>
  <c r="BF136" i="8"/>
  <c r="BF137" i="8"/>
  <c r="BF140" i="8"/>
  <c r="BF142" i="8"/>
  <c r="BF147" i="8"/>
  <c r="BF149" i="8"/>
  <c r="BF127" i="8"/>
  <c r="BF130" i="8"/>
  <c r="BF131" i="8"/>
  <c r="BF133" i="8"/>
  <c r="BF134" i="8"/>
  <c r="BF135" i="8"/>
  <c r="BF139" i="8"/>
  <c r="BF141" i="8"/>
  <c r="BF144" i="8"/>
  <c r="BF145" i="8"/>
  <c r="E85" i="7"/>
  <c r="J89" i="7"/>
  <c r="J91" i="7"/>
  <c r="J92" i="7"/>
  <c r="F122" i="7"/>
  <c r="BF128" i="7"/>
  <c r="BF129" i="7"/>
  <c r="BF131" i="7"/>
  <c r="BF132" i="7"/>
  <c r="BF133" i="7"/>
  <c r="BF134" i="7"/>
  <c r="BF135" i="7"/>
  <c r="BF136" i="7"/>
  <c r="BF137" i="7"/>
  <c r="BF139" i="7"/>
  <c r="BF143" i="7"/>
  <c r="BF144" i="7"/>
  <c r="BF147" i="7"/>
  <c r="BF148" i="7"/>
  <c r="BF149" i="7"/>
  <c r="BF154" i="7"/>
  <c r="F91" i="7"/>
  <c r="BF130" i="7"/>
  <c r="BF140" i="7"/>
  <c r="BF142" i="7"/>
  <c r="BF145" i="7"/>
  <c r="BF146" i="7"/>
  <c r="BF150" i="7"/>
  <c r="BF151" i="7"/>
  <c r="BF152" i="7"/>
  <c r="BF153" i="7"/>
  <c r="BF155" i="7"/>
  <c r="BF157" i="7"/>
  <c r="BF159" i="7"/>
  <c r="BF162" i="7"/>
  <c r="BF164" i="7"/>
  <c r="BF165" i="7"/>
  <c r="BF135" i="6"/>
  <c r="F92" i="6"/>
  <c r="J123" i="6"/>
  <c r="E85" i="6"/>
  <c r="J89" i="6"/>
  <c r="F123" i="6"/>
  <c r="BF133" i="6"/>
  <c r="BF130" i="6"/>
  <c r="BF137" i="6"/>
  <c r="BF141" i="6"/>
  <c r="BF144" i="6"/>
  <c r="BF146" i="6"/>
  <c r="J92" i="6"/>
  <c r="BF131" i="6"/>
  <c r="BF132" i="6"/>
  <c r="BF134" i="6"/>
  <c r="BF136" i="6"/>
  <c r="BF139" i="6"/>
  <c r="BF142" i="6"/>
  <c r="BF143" i="6"/>
  <c r="BF145" i="6"/>
  <c r="BF147" i="6"/>
  <c r="BF149" i="6"/>
  <c r="BF152" i="6"/>
  <c r="BF154" i="6"/>
  <c r="BF157" i="6"/>
  <c r="BF158" i="6"/>
  <c r="BF160" i="6"/>
  <c r="BF161" i="6"/>
  <c r="J160" i="4"/>
  <c r="J100" i="4"/>
  <c r="J121" i="5"/>
  <c r="BF127" i="5"/>
  <c r="BF140" i="5"/>
  <c r="BF151" i="5"/>
  <c r="BF152" i="5"/>
  <c r="BF157" i="5"/>
  <c r="BF168" i="5"/>
  <c r="BF169" i="5"/>
  <c r="BF182" i="5"/>
  <c r="F91" i="5"/>
  <c r="F121" i="5"/>
  <c r="BF130" i="5"/>
  <c r="BF150" i="5"/>
  <c r="BF167" i="5"/>
  <c r="BF176" i="5"/>
  <c r="BF178" i="5"/>
  <c r="J91" i="5"/>
  <c r="BF133" i="5"/>
  <c r="BF146" i="5"/>
  <c r="BF148" i="5"/>
  <c r="BF162" i="5"/>
  <c r="BF173" i="5"/>
  <c r="BF180" i="5"/>
  <c r="BF207" i="5"/>
  <c r="E85" i="5"/>
  <c r="J89" i="5"/>
  <c r="BF131" i="5"/>
  <c r="BF132" i="5"/>
  <c r="BF135" i="5"/>
  <c r="BF137" i="5"/>
  <c r="BF138" i="5"/>
  <c r="BF139" i="5"/>
  <c r="BF143" i="5"/>
  <c r="BF153" i="5"/>
  <c r="BF156" i="5"/>
  <c r="BF159" i="5"/>
  <c r="BF161" i="5"/>
  <c r="BF163" i="5"/>
  <c r="BF166" i="5"/>
  <c r="BF171" i="5"/>
  <c r="BF175" i="5"/>
  <c r="BF177" i="5"/>
  <c r="BF184" i="5"/>
  <c r="BF187" i="5"/>
  <c r="BF189" i="5"/>
  <c r="BF192" i="5"/>
  <c r="BF194" i="5"/>
  <c r="BF196" i="5"/>
  <c r="BF205" i="5"/>
  <c r="BF128" i="5"/>
  <c r="BF129" i="5"/>
  <c r="BF136" i="5"/>
  <c r="BF141" i="5"/>
  <c r="BF142" i="5"/>
  <c r="BF144" i="5"/>
  <c r="BF145" i="5"/>
  <c r="BF147" i="5"/>
  <c r="BF154" i="5"/>
  <c r="BF155" i="5"/>
  <c r="BF158" i="5"/>
  <c r="BF160" i="5"/>
  <c r="BF164" i="5"/>
  <c r="BF165" i="5"/>
  <c r="BF170" i="5"/>
  <c r="BF172" i="5"/>
  <c r="BF174" i="5"/>
  <c r="BF179" i="5"/>
  <c r="BF183" i="5"/>
  <c r="BF185" i="5"/>
  <c r="BF186" i="5"/>
  <c r="BF188" i="5"/>
  <c r="BF190" i="5"/>
  <c r="BF193" i="5"/>
  <c r="BF195" i="5"/>
  <c r="BF197" i="5"/>
  <c r="BF198" i="5"/>
  <c r="BF199" i="5"/>
  <c r="BF200" i="5"/>
  <c r="BF201" i="5"/>
  <c r="BF202" i="5"/>
  <c r="BF203" i="5"/>
  <c r="BF204" i="5"/>
  <c r="BF206" i="5"/>
  <c r="BF208" i="5"/>
  <c r="BF209" i="5"/>
  <c r="BF210" i="5"/>
  <c r="BF211" i="5"/>
  <c r="BF212" i="5"/>
  <c r="BF213" i="5"/>
  <c r="BF214" i="5"/>
  <c r="BF225" i="5"/>
  <c r="BF233" i="5"/>
  <c r="BF237" i="5"/>
  <c r="BF215" i="5"/>
  <c r="BF216" i="5"/>
  <c r="BF221" i="5"/>
  <c r="BF227" i="5"/>
  <c r="BF228" i="5"/>
  <c r="BF229" i="5"/>
  <c r="BF232" i="5"/>
  <c r="BF235" i="5"/>
  <c r="BF236" i="5"/>
  <c r="BF218" i="5"/>
  <c r="BF219" i="5"/>
  <c r="BF220" i="5"/>
  <c r="BF222" i="5"/>
  <c r="BF223" i="5"/>
  <c r="BF224" i="5"/>
  <c r="BF226" i="5"/>
  <c r="BF230" i="5"/>
  <c r="BF231" i="5"/>
  <c r="BF234" i="5"/>
  <c r="BF239" i="5"/>
  <c r="BF240" i="5"/>
  <c r="E113" i="4"/>
  <c r="J117" i="4"/>
  <c r="BF131" i="4"/>
  <c r="BF133" i="4"/>
  <c r="BF138" i="4"/>
  <c r="BF148" i="4"/>
  <c r="BF168" i="4"/>
  <c r="BF186" i="4"/>
  <c r="F91" i="4"/>
  <c r="F92" i="4"/>
  <c r="J119" i="4"/>
  <c r="J120" i="4"/>
  <c r="BF126" i="4"/>
  <c r="BF127" i="4"/>
  <c r="BF128" i="4"/>
  <c r="BF130" i="4"/>
  <c r="BF135" i="4"/>
  <c r="BF137" i="4"/>
  <c r="BF143" i="4"/>
  <c r="BF145" i="4"/>
  <c r="BF146" i="4"/>
  <c r="BF150" i="4"/>
  <c r="BF153" i="4"/>
  <c r="BF155" i="4"/>
  <c r="BF158" i="4"/>
  <c r="BF159" i="4"/>
  <c r="BF162" i="4"/>
  <c r="BF163" i="4"/>
  <c r="BF165" i="4"/>
  <c r="BF166" i="4"/>
  <c r="BF172" i="4"/>
  <c r="BF178" i="4"/>
  <c r="BF180" i="4"/>
  <c r="BF183" i="4"/>
  <c r="BF188" i="4"/>
  <c r="BF193" i="4"/>
  <c r="BF196" i="4"/>
  <c r="BF202" i="4"/>
  <c r="BF209" i="4"/>
  <c r="BF210" i="4"/>
  <c r="BF211" i="4"/>
  <c r="BF213" i="4"/>
  <c r="BF216" i="4"/>
  <c r="BF217" i="4"/>
  <c r="BF219" i="4"/>
  <c r="BF220" i="4"/>
  <c r="BF221" i="4"/>
  <c r="BF222" i="4"/>
  <c r="BF223" i="4"/>
  <c r="BF226" i="4"/>
  <c r="BF227" i="4"/>
  <c r="BF129" i="4"/>
  <c r="BF132" i="4"/>
  <c r="BF136" i="4"/>
  <c r="BF139" i="4"/>
  <c r="BF140" i="4"/>
  <c r="BF141" i="4"/>
  <c r="BF142" i="4"/>
  <c r="BF144" i="4"/>
  <c r="BF147" i="4"/>
  <c r="BF149" i="4"/>
  <c r="BF151" i="4"/>
  <c r="BF152" i="4"/>
  <c r="BF154" i="4"/>
  <c r="BF156" i="4"/>
  <c r="BF157" i="4"/>
  <c r="BF161" i="4"/>
  <c r="BF164" i="4"/>
  <c r="BF167" i="4"/>
  <c r="BF169" i="4"/>
  <c r="BF170" i="4"/>
  <c r="BF171" i="4"/>
  <c r="BF173" i="4"/>
  <c r="BF174" i="4"/>
  <c r="BF175" i="4"/>
  <c r="BF176" i="4"/>
  <c r="BF177" i="4"/>
  <c r="BF179" i="4"/>
  <c r="BF181" i="4"/>
  <c r="BF182" i="4"/>
  <c r="BF184" i="4"/>
  <c r="BF185" i="4"/>
  <c r="BF187" i="4"/>
  <c r="BF189" i="4"/>
  <c r="BF190" i="4"/>
  <c r="BF191" i="4"/>
  <c r="BF192" i="4"/>
  <c r="BF194" i="4"/>
  <c r="BF195" i="4"/>
  <c r="BF197" i="4"/>
  <c r="BF199" i="4"/>
  <c r="BF200" i="4"/>
  <c r="BF201" i="4"/>
  <c r="BF204" i="4"/>
  <c r="BF205" i="4"/>
  <c r="BF206" i="4"/>
  <c r="BF207" i="4"/>
  <c r="BF208" i="4"/>
  <c r="BF212" i="4"/>
  <c r="BF214" i="4"/>
  <c r="BF215" i="4"/>
  <c r="BF218" i="4"/>
  <c r="BF224" i="4"/>
  <c r="BF225" i="4"/>
  <c r="BF228" i="4"/>
  <c r="BF229" i="4"/>
  <c r="BF230" i="4"/>
  <c r="BF232" i="4"/>
  <c r="BF145" i="3"/>
  <c r="BF148" i="3"/>
  <c r="BF163" i="3"/>
  <c r="BF168" i="3"/>
  <c r="BF175" i="3"/>
  <c r="BF176" i="3"/>
  <c r="BF199" i="3"/>
  <c r="BF213" i="3"/>
  <c r="E85" i="3"/>
  <c r="J91" i="3"/>
  <c r="BF149" i="3"/>
  <c r="BF171" i="3"/>
  <c r="BF188" i="3"/>
  <c r="BF194" i="3"/>
  <c r="BF206" i="3"/>
  <c r="BF140" i="3"/>
  <c r="BF159" i="3"/>
  <c r="BF179" i="3"/>
  <c r="BF181" i="3"/>
  <c r="BF197" i="3"/>
  <c r="BF231" i="3"/>
  <c r="BF233" i="3"/>
  <c r="BK203" i="2"/>
  <c r="J203" i="2"/>
  <c r="J103" i="2" s="1"/>
  <c r="BF138" i="3"/>
  <c r="BF141" i="3"/>
  <c r="BF144" i="3"/>
  <c r="BF156" i="3"/>
  <c r="BF157" i="3"/>
  <c r="BF164" i="3"/>
  <c r="BF167" i="3"/>
  <c r="BF201" i="3"/>
  <c r="BF217" i="3"/>
  <c r="BF170" i="3"/>
  <c r="BF174" i="3"/>
  <c r="BF180" i="3"/>
  <c r="BF192" i="3"/>
  <c r="BF223" i="3"/>
  <c r="BF229" i="3"/>
  <c r="BF240" i="3"/>
  <c r="BF242" i="3"/>
  <c r="BK139" i="2"/>
  <c r="J139" i="2" s="1"/>
  <c r="J97" i="2" s="1"/>
  <c r="BF139" i="3"/>
  <c r="BF155" i="3"/>
  <c r="BF158" i="3"/>
  <c r="BF166" i="3"/>
  <c r="BF182" i="3"/>
  <c r="BF190" i="3"/>
  <c r="F91" i="3"/>
  <c r="BF143" i="3"/>
  <c r="BF146" i="3"/>
  <c r="BF153" i="3"/>
  <c r="BF165" i="3"/>
  <c r="BF173" i="3"/>
  <c r="BF184" i="3"/>
  <c r="BF219" i="3"/>
  <c r="BF251" i="3"/>
  <c r="BF172" i="3"/>
  <c r="BF177" i="3"/>
  <c r="BF189" i="3"/>
  <c r="BF208" i="3"/>
  <c r="BF209" i="3"/>
  <c r="BF220" i="3"/>
  <c r="BF226" i="3"/>
  <c r="BF193" i="3"/>
  <c r="BF210" i="3"/>
  <c r="BF214" i="3"/>
  <c r="BF216" i="3"/>
  <c r="BF218" i="3"/>
  <c r="BF222" i="3"/>
  <c r="BF236" i="3"/>
  <c r="BF237" i="3"/>
  <c r="BF249" i="3"/>
  <c r="BF265" i="3"/>
  <c r="BF266" i="3"/>
  <c r="BF186" i="3"/>
  <c r="BF191" i="3"/>
  <c r="BF212" i="3"/>
  <c r="BF215" i="3"/>
  <c r="BF221" i="3"/>
  <c r="J89" i="3"/>
  <c r="F92" i="3"/>
  <c r="J92" i="3"/>
  <c r="BF150" i="3"/>
  <c r="BF152" i="3"/>
  <c r="BF161" i="3"/>
  <c r="BF169" i="3"/>
  <c r="BF198" i="3"/>
  <c r="BF200" i="3"/>
  <c r="BF205" i="3"/>
  <c r="BF207" i="3"/>
  <c r="BF211" i="3"/>
  <c r="BF224" i="3"/>
  <c r="BF232" i="3"/>
  <c r="BF234" i="3"/>
  <c r="BF235" i="3"/>
  <c r="BF239" i="3"/>
  <c r="BF246" i="3"/>
  <c r="BF248" i="3"/>
  <c r="BF253" i="3"/>
  <c r="BF262" i="3"/>
  <c r="BF142" i="3"/>
  <c r="BF160" i="3"/>
  <c r="BF162" i="3"/>
  <c r="BF185" i="3"/>
  <c r="BF195" i="3"/>
  <c r="BF202" i="3"/>
  <c r="BF203" i="3"/>
  <c r="BF204" i="3"/>
  <c r="BF225" i="3"/>
  <c r="BF228" i="3"/>
  <c r="BF230" i="3"/>
  <c r="BF238" i="3"/>
  <c r="BF243" i="3"/>
  <c r="BF245" i="3"/>
  <c r="BF247" i="3"/>
  <c r="BF250" i="3"/>
  <c r="BF255" i="3"/>
  <c r="BF256" i="3"/>
  <c r="BF258" i="3"/>
  <c r="BF260" i="3"/>
  <c r="BF264" i="3"/>
  <c r="BF267" i="3"/>
  <c r="BF269" i="3"/>
  <c r="F92" i="2"/>
  <c r="J134" i="2"/>
  <c r="BF141" i="2"/>
  <c r="BF145" i="2"/>
  <c r="BF146" i="2"/>
  <c r="BF153" i="2"/>
  <c r="BF154" i="2"/>
  <c r="BF159" i="2"/>
  <c r="BF161" i="2"/>
  <c r="BF165" i="2"/>
  <c r="BF166" i="2"/>
  <c r="BF168" i="2"/>
  <c r="BF169" i="2"/>
  <c r="BF170" i="2"/>
  <c r="BF171" i="2"/>
  <c r="BF173" i="2"/>
  <c r="BF174" i="2"/>
  <c r="BF175" i="2"/>
  <c r="BF176" i="2"/>
  <c r="BF178" i="2"/>
  <c r="BF181" i="2"/>
  <c r="BF188" i="2"/>
  <c r="BF190" i="2"/>
  <c r="BF192" i="2"/>
  <c r="BF193" i="2"/>
  <c r="BF194" i="2"/>
  <c r="BF197" i="2"/>
  <c r="BF198" i="2"/>
  <c r="BF199" i="2"/>
  <c r="BF200" i="2"/>
  <c r="BF201" i="2"/>
  <c r="BF202" i="2"/>
  <c r="BF207" i="2"/>
  <c r="BF209" i="2"/>
  <c r="BF211" i="2"/>
  <c r="BF217" i="2"/>
  <c r="BF219" i="2"/>
  <c r="BF223" i="2"/>
  <c r="BF224" i="2"/>
  <c r="BF225" i="2"/>
  <c r="BF227" i="2"/>
  <c r="BF229" i="2"/>
  <c r="BF232" i="2"/>
  <c r="BF238" i="2"/>
  <c r="BF239" i="2"/>
  <c r="BF241" i="2"/>
  <c r="BF244" i="2"/>
  <c r="BF246" i="2"/>
  <c r="BF247" i="2"/>
  <c r="BF254" i="2"/>
  <c r="BF256" i="2"/>
  <c r="BF258" i="2"/>
  <c r="BF259" i="2"/>
  <c r="BF260" i="2"/>
  <c r="BF261" i="2"/>
  <c r="BF263" i="2"/>
  <c r="BF264" i="2"/>
  <c r="BF265" i="2"/>
  <c r="BF269" i="2"/>
  <c r="BF270" i="2"/>
  <c r="BF272" i="2"/>
  <c r="BF276" i="2"/>
  <c r="BF278" i="2"/>
  <c r="BF281" i="2"/>
  <c r="BF282" i="2"/>
  <c r="BF283" i="2"/>
  <c r="BF284" i="2"/>
  <c r="BF285" i="2"/>
  <c r="BF286" i="2"/>
  <c r="BF288" i="2"/>
  <c r="BF289" i="2"/>
  <c r="BF290" i="2"/>
  <c r="BF291" i="2"/>
  <c r="BF292" i="2"/>
  <c r="BF293" i="2"/>
  <c r="BF294" i="2"/>
  <c r="BF296" i="2"/>
  <c r="BF298" i="2"/>
  <c r="BF302" i="2"/>
  <c r="BF304" i="2"/>
  <c r="BF305" i="2"/>
  <c r="BF306" i="2"/>
  <c r="BF308" i="2"/>
  <c r="BF309" i="2"/>
  <c r="F91" i="2"/>
  <c r="J92" i="2"/>
  <c r="BF142" i="2"/>
  <c r="BF143" i="2"/>
  <c r="BF144" i="2"/>
  <c r="BF160" i="2"/>
  <c r="BF167" i="2"/>
  <c r="BF189" i="2"/>
  <c r="BF196" i="2"/>
  <c r="BF206" i="2"/>
  <c r="BF208" i="2"/>
  <c r="BF216" i="2"/>
  <c r="BF228" i="2"/>
  <c r="BF230" i="2"/>
  <c r="BF233" i="2"/>
  <c r="BF235" i="2"/>
  <c r="BF248" i="2"/>
  <c r="BF250" i="2"/>
  <c r="BF252" i="2"/>
  <c r="BF253" i="2"/>
  <c r="BF255" i="2"/>
  <c r="BF257" i="2"/>
  <c r="BF262" i="2"/>
  <c r="BF271" i="2"/>
  <c r="AZ95" i="1"/>
  <c r="J89" i="2"/>
  <c r="BF147" i="2"/>
  <c r="BF148" i="2"/>
  <c r="BF155" i="2"/>
  <c r="BF156" i="2"/>
  <c r="BF177" i="2"/>
  <c r="BF179" i="2"/>
  <c r="BF182" i="2"/>
  <c r="BF186" i="2"/>
  <c r="BF191" i="2"/>
  <c r="BF205" i="2"/>
  <c r="BF212" i="2"/>
  <c r="BF222" i="2"/>
  <c r="BF226" i="2"/>
  <c r="BF236" i="2"/>
  <c r="BF243" i="2"/>
  <c r="BF299" i="2"/>
  <c r="BC95" i="1"/>
  <c r="E128" i="2"/>
  <c r="BF150" i="2"/>
  <c r="BF151" i="2"/>
  <c r="BF158" i="2"/>
  <c r="BF172" i="2"/>
  <c r="BF210" i="2"/>
  <c r="BF213" i="2"/>
  <c r="BF220" i="2"/>
  <c r="BF237" i="2"/>
  <c r="BF242" i="2"/>
  <c r="BF249" i="2"/>
  <c r="BF266" i="2"/>
  <c r="BF267" i="2"/>
  <c r="BF268" i="2"/>
  <c r="BF273" i="2"/>
  <c r="BF274" i="2"/>
  <c r="BF275" i="2"/>
  <c r="BF279" i="2"/>
  <c r="BF297" i="2"/>
  <c r="BB95" i="1"/>
  <c r="BF157" i="2"/>
  <c r="BF162" i="2"/>
  <c r="BF163" i="2"/>
  <c r="BF180" i="2"/>
  <c r="BF184" i="2"/>
  <c r="BF185" i="2"/>
  <c r="BF187" i="2"/>
  <c r="BF195" i="2"/>
  <c r="BF215" i="2"/>
  <c r="BF251" i="2"/>
  <c r="BF300" i="2"/>
  <c r="AV95" i="1"/>
  <c r="BD95" i="1"/>
  <c r="J33" i="3"/>
  <c r="AV96" i="1" s="1"/>
  <c r="F35" i="5"/>
  <c r="BB98" i="1"/>
  <c r="F35" i="8"/>
  <c r="BB101" i="1"/>
  <c r="F37" i="3"/>
  <c r="BD96" i="1" s="1"/>
  <c r="F36" i="4"/>
  <c r="BC97" i="1" s="1"/>
  <c r="F33" i="8"/>
  <c r="AZ101" i="1"/>
  <c r="F33" i="3"/>
  <c r="AZ96" i="1"/>
  <c r="J33" i="9"/>
  <c r="AV102" i="1" s="1"/>
  <c r="F33" i="4"/>
  <c r="AZ97" i="1" s="1"/>
  <c r="J33" i="5"/>
  <c r="AV98" i="1"/>
  <c r="J33" i="6"/>
  <c r="AV99" i="1"/>
  <c r="J33" i="7"/>
  <c r="AV100" i="1" s="1"/>
  <c r="F36" i="8"/>
  <c r="BC101" i="1" s="1"/>
  <c r="F35" i="9"/>
  <c r="BB102" i="1"/>
  <c r="F33" i="5"/>
  <c r="AZ98" i="1"/>
  <c r="F37" i="6"/>
  <c r="BD99" i="1" s="1"/>
  <c r="F36" i="9"/>
  <c r="BC102" i="1" s="1"/>
  <c r="F36" i="3"/>
  <c r="BC96" i="1"/>
  <c r="F35" i="4"/>
  <c r="BB97" i="1"/>
  <c r="F37" i="5"/>
  <c r="BD98" i="1" s="1"/>
  <c r="F35" i="6"/>
  <c r="BB99" i="1" s="1"/>
  <c r="F35" i="7"/>
  <c r="BB100" i="1"/>
  <c r="J33" i="8"/>
  <c r="AV101" i="1"/>
  <c r="F33" i="9"/>
  <c r="AZ102" i="1" s="1"/>
  <c r="J33" i="4"/>
  <c r="AV97" i="1" s="1"/>
  <c r="F36" i="5"/>
  <c r="BC98" i="1"/>
  <c r="F36" i="6"/>
  <c r="BC99" i="1"/>
  <c r="F33" i="7"/>
  <c r="AZ100" i="1" s="1"/>
  <c r="F36" i="7"/>
  <c r="BC100" i="1" s="1"/>
  <c r="F37" i="9"/>
  <c r="BD102" i="1"/>
  <c r="F35" i="3"/>
  <c r="BB96" i="1"/>
  <c r="F33" i="6"/>
  <c r="AZ99" i="1" s="1"/>
  <c r="F37" i="7"/>
  <c r="BD100" i="1" s="1"/>
  <c r="F37" i="4"/>
  <c r="BD97" i="1"/>
  <c r="F37" i="8"/>
  <c r="BD101" i="1"/>
  <c r="P124" i="4" l="1"/>
  <c r="P123" i="4" s="1"/>
  <c r="AU97" i="1" s="1"/>
  <c r="P135" i="3"/>
  <c r="AU96" i="1"/>
  <c r="P128" i="6"/>
  <c r="P127" i="6"/>
  <c r="AU99" i="1" s="1"/>
  <c r="T139" i="2"/>
  <c r="R126" i="7"/>
  <c r="R125" i="7"/>
  <c r="T155" i="6"/>
  <c r="R125" i="5"/>
  <c r="R124" i="5"/>
  <c r="T124" i="4"/>
  <c r="T123" i="4"/>
  <c r="T203" i="2"/>
  <c r="BK124" i="4"/>
  <c r="J124" i="4"/>
  <c r="J97" i="4"/>
  <c r="T135" i="3"/>
  <c r="R203" i="2"/>
  <c r="P139" i="2"/>
  <c r="R135" i="3"/>
  <c r="T126" i="7"/>
  <c r="T125" i="7" s="1"/>
  <c r="R155" i="6"/>
  <c r="R127" i="6"/>
  <c r="P125" i="5"/>
  <c r="P124" i="5" s="1"/>
  <c r="AU98" i="1" s="1"/>
  <c r="R124" i="4"/>
  <c r="R123" i="4" s="1"/>
  <c r="P126" i="7"/>
  <c r="P125" i="7"/>
  <c r="AU100" i="1"/>
  <c r="T128" i="6"/>
  <c r="T127" i="6" s="1"/>
  <c r="P203" i="2"/>
  <c r="R139" i="2"/>
  <c r="R138" i="2" s="1"/>
  <c r="BK135" i="3"/>
  <c r="J135" i="3" s="1"/>
  <c r="J96" i="3" s="1"/>
  <c r="BK125" i="5"/>
  <c r="J125" i="5" s="1"/>
  <c r="J97" i="5" s="1"/>
  <c r="BK128" i="6"/>
  <c r="J128" i="6" s="1"/>
  <c r="J97" i="6" s="1"/>
  <c r="BK150" i="6"/>
  <c r="J150" i="6"/>
  <c r="J102" i="6"/>
  <c r="BK126" i="7"/>
  <c r="J126" i="7"/>
  <c r="J97" i="7"/>
  <c r="J120" i="9"/>
  <c r="J98" i="9"/>
  <c r="BK155" i="6"/>
  <c r="J155" i="6"/>
  <c r="J105" i="6"/>
  <c r="BK160" i="7"/>
  <c r="J160" i="7"/>
  <c r="J103" i="7"/>
  <c r="BK124" i="8"/>
  <c r="J124" i="8"/>
  <c r="J96" i="8" s="1"/>
  <c r="BK118" i="9"/>
  <c r="J118" i="9"/>
  <c r="J96" i="9" s="1"/>
  <c r="BK138" i="2"/>
  <c r="J138" i="2"/>
  <c r="J96" i="2" s="1"/>
  <c r="J34" i="5"/>
  <c r="AW98" i="1" s="1"/>
  <c r="AT98" i="1" s="1"/>
  <c r="J34" i="7"/>
  <c r="AW100" i="1" s="1"/>
  <c r="AT100" i="1" s="1"/>
  <c r="BD94" i="1"/>
  <c r="W33" i="1" s="1"/>
  <c r="J34" i="6"/>
  <c r="AW99" i="1" s="1"/>
  <c r="AT99" i="1" s="1"/>
  <c r="BB94" i="1"/>
  <c r="AX94" i="1" s="1"/>
  <c r="F34" i="4"/>
  <c r="BA97" i="1"/>
  <c r="J34" i="4"/>
  <c r="AW97" i="1"/>
  <c r="AT97" i="1"/>
  <c r="F34" i="3"/>
  <c r="BA96" i="1" s="1"/>
  <c r="F34" i="9"/>
  <c r="BA102" i="1"/>
  <c r="J34" i="3"/>
  <c r="AW96" i="1" s="1"/>
  <c r="AT96" i="1" s="1"/>
  <c r="F34" i="6"/>
  <c r="BA99" i="1"/>
  <c r="F34" i="8"/>
  <c r="BA101" i="1" s="1"/>
  <c r="J34" i="8"/>
  <c r="AW101" i="1"/>
  <c r="AT101" i="1" s="1"/>
  <c r="F34" i="2"/>
  <c r="BA95" i="1"/>
  <c r="AZ94" i="1"/>
  <c r="W29" i="1" s="1"/>
  <c r="J34" i="2"/>
  <c r="AW95" i="1"/>
  <c r="AT95" i="1"/>
  <c r="F34" i="5"/>
  <c r="BA98" i="1" s="1"/>
  <c r="J34" i="9"/>
  <c r="AW102" i="1"/>
  <c r="AT102" i="1" s="1"/>
  <c r="F34" i="7"/>
  <c r="BA100" i="1"/>
  <c r="BC94" i="1"/>
  <c r="AY94" i="1" s="1"/>
  <c r="P138" i="2" l="1"/>
  <c r="AU95" i="1" s="1"/>
  <c r="AU94" i="1" s="1"/>
  <c r="T138" i="2"/>
  <c r="BK123" i="4"/>
  <c r="J123" i="4"/>
  <c r="J96" i="4"/>
  <c r="BK127" i="6"/>
  <c r="J127" i="6" s="1"/>
  <c r="J96" i="6" s="1"/>
  <c r="BK125" i="7"/>
  <c r="J125" i="7"/>
  <c r="J96" i="7"/>
  <c r="BK124" i="5"/>
  <c r="J124" i="5"/>
  <c r="J96" i="5"/>
  <c r="J30" i="8"/>
  <c r="AG101" i="1"/>
  <c r="J30" i="9"/>
  <c r="AG102" i="1"/>
  <c r="J30" i="3"/>
  <c r="AG96" i="1" s="1"/>
  <c r="J30" i="2"/>
  <c r="AG95" i="1"/>
  <c r="W32" i="1"/>
  <c r="W31" i="1"/>
  <c r="BA94" i="1"/>
  <c r="W30" i="1"/>
  <c r="AV94" i="1"/>
  <c r="AK29" i="1" s="1"/>
  <c r="J39" i="9" l="1"/>
  <c r="J39" i="8"/>
  <c r="J39" i="3"/>
  <c r="J39" i="2"/>
  <c r="AN95" i="1"/>
  <c r="AN96" i="1"/>
  <c r="AN101" i="1"/>
  <c r="AN102" i="1"/>
  <c r="J30" i="4"/>
  <c r="AG97" i="1"/>
  <c r="AN97" i="1" s="1"/>
  <c r="AW94" i="1"/>
  <c r="AK30" i="1"/>
  <c r="J30" i="6"/>
  <c r="AG99" i="1" s="1"/>
  <c r="J30" i="7"/>
  <c r="AG100" i="1" s="1"/>
  <c r="J30" i="5"/>
  <c r="AG98" i="1" s="1"/>
  <c r="AN98" i="1" s="1"/>
  <c r="J39" i="6" l="1"/>
  <c r="J39" i="4"/>
  <c r="J39" i="5"/>
  <c r="J39" i="7"/>
  <c r="AN100" i="1"/>
  <c r="AN99" i="1"/>
  <c r="AG94" i="1"/>
  <c r="AK26" i="1" s="1"/>
  <c r="AT94" i="1"/>
  <c r="AN94" i="1" l="1"/>
  <c r="AK35" i="1"/>
</calcChain>
</file>

<file path=xl/sharedStrings.xml><?xml version="1.0" encoding="utf-8"?>
<sst xmlns="http://schemas.openxmlformats.org/spreadsheetml/2006/main" count="9702" uniqueCount="1635">
  <si>
    <t>Export Komplet</t>
  </si>
  <si>
    <t/>
  </si>
  <si>
    <t>2.0</t>
  </si>
  <si>
    <t>ZAMOK</t>
  </si>
  <si>
    <t>False</t>
  </si>
  <si>
    <t>{d7c96741-162a-4f2f-83db-ca80956af02f}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</si>
  <si>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</si>
  <si>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</si>
  <si>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</si>
  <si>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</si>
  <si>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</si>
  <si>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</si>
  <si>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</si>
  <si>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2024-172-1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</si>
  <si>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</si>
  <si>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</si>
  <si>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Penzión pri mlyne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</si>
  <si>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</si>
  <si>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</si>
  <si>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</si>
  <si>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</si>
  <si>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</si>
  <si>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</si>
  <si>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</si>
  <si>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</si>
  <si>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</si>
  <si>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</si>
  <si>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</si>
  <si>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</si>
  <si>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</si>
  <si>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</si>
  <si>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</si>
  <si>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</si>
  <si>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</si>
  <si>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</si>
  <si>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</si>
  <si>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</si>
  <si>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</si>
  <si>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</si>
  <si>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</si>
  <si>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</si>
  <si>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</si>
  <si>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</si>
  <si>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</si>
  <si>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</si>
  <si>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</si>
  <si>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</si>
  <si>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</si>
  <si>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</si>
  <si>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</si>
  <si>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</si>
  <si>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</si>
  <si>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</si>
  <si>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</si>
  <si>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</si>
  <si>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</si>
  <si>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</si>
  <si>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</si>
  <si>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</si>
  <si>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</si>
  <si>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</si>
  <si>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</si>
  <si>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</si>
  <si>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</si>
  <si>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</si>
  <si>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</si>
  <si>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</si>
  <si>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</si>
  <si>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</si>
  <si>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</si>
  <si>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</si>
  <si>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</si>
  <si>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</si>
  <si>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</si>
  <si>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</si>
  <si>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</si>
  <si>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</si>
  <si>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Stavebná časť</t>
  </si>
  <si>
    <t>STA</t>
  </si>
  <si>
    <t>1</t>
  </si>
  <si>
    <t>{7f778370-3d8a-4abe-9345-e1639aed75d1}</t>
  </si>
  <si>
    <t>02</t>
  </si>
  <si>
    <t>Elektroinštalácia, bleskozvod  a uzemnenie</t>
  </si>
  <si>
    <t>{1d7f50af-2160-4e93-b485-1cc90881e586}</t>
  </si>
  <si>
    <t>03</t>
  </si>
  <si>
    <t>Zdravotechnika</t>
  </si>
  <si>
    <t>{bde77147-2225-49c7-9a24-52a9ac618326}</t>
  </si>
  <si>
    <t>04</t>
  </si>
  <si>
    <t>Ústredné vykurovanie</t>
  </si>
  <si>
    <t>{aff7b771-fa0a-4927-9eee-9958b64a2fa5}</t>
  </si>
  <si>
    <t>05</t>
  </si>
  <si>
    <t>Vodovodna prípojka</t>
  </si>
  <si>
    <t>{cabe4312-beed-41b1-a725-566d416487ad}</t>
  </si>
  <si>
    <t>06</t>
  </si>
  <si>
    <t>Kanalizačná prípojka</t>
  </si>
  <si>
    <t>{7453834e-4fb5-4f85-9bad-abe9d1961872}</t>
  </si>
  <si>
    <t>07</t>
  </si>
  <si>
    <t>Prípojka NN</t>
  </si>
  <si>
    <t>{a5b54eac-3d8d-4a3d-8f4c-0b9c654afe79}</t>
  </si>
  <si>
    <t>08</t>
  </si>
  <si>
    <t>Sadove úpravy</t>
  </si>
  <si>
    <t>{042b0949-44d5-4b1e-a15b-fb3854d7da0d}</t>
  </si>
  <si>
    <t>KRYCÍ LIST ROZPOČTU</t>
  </si>
  <si>
    <t>Objekt:</t>
  </si>
  <si>
    <t>01 - Stavebná časť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</si>
  <si>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</si>
  <si>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</si>
  <si>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</si>
  <si>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</si>
  <si>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</si>
  <si>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</si>
  <si>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</si>
  <si>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</si>
  <si>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</si>
  <si>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</si>
  <si>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</si>
  <si>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</si>
  <si>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711 - Izolácie proti vode a vlhkosti</t>
  </si>
  <si>
    <t xml:space="preserve">    713 - Izolácie tepelné</t>
  </si>
  <si>
    <t xml:space="preserve">    722 - Zdravotechnika - vnútorný vodovod</t>
  </si>
  <si>
    <t xml:space="preserve">    725 - Zdravotechnika - zariaďovacie predmety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</si>
  <si>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</si>
  <si>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</si>
  <si>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</si>
  <si>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</si>
  <si>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769 - Montáže vzduchotechnických zariadení</t>
  </si>
  <si>
    <t xml:space="preserve">    771 - Podlahy z dlaždíc</t>
  </si>
  <si>
    <t xml:space="preserve">    775 - Podlahy vlysové a parketové</t>
  </si>
  <si>
    <t xml:space="preserve">    781 - Dokončovacie práce a obklady</t>
  </si>
  <si>
    <t xml:space="preserve">    783 - Nátery</t>
  </si>
  <si>
    <t xml:space="preserve">    784 - Dokončovacie práce - maľby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</si>
  <si>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</si>
  <si>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</si>
  <si>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</si>
  <si>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</si>
  <si>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</si>
  <si>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</si>
  <si>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</si>
  <si>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</si>
  <si>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</si>
  <si>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</si>
  <si>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</si>
  <si>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</si>
  <si>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</si>
  <si>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</si>
  <si>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</si>
  <si>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</si>
  <si>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</si>
  <si>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</si>
  <si>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130001101.S</t>
  </si>
  <si>
    <t>Príplatok k cenám za sťaženie výkopu  - pre všetky triedy</t>
  </si>
  <si>
    <t>m3</t>
  </si>
  <si>
    <t>4</t>
  </si>
  <si>
    <t>2</t>
  </si>
  <si>
    <t>130201001.S</t>
  </si>
  <si>
    <t>Výkop jamy a ryhy v obmedzenom priestore horn. tr.3 ručne</t>
  </si>
  <si>
    <t>3</t>
  </si>
  <si>
    <t>162201211.S</t>
  </si>
  <si>
    <t>Vodorovné premiestnenie výkopku horniny tr. 1 až 4 stavebným fúrikom do 10 m v rovine alebo vo svahu do 1:5</t>
  </si>
  <si>
    <t>6</t>
  </si>
  <si>
    <t>162201219.S</t>
  </si>
  <si>
    <t>Príplatok za k.ď. 10m v rovine alebo vo svahu do 1:5 k vodorov. premiestneniu výkopku stavebným fúrikom horn. tr.1 až 4</t>
  </si>
  <si>
    <t>8</t>
  </si>
  <si>
    <t>5</t>
  </si>
  <si>
    <t>162501102.S</t>
  </si>
  <si>
    <t>Vodorovné premiestnenie výkopku po spevnenej ceste z horniny tr.1-4, do 100 m3 na vzdialenosť do 3000 m</t>
  </si>
  <si>
    <t>10</t>
  </si>
  <si>
    <t>162501105.S</t>
  </si>
  <si>
    <t>Vodorovné premiestnenie výkopku po spevnenej ceste z horniny tr.1-4, do 100 m3, príplatok k cene za každých ďalšich a začatých 1000 m</t>
  </si>
  <si>
    <t>12</t>
  </si>
  <si>
    <t>7</t>
  </si>
  <si>
    <t>167101100.S</t>
  </si>
  <si>
    <t>Nakladanie výkopku tr.1-4 ručne</t>
  </si>
  <si>
    <t>14</t>
  </si>
  <si>
    <t>171201101.S</t>
  </si>
  <si>
    <t>Uloženie sypaniny do násypov s rozprestretím sypaniny vo vrstvách a s hrubým urovnaním nezhutnených</t>
  </si>
  <si>
    <t>16</t>
  </si>
  <si>
    <t>Zakladanie</t>
  </si>
  <si>
    <t>9</t>
  </si>
  <si>
    <t>271533001.S</t>
  </si>
  <si>
    <t>Násyp pod základové konštrukcie so zhutnením z  kameniva hrubého drveného fr.32-63 mm</t>
  </si>
  <si>
    <t>18</t>
  </si>
  <si>
    <t>273321312.S</t>
  </si>
  <si>
    <t>Betón základových dosiek, železový (bez výstuže), tr. C 20/25</t>
  </si>
  <si>
    <t>Zvislé a kompletné konštrukcie</t>
  </si>
  <si>
    <t>11</t>
  </si>
  <si>
    <t>311233141.S</t>
  </si>
  <si>
    <t>Murivo nosné (m3) z tehál pálených dierovaných brúsených na pero a drážku hrúbky 300 mm, na maltu pre tenké škáry - zamurovanie otvoru</t>
  </si>
  <si>
    <t>22</t>
  </si>
  <si>
    <t>317121101.S</t>
  </si>
  <si>
    <t>Montáž prefabrikovaného prekladu pre svetlosť otvoru od 600 do 1050 mm</t>
  </si>
  <si>
    <t>ks</t>
  </si>
  <si>
    <t>24</t>
  </si>
  <si>
    <t>13</t>
  </si>
  <si>
    <t>M</t>
  </si>
  <si>
    <t>596460000200.S</t>
  </si>
  <si>
    <t>Keramický preklad nenosný, lxšxv 1000x100x65 mm</t>
  </si>
  <si>
    <t>26</t>
  </si>
  <si>
    <t>317160171.S</t>
  </si>
  <si>
    <t>Keramický preklad nenosný šírky 145 mm, výšky 71 mm, dĺžky 1000 mm</t>
  </si>
  <si>
    <t>28</t>
  </si>
  <si>
    <t>15</t>
  </si>
  <si>
    <t>317160311.S</t>
  </si>
  <si>
    <t>Keramický preklad nosný šírky 70 mm, výšky 238 mm, dĺžky 1000 mm</t>
  </si>
  <si>
    <t>30</t>
  </si>
  <si>
    <t>317160313.S</t>
  </si>
  <si>
    <t>Keramický preklad nosný šírky 70 mm, výšky 238 mm, dĺžky 1500 mm</t>
  </si>
  <si>
    <t>32</t>
  </si>
  <si>
    <t>17</t>
  </si>
  <si>
    <t>319201311.S</t>
  </si>
  <si>
    <t>Vyrovnanie nerovného povrchu bez odsekania tehál hr.do 30 mm</t>
  </si>
  <si>
    <t>m2</t>
  </si>
  <si>
    <t>34</t>
  </si>
  <si>
    <t>340239223.S</t>
  </si>
  <si>
    <t>Zamurovanie otvorov plochy nad 1 do 4 m2 z tehál pálených dierovaných nebrúsených hrúbky 175 mm</t>
  </si>
  <si>
    <t>36</t>
  </si>
  <si>
    <t>19</t>
  </si>
  <si>
    <t>340239225.S</t>
  </si>
  <si>
    <t>Zamurovanie otvorov plochy nad 1 do 4 m2 z tehál pálených dierovaných nebrúsených hrúbky 300 mm</t>
  </si>
  <si>
    <t>38</t>
  </si>
  <si>
    <t>342240131.S</t>
  </si>
  <si>
    <t>Priečky z tehál pálených dierovaných brúsených na pero a drážku hrúbky 100 mm, na maltu pre tenké škáry</t>
  </si>
  <si>
    <t>40</t>
  </si>
  <si>
    <t>21</t>
  </si>
  <si>
    <t>342240161.S</t>
  </si>
  <si>
    <t>Priečky z tehál pálených dierovaných brúsených na pero a drážku hrúbky 140 mm, na maltu pre tenké škáry</t>
  </si>
  <si>
    <t>42</t>
  </si>
  <si>
    <t>Úpravy povrchov, podlahy, osadenie</t>
  </si>
  <si>
    <t>610991111.S</t>
  </si>
  <si>
    <t>Zakrývanie výplní vnútorných okenných otvorov, predmetov a konštrukcií</t>
  </si>
  <si>
    <t>44</t>
  </si>
  <si>
    <t>23</t>
  </si>
  <si>
    <t>611460303.S</t>
  </si>
  <si>
    <t>Vnútorná stierka stropov sadrová, hr. 3 mm</t>
  </si>
  <si>
    <t>46</t>
  </si>
  <si>
    <t>612425931.S</t>
  </si>
  <si>
    <t>Omietka vápenná vnútorného ostenia okenného alebo dverného štuková</t>
  </si>
  <si>
    <t>48</t>
  </si>
  <si>
    <t>25</t>
  </si>
  <si>
    <t>612460121.S</t>
  </si>
  <si>
    <t>Príprava vnútorného podkladu stien penetráciou základnou</t>
  </si>
  <si>
    <t>50</t>
  </si>
  <si>
    <t>612460122.S</t>
  </si>
  <si>
    <t>Príprava vnútorného podkladu stien penetráciou hĺbkovou na nasiakavé podklady</t>
  </si>
  <si>
    <t>52</t>
  </si>
  <si>
    <t>27</t>
  </si>
  <si>
    <t>612460124.S</t>
  </si>
  <si>
    <t>Príprava vnútorného podkladu stien penetráciou pod omietky a nátery</t>
  </si>
  <si>
    <t>54</t>
  </si>
  <si>
    <t>612460243.S</t>
  </si>
  <si>
    <t>Vnútorná omietka stien vápennocementová jadrová (hrubá), hr. 20 mm</t>
  </si>
  <si>
    <t>56</t>
  </si>
  <si>
    <t>29</t>
  </si>
  <si>
    <t>612460365.S</t>
  </si>
  <si>
    <t>Vnútorná omietka stien vápennocementová jednovrstvová, hr. 20 mm</t>
  </si>
  <si>
    <t>58</t>
  </si>
  <si>
    <t>612460383.S</t>
  </si>
  <si>
    <t>Vnútorná omietka stien vápennocementová štuková (jemná), hr. 3 mm</t>
  </si>
  <si>
    <t>60</t>
  </si>
  <si>
    <t>31</t>
  </si>
  <si>
    <t>612481119.S</t>
  </si>
  <si>
    <t>Potiahnutie vnútorných stien sklotextilnou mriežkou s celoplošným prilepením</t>
  </si>
  <si>
    <t>62</t>
  </si>
  <si>
    <t>620991121.S</t>
  </si>
  <si>
    <t>Zakrývanie výplní vonkajších otvorov s rámami a zárubňami, zábradlí, oplechovania, atď. zhotovené z lešenia akýmkoľvek spôsobom</t>
  </si>
  <si>
    <t>64</t>
  </si>
  <si>
    <t>33</t>
  </si>
  <si>
    <t>622491340.S</t>
  </si>
  <si>
    <t>Fasádna farba prírodná vápenná, dvojnásobná</t>
  </si>
  <si>
    <t>66</t>
  </si>
  <si>
    <t>631312611.S</t>
  </si>
  <si>
    <t>Mazanina z betónu prostého (m3) tr. C 16/20 hr.nad 50 do 80 mm</t>
  </si>
  <si>
    <t>68</t>
  </si>
  <si>
    <t>35</t>
  </si>
  <si>
    <t>631362402.S</t>
  </si>
  <si>
    <t>Výstuž mazanín z betónov (z kameniva) a z ľahkých betónov zo sietí KARI, priemer drôtu 4/4 mm, veľkosť oka 150x150 mm</t>
  </si>
  <si>
    <t>70</t>
  </si>
  <si>
    <t>632001011.S</t>
  </si>
  <si>
    <t>Zhotovenie separačnej fólie v podlahových vrstvách z PE</t>
  </si>
  <si>
    <t>72</t>
  </si>
  <si>
    <t>37</t>
  </si>
  <si>
    <t>283230007500.S</t>
  </si>
  <si>
    <t>Oddeľovacia fólia na potery</t>
  </si>
  <si>
    <t>74</t>
  </si>
  <si>
    <t>642945111.S</t>
  </si>
  <si>
    <t>Osadenie oceľ. zárubní protipož. dverí s obetónov. jednokrídlové do 2,5 m2</t>
  </si>
  <si>
    <t>76</t>
  </si>
  <si>
    <t>39</t>
  </si>
  <si>
    <t>553310001700.S</t>
  </si>
  <si>
    <t>Zárubňa kovová šxv 300-1195x500-1970 a 2100 mm, jednodielna zamurovacia</t>
  </si>
  <si>
    <t>78</t>
  </si>
  <si>
    <t>Ostatné konštrukcie a práce-búranie</t>
  </si>
  <si>
    <t>953945351.S</t>
  </si>
  <si>
    <t>Hliníkový rohový ochranný profil s integrovanou mriežkou</t>
  </si>
  <si>
    <t>m</t>
  </si>
  <si>
    <t>80</t>
  </si>
  <si>
    <t>41</t>
  </si>
  <si>
    <t>961055111.S</t>
  </si>
  <si>
    <t>Búranie základov alebo vybúranie otvorov plochy nad 4 m2 v základoch železobetónových,  -2,40000t</t>
  </si>
  <si>
    <t>82</t>
  </si>
  <si>
    <t>962032231.S</t>
  </si>
  <si>
    <t>Búranie muriva alebo vybúranie otvorov plochy nad 4 m2 nadzákladového z tehál pálených, vápenopieskových, cementových na maltu,  -1,90500t</t>
  </si>
  <si>
    <t>84</t>
  </si>
  <si>
    <t>43</t>
  </si>
  <si>
    <t>965043441.S</t>
  </si>
  <si>
    <t>Búranie podkladov pod dlažby, liatych dlažieb a mazanín,betón s poterom,teracom hr.do 150 mm,  plochy nad 4 m2 -2,20000t</t>
  </si>
  <si>
    <t>86</t>
  </si>
  <si>
    <t>965044201.S</t>
  </si>
  <si>
    <t>Brúsenie existujúcich betónových podláh, zbrúsenie hrúbky do 3 mm -0,00600t</t>
  </si>
  <si>
    <t>88</t>
  </si>
  <si>
    <t>45</t>
  </si>
  <si>
    <t>965081712.S</t>
  </si>
  <si>
    <t>Búranie dlažieb, bez podklad. lôžka z xylolit., alebo keramických dlaždíc hr. do 10 mm,  -0,02000t</t>
  </si>
  <si>
    <t>90</t>
  </si>
  <si>
    <t>966068103.R</t>
  </si>
  <si>
    <t>Demontáž drevených konštrukcií schodiska</t>
  </si>
  <si>
    <t>92</t>
  </si>
  <si>
    <t>47</t>
  </si>
  <si>
    <t>968061125.S</t>
  </si>
  <si>
    <t>Vyvesenie dreveného dverného krídla do suti plochy do 2 m2, -0,02400t</t>
  </si>
  <si>
    <t>94</t>
  </si>
  <si>
    <t>968062355.S</t>
  </si>
  <si>
    <t>Vybúranie drevených rámov okien dvojitých alebo zdvojených, plochy do 2 m2,  -0,06200t</t>
  </si>
  <si>
    <t>96</t>
  </si>
  <si>
    <t>49</t>
  </si>
  <si>
    <t>968062356.S</t>
  </si>
  <si>
    <t>Vybúranie drevených rámov okien dvojitých alebo zdvojených, plochy do 4 m2,  -0,05400t</t>
  </si>
  <si>
    <t>98</t>
  </si>
  <si>
    <t>968062455.S</t>
  </si>
  <si>
    <t>Vybúranie drevených dverových zárubní plochy do 2 m2,  -0,08800t</t>
  </si>
  <si>
    <t>100</t>
  </si>
  <si>
    <t>51</t>
  </si>
  <si>
    <t>971033541.S</t>
  </si>
  <si>
    <t>Vybúranie niky v murive tehl. plochy do 1 m2,  -1,87500t</t>
  </si>
  <si>
    <t>102</t>
  </si>
  <si>
    <t>971033641.S</t>
  </si>
  <si>
    <t>Vybúranie otvorov v murive tehl. plochy do 4 m2 hr. do 300 mm,  -1,87500t</t>
  </si>
  <si>
    <t>104</t>
  </si>
  <si>
    <t>53</t>
  </si>
  <si>
    <t>971033651.S</t>
  </si>
  <si>
    <t>Vybúranie otvorov v murive tehl. plochy do 4 m2 hr. do 600 mm,  -1,87500t</t>
  </si>
  <si>
    <t>106</t>
  </si>
  <si>
    <t>972054311.S</t>
  </si>
  <si>
    <t>Vybúranie otvoru v stropoch a klenbách železob. plochy do 0,25 m2, hr. do 120 mm,  -0,06000t</t>
  </si>
  <si>
    <t>108</t>
  </si>
  <si>
    <t>55</t>
  </si>
  <si>
    <t>972054691.R</t>
  </si>
  <si>
    <t>Prieraz a stavebne upravy pre potrubia UK</t>
  </si>
  <si>
    <t>kpl</t>
  </si>
  <si>
    <t>110</t>
  </si>
  <si>
    <t>978059531.S</t>
  </si>
  <si>
    <t>Odsekanie a odobratie obkladov stien z obkladačiek vnútorných vrátane podkladovej omietky nad 2 m2,  -0,06800t</t>
  </si>
  <si>
    <t>112</t>
  </si>
  <si>
    <t>57</t>
  </si>
  <si>
    <t>979082111.S</t>
  </si>
  <si>
    <t>Vnútrostavenisková doprava sutiny a vybúraných hmôt do 10 m</t>
  </si>
  <si>
    <t>t</t>
  </si>
  <si>
    <t>114</t>
  </si>
  <si>
    <t>979082121.S</t>
  </si>
  <si>
    <t>Vnútrostavenisková doprava sutiny a vybúraných hmôt za každých ďalších 5 m</t>
  </si>
  <si>
    <t>116</t>
  </si>
  <si>
    <t>PSV</t>
  </si>
  <si>
    <t>Práce a dodávky PSV</t>
  </si>
  <si>
    <t>711</t>
  </si>
  <si>
    <t>Izolácie proti vode a vlhkosti</t>
  </si>
  <si>
    <t>59</t>
  </si>
  <si>
    <t>711111001.S</t>
  </si>
  <si>
    <t>Zhotovenie izolácie proti zemnej vlhkosti vodorovná náterom penetračným za studena</t>
  </si>
  <si>
    <t>118</t>
  </si>
  <si>
    <t>246170000900.S</t>
  </si>
  <si>
    <t>Lak asfaltový penetračný</t>
  </si>
  <si>
    <t>120</t>
  </si>
  <si>
    <t>61</t>
  </si>
  <si>
    <t>711141559.S</t>
  </si>
  <si>
    <t>Zhotovenie izolácie proti zemnej vlhkosti a tlakovej vode vodorovná NAIP pritavením</t>
  </si>
  <si>
    <t>122</t>
  </si>
  <si>
    <t>628310001200.S</t>
  </si>
  <si>
    <t>Pás asfaltový</t>
  </si>
  <si>
    <t>124</t>
  </si>
  <si>
    <t>63</t>
  </si>
  <si>
    <t>711210120.S</t>
  </si>
  <si>
    <t>Zhotovenie dvojnásobného izol. náteru pod keramické obklady v interiéri na ploche vodorovnej</t>
  </si>
  <si>
    <t>126</t>
  </si>
  <si>
    <t>245660000550.S</t>
  </si>
  <si>
    <t>Náter hydroizolačný</t>
  </si>
  <si>
    <t>kg</t>
  </si>
  <si>
    <t>128</t>
  </si>
  <si>
    <t>65</t>
  </si>
  <si>
    <t>711210125.S</t>
  </si>
  <si>
    <t>Zhotovenie dvojnásobného izol. náteru pod keramické obklady v interiéri na ploche zvislej</t>
  </si>
  <si>
    <t>130</t>
  </si>
  <si>
    <t>132</t>
  </si>
  <si>
    <t>67</t>
  </si>
  <si>
    <t>998711202.S</t>
  </si>
  <si>
    <t>Presun hmôt pre izoláciu proti vode v objektoch výšky nad 6 do 12 m</t>
  </si>
  <si>
    <t>%</t>
  </si>
  <si>
    <t>134</t>
  </si>
  <si>
    <t>713</t>
  </si>
  <si>
    <t>Izolácie tepelné</t>
  </si>
  <si>
    <t>713122111.S</t>
  </si>
  <si>
    <t>Montáž tepelnej izolácie podláh polystyrénom, kladeným voľne v jednej vrstve</t>
  </si>
  <si>
    <t>136</t>
  </si>
  <si>
    <t>69</t>
  </si>
  <si>
    <t>283720002700.S</t>
  </si>
  <si>
    <t>Doska EPS hr. 30 mm, pre podlahy</t>
  </si>
  <si>
    <t>138</t>
  </si>
  <si>
    <t>998713202.S</t>
  </si>
  <si>
    <t>Presun hmôt pre izolácie tepelné v objektoch výšky nad 6 m do 12 m</t>
  </si>
  <si>
    <t>140</t>
  </si>
  <si>
    <t>722</t>
  </si>
  <si>
    <t>Zdravotechnika - vnútorný vodovod</t>
  </si>
  <si>
    <t>71</t>
  </si>
  <si>
    <t>722250180.S</t>
  </si>
  <si>
    <t>Montáž hasiaceho prístroja na stenu</t>
  </si>
  <si>
    <t>142</t>
  </si>
  <si>
    <t>449170000900.S</t>
  </si>
  <si>
    <t>Prenosný hasiaci prístroj práškový 6 kg</t>
  </si>
  <si>
    <t>144</t>
  </si>
  <si>
    <t>725</t>
  </si>
  <si>
    <t>Zdravotechnika - zariaďovacie predmety</t>
  </si>
  <si>
    <t>73</t>
  </si>
  <si>
    <t>725110811.S</t>
  </si>
  <si>
    <t>Demontáž záchoda splachovacieho s nádržou alebo s tlakovým splachovačom,  -0,01933t</t>
  </si>
  <si>
    <t>súb.</t>
  </si>
  <si>
    <t>146</t>
  </si>
  <si>
    <t>725210821.S</t>
  </si>
  <si>
    <t>Demontáž umývadiel alebo umývadielok bez výtokovej armatúry,  -0,01946t</t>
  </si>
  <si>
    <t>148</t>
  </si>
  <si>
    <t>75</t>
  </si>
  <si>
    <t>725220832.S</t>
  </si>
  <si>
    <t>Demontáž vane akrylátovej vane rovnej do sute,  -0.08510t</t>
  </si>
  <si>
    <t>150</t>
  </si>
  <si>
    <t>725240812.S</t>
  </si>
  <si>
    <t>Demontáž sprchovej kabíny a misy bez výtokových armatúr mís,  -0,02450t</t>
  </si>
  <si>
    <t>152</t>
  </si>
  <si>
    <t>77</t>
  </si>
  <si>
    <t>725310823.S</t>
  </si>
  <si>
    <t>Demontáž drezu jednodielneho bez výtokovej armatúry vstavanej v kuchynskej zostave,  -0,00920t</t>
  </si>
  <si>
    <t>154</t>
  </si>
  <si>
    <t>725820802.S</t>
  </si>
  <si>
    <t>Demontáž batérie stojankovej do 1 otvoru,  -0,00086t</t>
  </si>
  <si>
    <t>156</t>
  </si>
  <si>
    <t>79</t>
  </si>
  <si>
    <t>725840870.S</t>
  </si>
  <si>
    <t>Demontáž batérie vaňovej, sprchovej nástennej,  -0,00225t</t>
  </si>
  <si>
    <t>158</t>
  </si>
  <si>
    <t>725860820.S</t>
  </si>
  <si>
    <t>Demontáž jednoduchej zápachovej uzávierky pre zariaďovacie predmety, umývadlá, drezy, práčky  -0,00085t</t>
  </si>
  <si>
    <t>160</t>
  </si>
  <si>
    <t>81</t>
  </si>
  <si>
    <t>725860822.S</t>
  </si>
  <si>
    <t>Demontáž zápachovej uzávierky pre zariaďovacie predmety, vane, sprchy  -0,00122t</t>
  </si>
  <si>
    <t>162</t>
  </si>
  <si>
    <t>762</t>
  </si>
  <si>
    <t>Konštrukcie tesárske</t>
  </si>
  <si>
    <t>762522811.S</t>
  </si>
  <si>
    <t>Demontáž podláh s vankúšmi z dosiek hr. do 32 mm, -0,01800 t</t>
  </si>
  <si>
    <t>164</t>
  </si>
  <si>
    <t>83</t>
  </si>
  <si>
    <t>998762202.S</t>
  </si>
  <si>
    <t>Presun hmôt pre konštrukcie tesárske v objektoch výšky do 12 m</t>
  </si>
  <si>
    <t>166</t>
  </si>
  <si>
    <t>763</t>
  </si>
  <si>
    <t>Konštrukcie - drevostavby</t>
  </si>
  <si>
    <t>763120011.S</t>
  </si>
  <si>
    <t>Sadrokartónová inštalačná predstena pre sanitárne zariadenia, kca CD+UD, dvojito opláštená doskou impregnovanou</t>
  </si>
  <si>
    <t>168</t>
  </si>
  <si>
    <t>85</t>
  </si>
  <si>
    <t>763138222.S</t>
  </si>
  <si>
    <t xml:space="preserve">Podhľad SDK závesný na dvojúrovňovej oceľovej podkonštrukcií CD+UD, doska impregnovaná H2 </t>
  </si>
  <si>
    <t>170</t>
  </si>
  <si>
    <t>763161615.S</t>
  </si>
  <si>
    <t>Montáž SDK prefabrikovaného výrobku tvaru U, na kapotáž potrubí, obklady stúpačiek, svetelné rampy, obklady stĺpov a iných konštrukcií</t>
  </si>
  <si>
    <t>172</t>
  </si>
  <si>
    <t>87</t>
  </si>
  <si>
    <t>590110006320.S</t>
  </si>
  <si>
    <t xml:space="preserve">Sadrokartónový výrobok tvaru U </t>
  </si>
  <si>
    <t>174</t>
  </si>
  <si>
    <t>998763201.S</t>
  </si>
  <si>
    <t>Presun hmôt pre drevostavby v objektoch výšky do 12 m</t>
  </si>
  <si>
    <t>176</t>
  </si>
  <si>
    <t>764</t>
  </si>
  <si>
    <t>Konštrukcie klampiarske</t>
  </si>
  <si>
    <t>89</t>
  </si>
  <si>
    <t>764171913.S</t>
  </si>
  <si>
    <t>Strešný prestup - prechodka pre profilované krytiny, rúry s priemerom 75-160 mm, sklon strechy do 30°</t>
  </si>
  <si>
    <t>178</t>
  </si>
  <si>
    <t>764410450.S</t>
  </si>
  <si>
    <t>Oplechovanie parapetov z pozinkovaného farbeného PZf plechu, vrátane rohov</t>
  </si>
  <si>
    <t>180</t>
  </si>
  <si>
    <t>91</t>
  </si>
  <si>
    <t>764410880.S</t>
  </si>
  <si>
    <t>Demontáž oplechovania parapetov rš od 400 do 600 mm,  -0,00287t</t>
  </si>
  <si>
    <t>182</t>
  </si>
  <si>
    <t>998764202.S</t>
  </si>
  <si>
    <t>Presun hmôt pre konštrukcie klampiarske v objektoch výšky nad 6 do 12 m</t>
  </si>
  <si>
    <t>184</t>
  </si>
  <si>
    <t>766</t>
  </si>
  <si>
    <t>Konštrukcie stolárske</t>
  </si>
  <si>
    <t>93</t>
  </si>
  <si>
    <t>766231001.S</t>
  </si>
  <si>
    <t>Montáž stropných sklápacích schodov do vopred pripraveného otvoru</t>
  </si>
  <si>
    <t>186</t>
  </si>
  <si>
    <t>612330000900.R</t>
  </si>
  <si>
    <t>Schody stropné sklápacie skladacie</t>
  </si>
  <si>
    <t>188</t>
  </si>
  <si>
    <t>95</t>
  </si>
  <si>
    <t>766621265.S</t>
  </si>
  <si>
    <t>Montáž okien drevených s hydroizolačnými páskami (exteriérová a interiérová)</t>
  </si>
  <si>
    <t>190</t>
  </si>
  <si>
    <t>283290006100.S</t>
  </si>
  <si>
    <t>Tesniaca paropriepustná fólia  pre tesnenie pripájacej škáry okenného rámu a muriva z exteriéru</t>
  </si>
  <si>
    <t>192</t>
  </si>
  <si>
    <t>97</t>
  </si>
  <si>
    <t>283290006200.S</t>
  </si>
  <si>
    <t>Tesniaca paronepriepustná fólia pre tesnenie pripájacej škáry okenného rámu a muriva z interiéru</t>
  </si>
  <si>
    <t>194</t>
  </si>
  <si>
    <t>611110091030.S</t>
  </si>
  <si>
    <t>Okno OS, izolačné trojsklo</t>
  </si>
  <si>
    <t>196</t>
  </si>
  <si>
    <t>99</t>
  </si>
  <si>
    <t>766622190.S</t>
  </si>
  <si>
    <t>Montáž dverí drevených, vchodových exteriíérových, 1 m obvodu dverí</t>
  </si>
  <si>
    <t>198</t>
  </si>
  <si>
    <t>611720000020.S</t>
  </si>
  <si>
    <t>Dvere vchodové jednokrídlové, izolačné trojsklo</t>
  </si>
  <si>
    <t>200</t>
  </si>
  <si>
    <t>101</t>
  </si>
  <si>
    <t>766662112.S</t>
  </si>
  <si>
    <t>Montáž dverového krídla otočného jednokrídlového poldrážkového, do existujúcej zárubne, vrátane kovania</t>
  </si>
  <si>
    <t>202</t>
  </si>
  <si>
    <t>549150000600.S</t>
  </si>
  <si>
    <t>Kľučka dverová a rozeta 2x</t>
  </si>
  <si>
    <t>204</t>
  </si>
  <si>
    <t>103</t>
  </si>
  <si>
    <t>611610002900.S</t>
  </si>
  <si>
    <t>Dvere vnútorné jednokrídlové, šírka 600-900 mm</t>
  </si>
  <si>
    <t>206</t>
  </si>
  <si>
    <t>766662113.S</t>
  </si>
  <si>
    <t>Montáž dverového krídla otočného jednokrídlového bezpoldrážkového, do existujúcej zárubne, vrátane kovania - použiť pôvodné</t>
  </si>
  <si>
    <t>208</t>
  </si>
  <si>
    <t>105</t>
  </si>
  <si>
    <t>766662114.S</t>
  </si>
  <si>
    <t>Montáž dverového krídla otočného jednokrídlového protipožiarných do existujúcej zárubne, vrátane kovania</t>
  </si>
  <si>
    <t>210</t>
  </si>
  <si>
    <t>212</t>
  </si>
  <si>
    <t>107</t>
  </si>
  <si>
    <t>611650001110.S</t>
  </si>
  <si>
    <t>Dvere vnútorné protipožiarne</t>
  </si>
  <si>
    <t>214</t>
  </si>
  <si>
    <t>766694121.S</t>
  </si>
  <si>
    <t>Montáž parapetnej dosky drevenej šírky nad 300 mm, dĺžky do 1000 mm</t>
  </si>
  <si>
    <t>216</t>
  </si>
  <si>
    <t>109</t>
  </si>
  <si>
    <t>611550001400.S</t>
  </si>
  <si>
    <t>Parapetná doska vnútorná</t>
  </si>
  <si>
    <t>218</t>
  </si>
  <si>
    <t>766694122.S</t>
  </si>
  <si>
    <t>Montáž parapetnej dosky drevenej šírky nad 300 mm, dĺžky 1000-1600 mm</t>
  </si>
  <si>
    <t>220</t>
  </si>
  <si>
    <t>111</t>
  </si>
  <si>
    <t>611550001401.S</t>
  </si>
  <si>
    <t>222</t>
  </si>
  <si>
    <t>766694123.S</t>
  </si>
  <si>
    <t>Montáž parapetnej dosky drevenej šírky nad 300 mm, dĺžky 1600-2600 mm</t>
  </si>
  <si>
    <t>224</t>
  </si>
  <si>
    <t>113</t>
  </si>
  <si>
    <t>226</t>
  </si>
  <si>
    <t>766694982.S</t>
  </si>
  <si>
    <t>Demontáž parapetnej dosky drevenej šírky nad 300 mm, dĺžky do 1600 mm, -0,004t</t>
  </si>
  <si>
    <t>228</t>
  </si>
  <si>
    <t>115</t>
  </si>
  <si>
    <t>766694983.S</t>
  </si>
  <si>
    <t>Demontáž parapetnej dosky drevenej šírky nad 300 mm, dĺžky nad 1600 mm, -0,008t</t>
  </si>
  <si>
    <t>230</t>
  </si>
  <si>
    <t>766701111.S</t>
  </si>
  <si>
    <t>Montáž zárubní rámových pre dvere jednokrídlové - použiť pôvodné</t>
  </si>
  <si>
    <t>232</t>
  </si>
  <si>
    <t>117</t>
  </si>
  <si>
    <t>766702111.S</t>
  </si>
  <si>
    <t>Montáž zárubní obložkových pre dvere jednokrídlové</t>
  </si>
  <si>
    <t>234</t>
  </si>
  <si>
    <t>611810002700.S</t>
  </si>
  <si>
    <t>Zárubňa vnútorná obložková, šírka 600-900 mm, výška 1970 mm, pre jednokrídlové dvere</t>
  </si>
  <si>
    <t>236</t>
  </si>
  <si>
    <t>119</t>
  </si>
  <si>
    <t>611810002800.S</t>
  </si>
  <si>
    <t>238</t>
  </si>
  <si>
    <t>766811801.S</t>
  </si>
  <si>
    <t>Demontáž kuchynskej linky drevenej, spodnej skrinky     -0,0130t</t>
  </si>
  <si>
    <t>240</t>
  </si>
  <si>
    <t>121</t>
  </si>
  <si>
    <t>766811802.S</t>
  </si>
  <si>
    <t>Demontáž kuchynskej linky drevenej, hornej skrinky       -0,01000t</t>
  </si>
  <si>
    <t>242</t>
  </si>
  <si>
    <t>766811803.S</t>
  </si>
  <si>
    <t>Demontáž kuchynskej linky drevenej, pracovnej dosky     -0,02100t</t>
  </si>
  <si>
    <t>244</t>
  </si>
  <si>
    <t>123</t>
  </si>
  <si>
    <t>998766201.S</t>
  </si>
  <si>
    <t>Presun hmot pre konštrukcie stolárske v objektoch výšky do 6 m</t>
  </si>
  <si>
    <t>246</t>
  </si>
  <si>
    <t>769</t>
  </si>
  <si>
    <t>Montáže vzduchotechnických zariadení</t>
  </si>
  <si>
    <t>769011040.S</t>
  </si>
  <si>
    <t>Montáž ventilátora malého</t>
  </si>
  <si>
    <t>248</t>
  </si>
  <si>
    <t>125</t>
  </si>
  <si>
    <t>429110005500.S</t>
  </si>
  <si>
    <t>Ventilátor malý</t>
  </si>
  <si>
    <t>250</t>
  </si>
  <si>
    <t>771</t>
  </si>
  <si>
    <t>Podlahy z dlaždíc</t>
  </si>
  <si>
    <t>771575109</t>
  </si>
  <si>
    <t>Montáž podláh z dlaždíc keramických do tmelu vr. soklíkov</t>
  </si>
  <si>
    <t>252</t>
  </si>
  <si>
    <t>127</t>
  </si>
  <si>
    <t>5976455002</t>
  </si>
  <si>
    <t>Dlaždice keramické s protišmykovým povrchom líca</t>
  </si>
  <si>
    <t>254</t>
  </si>
  <si>
    <t>5976455005</t>
  </si>
  <si>
    <t>Terasová dlažba s protišmykovým povrchom líca , mrazuvzdorná</t>
  </si>
  <si>
    <t>256</t>
  </si>
  <si>
    <t>129</t>
  </si>
  <si>
    <t>5856111950</t>
  </si>
  <si>
    <t>Škárovacia hmota</t>
  </si>
  <si>
    <t>258</t>
  </si>
  <si>
    <t>5859482693</t>
  </si>
  <si>
    <t>Lepidlo na obklady a dlažby</t>
  </si>
  <si>
    <t>260</t>
  </si>
  <si>
    <t>131</t>
  </si>
  <si>
    <t>998771202.S</t>
  </si>
  <si>
    <t>Presun hmôt pre podlahy z dlaždíc v objektoch výšky nad 6 do 12 m</t>
  </si>
  <si>
    <t>262</t>
  </si>
  <si>
    <t>775</t>
  </si>
  <si>
    <t>Podlahy vlysové a parketové</t>
  </si>
  <si>
    <t>775550110.S</t>
  </si>
  <si>
    <t>Montáž podlahy, click spoj, položená voľne vr. líšt</t>
  </si>
  <si>
    <t>264</t>
  </si>
  <si>
    <t>133</t>
  </si>
  <si>
    <t>611980003080.S</t>
  </si>
  <si>
    <t>Podlaha laminátová, vr. líšt</t>
  </si>
  <si>
    <t>266</t>
  </si>
  <si>
    <t>775592111.S</t>
  </si>
  <si>
    <t>Montáž parozábrany pod plávajúce podlahy - fólia PE</t>
  </si>
  <si>
    <t>268</t>
  </si>
  <si>
    <t>135</t>
  </si>
  <si>
    <t>283230007150.S</t>
  </si>
  <si>
    <t>Parozábrana PE fóli</t>
  </si>
  <si>
    <t>270</t>
  </si>
  <si>
    <t>775592141.S</t>
  </si>
  <si>
    <t>Montáž podložky vyrovnávacej a tlmiacej penovej hr. 3 mm pod plávajúce podlahy</t>
  </si>
  <si>
    <t>272</t>
  </si>
  <si>
    <t>137</t>
  </si>
  <si>
    <t>283230008600.S</t>
  </si>
  <si>
    <t>Podložka z penového PE pod plávajúce podlahy, hr. 3 mm</t>
  </si>
  <si>
    <t>274</t>
  </si>
  <si>
    <t>998775201.S</t>
  </si>
  <si>
    <t>Presun hmôt pre podlahy vlysové a parketové v objektoch výšky do 6 m</t>
  </si>
  <si>
    <t>276</t>
  </si>
  <si>
    <t>781</t>
  </si>
  <si>
    <t>Dokončovacie práce a obklady</t>
  </si>
  <si>
    <t>139</t>
  </si>
  <si>
    <t>781445062</t>
  </si>
  <si>
    <t>Montáž obkladov stien z obkladačiek hutných, keramických do tmelu vr. líšt a doplnkov</t>
  </si>
  <si>
    <t>278</t>
  </si>
  <si>
    <t>5976559000</t>
  </si>
  <si>
    <t>Obkladačky keramické glazované hladké vr. líšt a doplnkov</t>
  </si>
  <si>
    <t>280</t>
  </si>
  <si>
    <t>141</t>
  </si>
  <si>
    <t>5856111950.1</t>
  </si>
  <si>
    <t>282</t>
  </si>
  <si>
    <t>5858400020</t>
  </si>
  <si>
    <t>284</t>
  </si>
  <si>
    <t>143</t>
  </si>
  <si>
    <t>998781202.S</t>
  </si>
  <si>
    <t>Presun hmôt pre obklady keramické v objektoch výšky nad 6 do 12 m</t>
  </si>
  <si>
    <t>286</t>
  </si>
  <si>
    <t>783</t>
  </si>
  <si>
    <t>Nátery</t>
  </si>
  <si>
    <t>783894612.S</t>
  </si>
  <si>
    <t>Náter farbami akrylátovými ekologickými riediteľnými vodou, biely náter sadrokartónových stropov 2x</t>
  </si>
  <si>
    <t>288</t>
  </si>
  <si>
    <t>784</t>
  </si>
  <si>
    <t>Dokončovacie práce - maľby</t>
  </si>
  <si>
    <t>145</t>
  </si>
  <si>
    <t>784410100</t>
  </si>
  <si>
    <t>Penetrovanie jednonásobné jemnozrnných podkladov výšky do 3, 80 m</t>
  </si>
  <si>
    <t>290</t>
  </si>
  <si>
    <t>784418013.S</t>
  </si>
  <si>
    <t>Zakrývanie podláh a zariadení v miestnostiach alebo na schodisku</t>
  </si>
  <si>
    <t>292</t>
  </si>
  <si>
    <t>147</t>
  </si>
  <si>
    <t>784452472</t>
  </si>
  <si>
    <t>Maľby z maliarskych zmesí, ručne nanášané tónované s bielym stropom dvojnásobné na jemnozrnný podklad výšky do 3, 80 m</t>
  </si>
  <si>
    <t>294</t>
  </si>
  <si>
    <t>HZS</t>
  </si>
  <si>
    <t>Hodinové zúčtovacie sadzby</t>
  </si>
  <si>
    <t>HZS000111.S</t>
  </si>
  <si>
    <t>Búracie práce</t>
  </si>
  <si>
    <t>hod</t>
  </si>
  <si>
    <t>262144</t>
  </si>
  <si>
    <t>296</t>
  </si>
  <si>
    <t>149</t>
  </si>
  <si>
    <t>HZS000112.S</t>
  </si>
  <si>
    <t>Stavebno montážne práce</t>
  </si>
  <si>
    <t>298</t>
  </si>
  <si>
    <t>02 - Elektroinštalácia, bleskozvod  a uzemnenie</t>
  </si>
  <si>
    <t>D1 - PRÁCE A DODÁVKY M</t>
  </si>
  <si>
    <t>D2 - 210 01  Rúrkové vedenie, krabice, svorkovnice</t>
  </si>
  <si>
    <t>D3 - 210 04  Vonkajšie vedenie NN</t>
  </si>
  <si>
    <t xml:space="preserve">    210 10  Ukončenie vo - súbory pre káble</t>
  </si>
  <si>
    <t>D4 - 210 11  Spínacie, spúšťacie a regulač.ústrojenstvo</t>
  </si>
  <si>
    <t>D5 - 210 14  Ovládacie, návestné a signálne prístroje</t>
  </si>
  <si>
    <t>D6 - 210 19  Rozvádzače, rozvodné skrine, dosky, svork.</t>
  </si>
  <si>
    <t>D7 - 210 20  Svietidlá a osvetľovacie zariadenia</t>
  </si>
  <si>
    <t>D8 - 210 22  Vedenia uzemňovacie</t>
  </si>
  <si>
    <t>D9 - 210 8    Vodiče, šnúry a káble medené</t>
  </si>
  <si>
    <t>D10 - 210 9    Vodiče, šnúry a káble hliníkové</t>
  </si>
  <si>
    <t>D11 - 213 2    PPV a HZS</t>
  </si>
  <si>
    <t>D12 - 460 05  Stožiarové puzdra</t>
  </si>
  <si>
    <t>D13 - 460 08  Betónové základy</t>
  </si>
  <si>
    <t>D14 - 460 12  Ostatné práce pri stavbe nadzemných vedení</t>
  </si>
  <si>
    <t>D15 - 460 20  Káblové ryhy</t>
  </si>
  <si>
    <t>D16 - 460 42  Káblové lôžko</t>
  </si>
  <si>
    <t>D17 - 460 49  Krytie káblov, spojok, odbočníc</t>
  </si>
  <si>
    <t>D18 - 460 56  Zásyp rýh</t>
  </si>
  <si>
    <t>D1</t>
  </si>
  <si>
    <t>PRÁCE A DODÁVKY M</t>
  </si>
  <si>
    <t>D2</t>
  </si>
  <si>
    <t>210 01  Rúrkové vedenie, krabice, svorkovnice</t>
  </si>
  <si>
    <t>210010134</t>
  </si>
  <si>
    <t>Montáž ochrannej rúrky (plast-PE, novodur a pod) uložená pevne (d47)mm</t>
  </si>
  <si>
    <t>345658K001</t>
  </si>
  <si>
    <t>Chránička kábelová,  ohybná</t>
  </si>
  <si>
    <t>210010301</t>
  </si>
  <si>
    <t>Montáž krabice do muriva 1-nás KP (68) bez zapojenia, prístrojová</t>
  </si>
  <si>
    <t>kus</t>
  </si>
  <si>
    <t>345600K005</t>
  </si>
  <si>
    <t>Krabica KP prístrojová 1-nás : KPR 68 KA [D71x66] vodorovne max 3 krabice, sivá</t>
  </si>
  <si>
    <t>345600K015</t>
  </si>
  <si>
    <t>Krabica KU univerzálna 1-nás : KU 68-1901 KA [D73x43] vodorovne max 3 krabice, sivá</t>
  </si>
  <si>
    <t>211010006P</t>
  </si>
  <si>
    <t>Montáž protipožiarnej skrutkovej kotvy</t>
  </si>
  <si>
    <t>345958O504</t>
  </si>
  <si>
    <t>Skrutková kotva  7.5X50</t>
  </si>
  <si>
    <t>211010010</t>
  </si>
  <si>
    <t>Osadenie plastovej "hmoždinky", vyvŕtanie diery D 8mm, do betónu, železobetónu, tvrdého kameňa</t>
  </si>
  <si>
    <t>345955K001</t>
  </si>
  <si>
    <t>Hmoždinka PA plast : HM 8/1 (pre skrutky D4÷5/ &gt;45mm)</t>
  </si>
  <si>
    <t>D3</t>
  </si>
  <si>
    <t>210 04  Vonkajšie vedenie NN</t>
  </si>
  <si>
    <t>210040711</t>
  </si>
  <si>
    <t>Vysekanie otvoru pre vývodkovú skriňu, malú, začistenie (aj pre výmenu skriniek)</t>
  </si>
  <si>
    <t>210040712</t>
  </si>
  <si>
    <t>Vysekanie otvoru pre vývodkovú skriňu, veľkú, začistenie (aj pre výmenu skriniek)</t>
  </si>
  <si>
    <t>210040731</t>
  </si>
  <si>
    <t>Vyrezanie rýh frézovaním, v plnom pálenom tehlovom murive hl.2,5 cm š.4 cm</t>
  </si>
  <si>
    <t>210 10  Ukončenie vo</t>
  </si>
  <si>
    <t>súbory pre káble</t>
  </si>
  <si>
    <t>210100017</t>
  </si>
  <si>
    <t>Ukončenie bezhalogénového vodiča v rozvádzači, zapojenie 4-6 mm2</t>
  </si>
  <si>
    <t>210100177</t>
  </si>
  <si>
    <t>Ukončenie bezhalogénových káblov v rozvádzači na svorky, zapojenie 5x 4-6 mm2</t>
  </si>
  <si>
    <t>D4</t>
  </si>
  <si>
    <t>210 11  Spínacie, spúšťacie a regulač.ústrojenstvo</t>
  </si>
  <si>
    <t>210110041</t>
  </si>
  <si>
    <t>Montáž, spínač zapustený IP20, rad.1</t>
  </si>
  <si>
    <t>345300L161.1</t>
  </si>
  <si>
    <t>Spínač rad.1, s krytom, bez rámika, biely</t>
  </si>
  <si>
    <t>345531L001.1</t>
  </si>
  <si>
    <t>Rámik 1-násobný , biely</t>
  </si>
  <si>
    <t>210110043</t>
  </si>
  <si>
    <t>Montáž, spínač zapustený IP20, rad.5</t>
  </si>
  <si>
    <t>345313L161.1</t>
  </si>
  <si>
    <t>Prepínač rad.5, s krytom, bez rámika, biely</t>
  </si>
  <si>
    <t>345531L001.61</t>
  </si>
  <si>
    <t>Rámik 1-násobný, biely</t>
  </si>
  <si>
    <t>210110045</t>
  </si>
  <si>
    <t>Montáž, prepínač zapustený IP20, rad.6</t>
  </si>
  <si>
    <t>345324L261.1</t>
  </si>
  <si>
    <t>Prepínač rad.6 , s krytom, bez rámika, biely</t>
  </si>
  <si>
    <t>345531L081.5</t>
  </si>
  <si>
    <t>Rámik 1-násobný, biela</t>
  </si>
  <si>
    <t>210110046</t>
  </si>
  <si>
    <t>Montáž, prepínač zapustený IP20, rad.7</t>
  </si>
  <si>
    <t>345327L161.1</t>
  </si>
  <si>
    <t>Prepínač rad.7 , s krytom, bez rámika, biely</t>
  </si>
  <si>
    <t>345531L001.7</t>
  </si>
  <si>
    <t>210110076P</t>
  </si>
  <si>
    <t>Montáž, ovládania osvetlenia - snímač pohybu, vstavaný, stropný, nastavenie, IP20</t>
  </si>
  <si>
    <t>345446L021.4</t>
  </si>
  <si>
    <t>Snímač pohybu</t>
  </si>
  <si>
    <t>210110082</t>
  </si>
  <si>
    <t>Montáž, spínač - šporáková prípojka zapustená, rad.3</t>
  </si>
  <si>
    <t>345308A251</t>
  </si>
  <si>
    <t>Šporáková prípojka rad.3S :  kompletná, so signálkou, zapustená, biela</t>
  </si>
  <si>
    <t>210111011</t>
  </si>
  <si>
    <t>Montáž, zásuvka zapustená IP20-40, x-násobná 10/16A - 250V, koncová</t>
  </si>
  <si>
    <t>345400L161.1</t>
  </si>
  <si>
    <t>Zásuvka 1-nás., bez rámika (bez oc) biela</t>
  </si>
  <si>
    <t>345531L001.9</t>
  </si>
  <si>
    <t>345532L001.2</t>
  </si>
  <si>
    <t>Rámik 2-násobný , univerzálny, biely</t>
  </si>
  <si>
    <t>345533L001.3</t>
  </si>
  <si>
    <t>Rámik 3-násobný, univerzálny, biely</t>
  </si>
  <si>
    <t>210111031</t>
  </si>
  <si>
    <t>Montáž, zásuvka nástenná, zapustená IP55-66, x-násobná 10/16A - 250V, koncová</t>
  </si>
  <si>
    <t>345420L132.1</t>
  </si>
  <si>
    <t>Zásuvka 1-nás. IP55 , nástenná, kompletná (BS) s viečkom (oc) sivá</t>
  </si>
  <si>
    <t>D5</t>
  </si>
  <si>
    <t>210 14  Ovládacie, návestné a signálne prístroje</t>
  </si>
  <si>
    <t>210140431</t>
  </si>
  <si>
    <t>Montáž a zapojenie kompletných skriniek s 1-tlač ovládačom</t>
  </si>
  <si>
    <t>3581350C26</t>
  </si>
  <si>
    <t>Skrinka plast, núdzové červené STOP hríbové tlačidlo</t>
  </si>
  <si>
    <t>210140741P</t>
  </si>
  <si>
    <t>Montáž nabíjacej stanice pre elektromobily</t>
  </si>
  <si>
    <t>358000D050.1</t>
  </si>
  <si>
    <t>Nabíjačka pre elktromobil</t>
  </si>
  <si>
    <t>D6</t>
  </si>
  <si>
    <t>210 19  Rozvádzače, rozvodné skrine, dosky, svork.</t>
  </si>
  <si>
    <t>210190002</t>
  </si>
  <si>
    <t>Montáž rozvodnice do 50kg</t>
  </si>
  <si>
    <t>357000A043.1</t>
  </si>
  <si>
    <t>.Rozvádzač RH</t>
  </si>
  <si>
    <t>210190007</t>
  </si>
  <si>
    <t>Dokončovacie práce na rozvádzačoch 20-50kg</t>
  </si>
  <si>
    <t>D7</t>
  </si>
  <si>
    <t>210 20  Svietidlá a osvetľovacie zariadenia</t>
  </si>
  <si>
    <t>210200067P</t>
  </si>
  <si>
    <t>Montáž svietidiel</t>
  </si>
  <si>
    <t>347000O003.1</t>
  </si>
  <si>
    <t>Žiarovka LED 10W</t>
  </si>
  <si>
    <t>348111A801.2</t>
  </si>
  <si>
    <t>,Svietidlo typ. N, núdzové</t>
  </si>
  <si>
    <t>348111A802.4</t>
  </si>
  <si>
    <t>,Svietidlo ozn. A, strop.</t>
  </si>
  <si>
    <t>348111A802.6</t>
  </si>
  <si>
    <t>,Svietidlo ozn. D, nástenné</t>
  </si>
  <si>
    <t>348111A802.8</t>
  </si>
  <si>
    <t>Svietidlo ozn. B, strop.</t>
  </si>
  <si>
    <t>348112A632.2</t>
  </si>
  <si>
    <t>Svietidlo ozn. C1</t>
  </si>
  <si>
    <t>348112A632.8</t>
  </si>
  <si>
    <t>Svietidlo ozn. NH</t>
  </si>
  <si>
    <t>D8</t>
  </si>
  <si>
    <t>210 22  Vedenia uzemňovacie</t>
  </si>
  <si>
    <t>210220025</t>
  </si>
  <si>
    <t>Montáž uzemňovacieho vedenia v zemi, FeZn pás do 120mm2, spojenie svorkami</t>
  </si>
  <si>
    <t>3549000O33</t>
  </si>
  <si>
    <t>Plochý uzemňovací vodič</t>
  </si>
  <si>
    <t>210220050</t>
  </si>
  <si>
    <t>Montáž vývodu uzemnenia, FeZn drôt D10mm s PVC plášťom, spojenie svorkami</t>
  </si>
  <si>
    <t>3549000O05</t>
  </si>
  <si>
    <t>Kruhový bleskozvodný vodič</t>
  </si>
  <si>
    <t>210220107</t>
  </si>
  <si>
    <t>Montáž zachytávacieho, zvodového vodiča s podperami</t>
  </si>
  <si>
    <t>3549001O70</t>
  </si>
  <si>
    <t>3549001O88</t>
  </si>
  <si>
    <t>- distančný diel pre kruhové Al vodiče</t>
  </si>
  <si>
    <t>3549001O88.9</t>
  </si>
  <si>
    <t>Strešný držiak vedenia</t>
  </si>
  <si>
    <t>210220137</t>
  </si>
  <si>
    <t>Montáž zvodového vodiča s podperami, na omietku, pod izoláciu</t>
  </si>
  <si>
    <t>3549001O82</t>
  </si>
  <si>
    <t>210220231</t>
  </si>
  <si>
    <t>Montáž zachytávacej tyče do dĺžky 3m, upevnenie, na stojan, podstavec</t>
  </si>
  <si>
    <t>3549034O11</t>
  </si>
  <si>
    <t>Tyč zachytávacia</t>
  </si>
  <si>
    <t>3549034O22</t>
  </si>
  <si>
    <t>- zachytávací hrot</t>
  </si>
  <si>
    <t>210220301</t>
  </si>
  <si>
    <t>Montáž bleskozvodnej svorky do 2 skrutiek (SS,SP1,SR 03)</t>
  </si>
  <si>
    <t>3549041O03</t>
  </si>
  <si>
    <t>Svorka skúšobná, rozpojovacia</t>
  </si>
  <si>
    <t>3549041O35.1</t>
  </si>
  <si>
    <t>Rýchlospojka Vario spojovacia</t>
  </si>
  <si>
    <t>3549041O90</t>
  </si>
  <si>
    <t>Svorka pre vyrovnanie potenciálu</t>
  </si>
  <si>
    <t>210220302</t>
  </si>
  <si>
    <t>Montáž bleskozvodnej svorky nad 2 skrutky (SJ,SK,SO,SZ,ST,SR01-2)</t>
  </si>
  <si>
    <t>3549040O62.1</t>
  </si>
  <si>
    <t xml:space="preserve">Svorka krížová - pás x pás </t>
  </si>
  <si>
    <t>3549040O91</t>
  </si>
  <si>
    <t>Svorka žľabová</t>
  </si>
  <si>
    <t>3549044O82</t>
  </si>
  <si>
    <t xml:space="preserve">Svorka spojovacia 2-nás </t>
  </si>
  <si>
    <t>210220321</t>
  </si>
  <si>
    <t>Montáž svorky na potrubie</t>
  </si>
  <si>
    <t>3549092V01</t>
  </si>
  <si>
    <t xml:space="preserve">Svorka uzemňovacia </t>
  </si>
  <si>
    <t>3549092V02</t>
  </si>
  <si>
    <t>- páska uzemňovacia</t>
  </si>
  <si>
    <t>210220325</t>
  </si>
  <si>
    <t>Montáž a pripojenie ekvipotenciálnej svorkovnice</t>
  </si>
  <si>
    <t>3549090O05</t>
  </si>
  <si>
    <t xml:space="preserve">Prípojnica potenciálového vyrovnania </t>
  </si>
  <si>
    <t>210220401</t>
  </si>
  <si>
    <t>Označenie zvodu štítkom (kov, plast)</t>
  </si>
  <si>
    <t>3549071O02</t>
  </si>
  <si>
    <t>Číselný štítok pre rozpojovacie miesta</t>
  </si>
  <si>
    <t>210220403</t>
  </si>
  <si>
    <t>Montáž krabice, revíznych dvierok pre SZ, rozpojovacie svorky, pod omietku</t>
  </si>
  <si>
    <t>3549070O10</t>
  </si>
  <si>
    <t>Revízne dvierka - pod omietku, pre skúšobnú svorku</t>
  </si>
  <si>
    <t>D9</t>
  </si>
  <si>
    <t>210 8    Vodiče, šnúry a káble medené</t>
  </si>
  <si>
    <t>210800645</t>
  </si>
  <si>
    <t>Montáž, vodič Cu prepojovací, lanové jadro, uložený pevne H07V-K, CYA 4</t>
  </si>
  <si>
    <t>341010M418</t>
  </si>
  <si>
    <t>Vodič 1-žilový Cu 750V, lanko (CYA) : H07V-K 4 GNYE (RM) zel/žltý</t>
  </si>
  <si>
    <t>210880170</t>
  </si>
  <si>
    <t>Montáž, bezhalogénový vodič Cu lanové jadro, uložený pevne V07G-K, CXKE, CHKE, N2XH, NHXH 25</t>
  </si>
  <si>
    <t>341023N513</t>
  </si>
  <si>
    <t>Kábel 1-žilový bezhalogénový Cu 1kV : 1-CXKH-R-J 1x25 B2ca-s1,d0,a1 lano (RMV)</t>
  </si>
  <si>
    <t>210880305</t>
  </si>
  <si>
    <t>Montáž, bezhalogénový kábel Cu 750V uložený pevne CXKE, CHKE, N2XH, NHXH 3x1,5</t>
  </si>
  <si>
    <t>341216E110</t>
  </si>
  <si>
    <t>Kábel bezhalogénový Cu 1kV : 1-CXKH-R-J 3x1,5 B2ca-s1,d0,a1</t>
  </si>
  <si>
    <t>341216E111</t>
  </si>
  <si>
    <t>Kábel bezhalogénový Cu 1kV : 1-CXKH-R-O 3x1,5 B2ca-s1,d0,a1</t>
  </si>
  <si>
    <t>341220H212</t>
  </si>
  <si>
    <t>Kábel bezhalogénový Cu 1kV : 1-CHKE-V-J 3x1,5 PS60 B2ca-s1,d1,a1</t>
  </si>
  <si>
    <t>210880306</t>
  </si>
  <si>
    <t>Montáž, bezhalogénový kábel Cu 750V uložený pevne CXKE, CHKE, N2XH, NHXH 3x2,5</t>
  </si>
  <si>
    <t>341216E120</t>
  </si>
  <si>
    <t>Kábel bezhalogénový Cu 1kV : 1-CXKH-R-J 3x2,5 B2ca-s1,d0,a1</t>
  </si>
  <si>
    <t>210880317</t>
  </si>
  <si>
    <t>Montáž, bezhalogénový kábel Cu 750V uložený pevne CXKE, CHKE, N2XH, NHXH 5x4-6</t>
  </si>
  <si>
    <t>341216E330</t>
  </si>
  <si>
    <t>Kábel bezhalogénový Cu 1kV : 1-CXKH-R-J 5x4 B2ca-s1,d0,a1</t>
  </si>
  <si>
    <t>341216E340</t>
  </si>
  <si>
    <t>Kábel bezhalogénový Cu 1kV : 1-CXKH-R-J 5x6 B2ca-s1,d0,a1</t>
  </si>
  <si>
    <t>D10</t>
  </si>
  <si>
    <t>210 9    Vodiče, šnúry a káble hliníkové</t>
  </si>
  <si>
    <t>210901121P</t>
  </si>
  <si>
    <t>Montáž, kábel Al 1kV voľne uložený AYKYz 4x25</t>
  </si>
  <si>
    <t>341425M170</t>
  </si>
  <si>
    <t>Kábel Al závesný 1kV : 1-AYKYz 4x25</t>
  </si>
  <si>
    <t>D11</t>
  </si>
  <si>
    <t>213 2    PPV a HZS</t>
  </si>
  <si>
    <t>213290022P</t>
  </si>
  <si>
    <t>Koordinácia s ostatnými profesiami</t>
  </si>
  <si>
    <t>213290040</t>
  </si>
  <si>
    <t>Demontáž elektroinštalácie</t>
  </si>
  <si>
    <t>213290041</t>
  </si>
  <si>
    <t>Demontáž bleskozvodu</t>
  </si>
  <si>
    <t>213290153.5</t>
  </si>
  <si>
    <t>Drobné vysprávky a sádrovanie</t>
  </si>
  <si>
    <t>5854000E01</t>
  </si>
  <si>
    <t>Sadra biela, balenie 1kg</t>
  </si>
  <si>
    <t>213291000</t>
  </si>
  <si>
    <t>Spracovanie východiskovej revízie a vypracovanie správy</t>
  </si>
  <si>
    <t>213291002</t>
  </si>
  <si>
    <t>Revízia bleskozvodu a vypracovanie správy</t>
  </si>
  <si>
    <t>D12</t>
  </si>
  <si>
    <t>460 05  Stožiarové puzdra</t>
  </si>
  <si>
    <t>460050003P</t>
  </si>
  <si>
    <t>Jama pre pilierový rozvádzač, zemina tr.3</t>
  </si>
  <si>
    <t>D13</t>
  </si>
  <si>
    <t>460 08  Betónové základy</t>
  </si>
  <si>
    <t>460080001</t>
  </si>
  <si>
    <t>Betónový základ z prostého betónu do zeminy</t>
  </si>
  <si>
    <t>316788E101.1</t>
  </si>
  <si>
    <t>Betón</t>
  </si>
  <si>
    <t>D14</t>
  </si>
  <si>
    <t>460 12  Ostatné práce pri stavbe nadzemných vedení</t>
  </si>
  <si>
    <t>460120002</t>
  </si>
  <si>
    <t>Zásyp jamy, zemina tr.3-4</t>
  </si>
  <si>
    <t>D15</t>
  </si>
  <si>
    <t>460 20  Káblové ryhy</t>
  </si>
  <si>
    <t>460200263</t>
  </si>
  <si>
    <t>Káblové ryhy šírky 50, hĺbky 80 [cm], zemina tr.3</t>
  </si>
  <si>
    <t>D16</t>
  </si>
  <si>
    <t>460 42  Káblové lôžko</t>
  </si>
  <si>
    <t>460420373</t>
  </si>
  <si>
    <t>Zriadenie kábl lôžka š.45/10cm, piesok, tehly</t>
  </si>
  <si>
    <t>D17</t>
  </si>
  <si>
    <t>460 49  Krytie káblov, spojok, odbočníc</t>
  </si>
  <si>
    <t>460490012</t>
  </si>
  <si>
    <t>Zakrytie káblov výstražnou fóliou PVC šírky 33cm</t>
  </si>
  <si>
    <t>345658N003</t>
  </si>
  <si>
    <t>Výstražná polyetylénová fólia, červená</t>
  </si>
  <si>
    <t>460490012P</t>
  </si>
  <si>
    <t>Zakrytie káblov kábelovou doskou</t>
  </si>
  <si>
    <t>345658P407</t>
  </si>
  <si>
    <t>Zákrytová kábelová doska</t>
  </si>
  <si>
    <t>D18</t>
  </si>
  <si>
    <t>460 56  Zásyp rýh</t>
  </si>
  <si>
    <t>460560263</t>
  </si>
  <si>
    <t>Zásyp ryhy šírky 50, hĺbky 80 [cm], zemina tr.3</t>
  </si>
  <si>
    <t>03 - Zdravotechnika</t>
  </si>
  <si>
    <t xml:space="preserve">PSV - Práce a dodávky PSV   </t>
  </si>
  <si>
    <t xml:space="preserve">    713 - Izolácie tepelné   </t>
  </si>
  <si>
    <t xml:space="preserve">    721 - Zdravotech. vnútorná kanalizácia   </t>
  </si>
  <si>
    <t xml:space="preserve">    722 - Zdravotechnika - vnútorný vodovod   </t>
  </si>
  <si>
    <t xml:space="preserve">    724 - Zdravotechnika - strojné vybavenie   </t>
  </si>
  <si>
    <t xml:space="preserve">    725 - Zdravotechnika - zariaď. predmety   </t>
  </si>
  <si>
    <t xml:space="preserve">    763 - Konštrukcie - drevostavby   </t>
  </si>
  <si>
    <t xml:space="preserve">Práce a dodávky PSV   </t>
  </si>
  <si>
    <t xml:space="preserve">Izolácie tepelné   </t>
  </si>
  <si>
    <t>426150001200.S</t>
  </si>
  <si>
    <t>Čerpadlo cirkulačné s integrovaným uzatváracím a spätným ventilom, dĺžka 80 mm/ Rp1/2, max. dopravná výška 1,4 m, mosadz</t>
  </si>
  <si>
    <t>713482111.S</t>
  </si>
  <si>
    <t>Montáž trubíc z PE, hr.do 10 mm,vnút.priemer do 38 mm</t>
  </si>
  <si>
    <t>283310001400.S</t>
  </si>
  <si>
    <t>Izolačná PE trubica dxhr. 25x9 mm, nadrezaná, na izolovanie rozvodov vody, kúrenia, zdravotechniky</t>
  </si>
  <si>
    <t>283310001000.S</t>
  </si>
  <si>
    <t>Izolačná PE trubica dxhr. 15x9 mm, nadrezaná, na izolovanie rozvodov vody, kúrenia, zdravotechniky</t>
  </si>
  <si>
    <t>283310001200.S</t>
  </si>
  <si>
    <t>Izolačná PE trubica dxhr. 20x9 mm, nadrezaná, na izolovanie rozvodov vody, kúrenia, zdravotechniky</t>
  </si>
  <si>
    <t>283310001600.S</t>
  </si>
  <si>
    <t>Izolačná PE trubica dxhr. 35x9 mm, nadrezaná, na izolovanie rozvodov vody, kúrenia, zdravotechniky</t>
  </si>
  <si>
    <t>713482112.S</t>
  </si>
  <si>
    <t>Montáž trubíc z PE, hr.do 10 mm,vnút.priemer 39-70 mm</t>
  </si>
  <si>
    <t>283310001800.S</t>
  </si>
  <si>
    <t>Izolačná PE trubica dxhr. 42x9 mm, nadrezaná, na izolovanie rozvodov vody, kúrenia, zdravotechniky</t>
  </si>
  <si>
    <t>721</t>
  </si>
  <si>
    <t xml:space="preserve">Zdravotech. vnútorná kanalizácia   </t>
  </si>
  <si>
    <t>721170040</t>
  </si>
  <si>
    <t>Ohyb odpadneho potrubia PVC D 40</t>
  </si>
  <si>
    <t>721170050</t>
  </si>
  <si>
    <t>Ohyb odpadneho potrubia PVC D 50</t>
  </si>
  <si>
    <t>721170063</t>
  </si>
  <si>
    <t>Ohyb odpadneho potrubia PVC D 63</t>
  </si>
  <si>
    <t>721170075</t>
  </si>
  <si>
    <t>Ohyb odpadneho potrubia PVC D 75</t>
  </si>
  <si>
    <t>721171106</t>
  </si>
  <si>
    <t>Potrubie z novodurových rúr TPD 5-177-67 odpadové hrdlové D 63x1,8</t>
  </si>
  <si>
    <t>721171107</t>
  </si>
  <si>
    <t>Potrubie z novodurových rúr TPD 5-177-67 odpadové hrdlové D 75x1,8</t>
  </si>
  <si>
    <t>721171109</t>
  </si>
  <si>
    <t>Potrubie z novodurových rúr TPD 5-177-67 odpadové hrdlové D 110x2,2</t>
  </si>
  <si>
    <t>721171111</t>
  </si>
  <si>
    <t>Potrubie z novodurových rúr TPD 5-177-67 odpadové hrdlové D 140x2,8</t>
  </si>
  <si>
    <t>721172109.S</t>
  </si>
  <si>
    <t>Potrubie z PVC - U odpadové zvislé hrdlové Dxt 110x2,2 mm</t>
  </si>
  <si>
    <t>721173204</t>
  </si>
  <si>
    <t>Potrubie z novodurových rúr TPD 5-177-67 pripájacie D 40x1,8</t>
  </si>
  <si>
    <t>721173205</t>
  </si>
  <si>
    <t>Potrubie z novodurových rúr TPD 5-177-67 pripájacie D 50x1,8</t>
  </si>
  <si>
    <t>721173206</t>
  </si>
  <si>
    <t>Potrubie z novodurových rúr TPD 5-177-67 pripájacie D 63x1,8</t>
  </si>
  <si>
    <t>721194104</t>
  </si>
  <si>
    <t>Zriadenie prípojky na potrubí vyvedenie a upevnenie odpadových výpustiek D 40x1,8</t>
  </si>
  <si>
    <t>721194105</t>
  </si>
  <si>
    <t>Zriadenie prípojky na potrubí vyvedenie a upevnenie odpadových výpustiek D 50x1,8</t>
  </si>
  <si>
    <t>721194106</t>
  </si>
  <si>
    <t>Zriadenie prípojky na potrubí vyvedenie a upevnenie odpadových výpustiek D 63x1,8</t>
  </si>
  <si>
    <t>721194109</t>
  </si>
  <si>
    <t>Zriadenie prípojky na potrubí vyvedenie a upevnenie odpadových výpustiek D 110x2,3</t>
  </si>
  <si>
    <t>721213006.S</t>
  </si>
  <si>
    <t>Montáž podlahového vpustu s vodorovným odtokom DN 75</t>
  </si>
  <si>
    <t>286630023000.S</t>
  </si>
  <si>
    <t>Podlahový vpust variabilný odtok DN 75, mriežka/krytka nerez</t>
  </si>
  <si>
    <t>721272116</t>
  </si>
  <si>
    <t>Zavzdusnovacia hlavica  DN 75</t>
  </si>
  <si>
    <t>721274103</t>
  </si>
  <si>
    <t xml:space="preserve">Ventilačné hlavice strešná - plastové DN 100 </t>
  </si>
  <si>
    <t>721290111</t>
  </si>
  <si>
    <t>Ostatné - skúška tesnosti kanalizácie v objektoch vodou do DN 125</t>
  </si>
  <si>
    <t>998721101</t>
  </si>
  <si>
    <t>Presun hmôt pre vnútornú kanalizáciu v objektoch výšky do 6 m</t>
  </si>
  <si>
    <t>2864700020</t>
  </si>
  <si>
    <t>PE čistiaci kus 90st   DN 75 s uzatváracím viečkom</t>
  </si>
  <si>
    <t>286530263800.S</t>
  </si>
  <si>
    <t>Čistiaca tvarovka PE 90° s kruhovým servisným otvorom, D 75 mm</t>
  </si>
  <si>
    <t>286520042400.S</t>
  </si>
  <si>
    <t>Čistiaci kus PVC, DN 125 pre hladký, kanalizačný, gravitačný systém</t>
  </si>
  <si>
    <t xml:space="preserve">Zdravotechnika - vnútorný vodovod   </t>
  </si>
  <si>
    <t>722130213.S</t>
  </si>
  <si>
    <t>Potrubie z oceľových rúr pozink. bezšvíkových bežných-11 353.0, 10 004.0 zvarov. bežných-11 343.00 DN 25</t>
  </si>
  <si>
    <t>722172100</t>
  </si>
  <si>
    <t>Potrubie z plastických rúr PP-R D20/1.9 - PN10, polyfúznym zváraním</t>
  </si>
  <si>
    <t>722172101</t>
  </si>
  <si>
    <t>Potrubie z plastických rúr PP-R D25/2.3 - PN10, polyfúznym zváraním</t>
  </si>
  <si>
    <t>722172102</t>
  </si>
  <si>
    <t>Potrubie z plastických rúr PP-R Dxt 32x2.9 mm - PN10, polyfúznym zváraním</t>
  </si>
  <si>
    <t>722172103</t>
  </si>
  <si>
    <t>Potrubie z plastických rúr PP-R D40/3.7 - PN10, polyfúznym zváraním</t>
  </si>
  <si>
    <t>722172110.S</t>
  </si>
  <si>
    <t>Potrubie z plastických rúr PP-R D 16 mm - PN16, polyfúznym zváraním</t>
  </si>
  <si>
    <t>722181111.S</t>
  </si>
  <si>
    <t>Ochrana potrubia plstenými pásmi do DN 20</t>
  </si>
  <si>
    <t>722181113.S</t>
  </si>
  <si>
    <t>Ochrana potrubia plstenými pásmi DN 25</t>
  </si>
  <si>
    <t>722181114.S</t>
  </si>
  <si>
    <t>Ochrana potrubia plstenými pásmi DN 32 a DN 40</t>
  </si>
  <si>
    <t>722181131.S</t>
  </si>
  <si>
    <t>Ochrana potrubia gumovými vložkami do upevňovacích prvkov proti prenášaniu hluku do DN 25</t>
  </si>
  <si>
    <t>722181134</t>
  </si>
  <si>
    <t>Ochrana potrubia gumovými vložkami do upevňovacích prvkov proti prenášaniu hluku nad 25 do DN 50</t>
  </si>
  <si>
    <t>722211010.S</t>
  </si>
  <si>
    <t>Montáž guľového uzáveru prírubového DN 25</t>
  </si>
  <si>
    <t>551110024700.S</t>
  </si>
  <si>
    <t>Guľový uzáver prírubový na vodu nerez, DN 25</t>
  </si>
  <si>
    <t>722212440.S</t>
  </si>
  <si>
    <t>Orientačný štítok na stenu</t>
  </si>
  <si>
    <t>722220111.S</t>
  </si>
  <si>
    <t>Montáž armatúry závitovej s jedným závitom, nástenka pre výtokový ventil G 1/2</t>
  </si>
  <si>
    <t>197730076600.S</t>
  </si>
  <si>
    <t>Nástenka lisovacia koncová, 1/2" Fx18, PN 10, T = +120 °C, niklovaná mosadz, tesnenie EPDM</t>
  </si>
  <si>
    <t>722221020.S</t>
  </si>
  <si>
    <t>Montáž guľového kohúta závitového priameho pre vodu G 1</t>
  </si>
  <si>
    <t>551110005100.S</t>
  </si>
  <si>
    <t>Guľový uzáver pre vodu 1", niklovaná mosadz</t>
  </si>
  <si>
    <t>722229101</t>
  </si>
  <si>
    <t>Montáž ventilu výtok.,plavák.,vypúšť.,odvodňov.,kohút.plniaceho,vypúšťacieho PN 0.6, ventilov G 1/2</t>
  </si>
  <si>
    <t>5511084600</t>
  </si>
  <si>
    <t>Ventil priamy 1"</t>
  </si>
  <si>
    <t>5517400560</t>
  </si>
  <si>
    <t>Armatúry a príslušenstvo     guľový kohút 1" voda</t>
  </si>
  <si>
    <t>722229105</t>
  </si>
  <si>
    <t>Montáž ventilu výtok.,plavák.,vypúšť.,odvodňov.,kohút.plniaceho,vypúšťacieho PN 0.6, ventilov G 6/4</t>
  </si>
  <si>
    <t>5511084800</t>
  </si>
  <si>
    <t>Ventil priamy 6/4"</t>
  </si>
  <si>
    <t>5517400650</t>
  </si>
  <si>
    <t>Armatúry a príslušenstvo     guľový kohút 6/4"voda</t>
  </si>
  <si>
    <t>5517401150</t>
  </si>
  <si>
    <t>Armatúry a príslušenstvo     spätná klapka zvislá 1 1/2"</t>
  </si>
  <si>
    <t>722241112</t>
  </si>
  <si>
    <t>Armatúra požiarna,hydrant šachtový</t>
  </si>
  <si>
    <t>722241134</t>
  </si>
  <si>
    <t>Armatúra požiarna,hydrant 5/4</t>
  </si>
  <si>
    <t>722250005</t>
  </si>
  <si>
    <t>Montáž hydrantového systému s tvarovo stálou hadicou D 25</t>
  </si>
  <si>
    <t>4493202990</t>
  </si>
  <si>
    <t>Hydrantový systém s tvarovo stálou hadicou</t>
  </si>
  <si>
    <t>722252133</t>
  </si>
  <si>
    <t>Požiarne príslušenstvo,prúdnica požiarna D 25</t>
  </si>
  <si>
    <t>722253155</t>
  </si>
  <si>
    <t>Požiarné príslušenstvo,závitový medzikus nasávacej hadice</t>
  </si>
  <si>
    <t>722290226.S</t>
  </si>
  <si>
    <t>Tlaková skúška vodovodného potrubia závitového do DN 50</t>
  </si>
  <si>
    <t>722290234.S</t>
  </si>
  <si>
    <t>Prepláchnutie a dezinfekcia vodovodného potrubia do DN 80</t>
  </si>
  <si>
    <t>722290822.S</t>
  </si>
  <si>
    <t>Vnútrostav. premiestnenie vybúraných hmôt vnútorný vodovod vodorovne do 100 m z budov vys. do 12 m</t>
  </si>
  <si>
    <t>998722101.S</t>
  </si>
  <si>
    <t>Presun hmôt pre vnútorný vodovod v objektoch výšky do 6 m</t>
  </si>
  <si>
    <t>5511197000</t>
  </si>
  <si>
    <t>Ventil hydrantový 1"</t>
  </si>
  <si>
    <t>Kus</t>
  </si>
  <si>
    <t>4498163000</t>
  </si>
  <si>
    <t>Nádstavec hydrantový</t>
  </si>
  <si>
    <t>724</t>
  </si>
  <si>
    <t xml:space="preserve">Zdravotechnika - strojné vybavenie   </t>
  </si>
  <si>
    <t>724211101</t>
  </si>
  <si>
    <t>Montáž  čerpadla na TUV</t>
  </si>
  <si>
    <t>sub</t>
  </si>
  <si>
    <t>724231111</t>
  </si>
  <si>
    <t>Montáž príslušenstva ,meracie, vodoznačná armatúra</t>
  </si>
  <si>
    <t>4268122600</t>
  </si>
  <si>
    <t>Obehové čerpadlo pre TÚV</t>
  </si>
  <si>
    <t>998724101</t>
  </si>
  <si>
    <t>Presun hmôt pre strojné vybavenie v objektoch výšky do 6 m</t>
  </si>
  <si>
    <t xml:space="preserve">Zdravotechnika - zariaď. predmety   </t>
  </si>
  <si>
    <t>725119205</t>
  </si>
  <si>
    <t>Montáž záchodovej misy normálnej</t>
  </si>
  <si>
    <t>6423002500</t>
  </si>
  <si>
    <t>Wc kombi biele</t>
  </si>
  <si>
    <t>5516661300</t>
  </si>
  <si>
    <t>Rúrka odpadová pre WC</t>
  </si>
  <si>
    <t>KUS</t>
  </si>
  <si>
    <t>725219201</t>
  </si>
  <si>
    <t>Montáž umývadla bez výtokovej armatúry z bieleho diturvitu so zápachovou uzávierkou na konzoly</t>
  </si>
  <si>
    <t>6421374200</t>
  </si>
  <si>
    <t>Umývadlo biele</t>
  </si>
  <si>
    <t>725241113</t>
  </si>
  <si>
    <t>Vanička sprchová akrylátová štvorcová</t>
  </si>
  <si>
    <t>súb</t>
  </si>
  <si>
    <t>725249101</t>
  </si>
  <si>
    <t>Montáž sprchovej kabíny a misy z oceľového smaltovaného plechu sprchovej kabíny</t>
  </si>
  <si>
    <t>5522339100</t>
  </si>
  <si>
    <t>Sprch. a vaňové zásteny</t>
  </si>
  <si>
    <t>725332320</t>
  </si>
  <si>
    <t>Montáž výlevky bez výtokovej armatúry a splachovacej nádrže, diturvitová</t>
  </si>
  <si>
    <t>5523400000</t>
  </si>
  <si>
    <t>Výlevka smaltovaná</t>
  </si>
  <si>
    <t>725819202</t>
  </si>
  <si>
    <t>Montáž ventilu nástenného G 3/4</t>
  </si>
  <si>
    <t>5514014300</t>
  </si>
  <si>
    <t>Ventil výtokový mosadzný 1/2"x 80 mm</t>
  </si>
  <si>
    <t>725829201</t>
  </si>
  <si>
    <t>Montáž batérie umývadlovej a drezovej</t>
  </si>
  <si>
    <t>5514360200</t>
  </si>
  <si>
    <t xml:space="preserve">Umývadlová batéria </t>
  </si>
  <si>
    <t>725829801.S</t>
  </si>
  <si>
    <t>Montáž batérie výlevkovej</t>
  </si>
  <si>
    <t>551450000600.S</t>
  </si>
  <si>
    <t>Batéria výlevková</t>
  </si>
  <si>
    <t>725849202</t>
  </si>
  <si>
    <t>Montáž batérie sprchovej</t>
  </si>
  <si>
    <t>5514513100</t>
  </si>
  <si>
    <t>Batéria sprchová</t>
  </si>
  <si>
    <t>551450003300.S</t>
  </si>
  <si>
    <t>Sprchový stĺp</t>
  </si>
  <si>
    <t>725859101</t>
  </si>
  <si>
    <t>Montáž ventilu odpadového pre zariaďovacie predmety do DN 32</t>
  </si>
  <si>
    <t>725869101</t>
  </si>
  <si>
    <t>Montáž zápachovej uzávierky pre zariaďovacie predmety,umývadlová   do D 40</t>
  </si>
  <si>
    <t>5516131100</t>
  </si>
  <si>
    <t>Uzávierka záp. umyv.</t>
  </si>
  <si>
    <t>5516119100</t>
  </si>
  <si>
    <t>Uzávierka zápachová sprchova</t>
  </si>
  <si>
    <t>5516170300</t>
  </si>
  <si>
    <t>Uzávierka zápachová</t>
  </si>
  <si>
    <t>5516757500</t>
  </si>
  <si>
    <t>Dvierka krycie 30x30 cm</t>
  </si>
  <si>
    <t>551610000100</t>
  </si>
  <si>
    <t xml:space="preserve">Privzdušňovacia hlavica </t>
  </si>
  <si>
    <t>5516666800</t>
  </si>
  <si>
    <t>Koleno odpadové PE</t>
  </si>
  <si>
    <t xml:space="preserve">Konštrukcie - drevostavby   </t>
  </si>
  <si>
    <t>763170030</t>
  </si>
  <si>
    <t>Revízne dvierka s pevnými pántmi pre SDK 200x200 mm</t>
  </si>
  <si>
    <t>04 - Ústredné vykurovanie</t>
  </si>
  <si>
    <t xml:space="preserve">    731 - Ústredné kúrenie - kotolne</t>
  </si>
  <si>
    <t xml:space="preserve">    732 - Ústredné kúrenie - strojovne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</si>
  <si>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</si>
  <si>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</si>
  <si>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</si>
  <si>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>713482301</t>
  </si>
  <si>
    <t>Montaž trubíc  hr. do 6 mm, vnút.priemer do 18 mm</t>
  </si>
  <si>
    <t>283310000300</t>
  </si>
  <si>
    <t>Izolačná PE trubica 18x5 mm (d potrubia x hr. izolácie)</t>
  </si>
  <si>
    <t>713482305</t>
  </si>
  <si>
    <t>Montaž trubíc  hr. do 13 mm, vnút.priemer 22 - 42 mm</t>
  </si>
  <si>
    <t>283310001500</t>
  </si>
  <si>
    <t>Izolačná PE trubica 28x9 mm (d potrubia x hr. izolácie</t>
  </si>
  <si>
    <t>713483104.S</t>
  </si>
  <si>
    <t>Montáž tepelnej izolácie pre rozvodné potrubia priemeru od 20 mm kúrenia, zdravotechniky, klimatizácie a chladenia</t>
  </si>
  <si>
    <t>283310028100-R</t>
  </si>
  <si>
    <t>Izolačná trubica  22x19 mm (d x hr. izolácie)</t>
  </si>
  <si>
    <t>998713201.S</t>
  </si>
  <si>
    <t>Presun hmôt pre izolácie tepelné v objektoch výšky do 6 m</t>
  </si>
  <si>
    <t>731</t>
  </si>
  <si>
    <t>Ústredné kúrenie - kotolne</t>
  </si>
  <si>
    <t>731261070.S</t>
  </si>
  <si>
    <t>Montáž plynového kotla nástenného kondenzačného vykurovacieho bez zásobníka</t>
  </si>
  <si>
    <t>484110000002-R</t>
  </si>
  <si>
    <t>Plynový kondenzačný kotol</t>
  </si>
  <si>
    <t>551270015410-R</t>
  </si>
  <si>
    <t>Magnetický odkaľovač  3/4"</t>
  </si>
  <si>
    <t>484120020300-R</t>
  </si>
  <si>
    <t>Vypúšťací lievik so sifónom</t>
  </si>
  <si>
    <t>sada</t>
  </si>
  <si>
    <t>484730016180-R</t>
  </si>
  <si>
    <t>Sada guľových kohútov pre pripojenie ÚK, priame 3/4"</t>
  </si>
  <si>
    <t>551340007900-R</t>
  </si>
  <si>
    <t>Plynový kohút s protipožiadnym ventilom, priame 1/2</t>
  </si>
  <si>
    <t>210411041.S</t>
  </si>
  <si>
    <t>Montáž dotykovej ovládacej jednotky</t>
  </si>
  <si>
    <t>484730002994-R</t>
  </si>
  <si>
    <t>Ekvitermický regulátor</t>
  </si>
  <si>
    <t>731380065-R</t>
  </si>
  <si>
    <t>Montáž dymovodu</t>
  </si>
  <si>
    <t>484120036900-R</t>
  </si>
  <si>
    <t>Komínová sada, DN80/125</t>
  </si>
  <si>
    <t>484730015742-R</t>
  </si>
  <si>
    <t>Koncentrická rúra DN80/125 dĺžka 2000 mm</t>
  </si>
  <si>
    <t>598220008800-R</t>
  </si>
  <si>
    <t>Strešná príruba pre šikmú strechu - pre sklon strechy 25-45°</t>
  </si>
  <si>
    <t>001300021.S-R</t>
  </si>
  <si>
    <t>Spustenie kotolne a solárného systému do prevádzky servisným technikom</t>
  </si>
  <si>
    <t>998731201.S</t>
  </si>
  <si>
    <t>Presun hmôt pre kotolne umiestnené vo výške (hĺbke) do 6 m</t>
  </si>
  <si>
    <t>732</t>
  </si>
  <si>
    <t>Ústredné kúrenie - strojovne</t>
  </si>
  <si>
    <t>732219240.S</t>
  </si>
  <si>
    <t>Montáž zásobníkového ohrievača vody pre ohrev pitnej vody</t>
  </si>
  <si>
    <t>541320008400-R</t>
  </si>
  <si>
    <t>Zásobníkový ohrievač vody</t>
  </si>
  <si>
    <t>360410410.S</t>
  </si>
  <si>
    <t>Montáž príložného snímača teploty</t>
  </si>
  <si>
    <t>389610002000-R</t>
  </si>
  <si>
    <t>Snímač teploty zásobníka</t>
  </si>
  <si>
    <t>732331864.S</t>
  </si>
  <si>
    <t>Montáž expanznej nádoby pre solárne systémy tlak 10 barov s vakom objem 25 l</t>
  </si>
  <si>
    <t>484620002000</t>
  </si>
  <si>
    <t xml:space="preserve">Nádoba expanzná  25 </t>
  </si>
  <si>
    <t>551240010700</t>
  </si>
  <si>
    <t>Guľový kohút  3/4" - príslušenstvo k expanzným nádobám</t>
  </si>
  <si>
    <t>724312015.S</t>
  </si>
  <si>
    <t>Montáž tlakovej nádoby pre úžitkovú vodu s vakom vertikálnej, objem 25 l</t>
  </si>
  <si>
    <t>484620000400</t>
  </si>
  <si>
    <t>Nádoba expanzná 25 l</t>
  </si>
  <si>
    <t>551290014200</t>
  </si>
  <si>
    <t>Prietočná armatúra  3/4" s guľovým kohútom, príslušenstvo k expanzným nádobám</t>
  </si>
  <si>
    <t>484630011810</t>
  </si>
  <si>
    <t xml:space="preserve">Konzola s páskou viacúčelová príslušenstvo k expanzným nádobám, </t>
  </si>
  <si>
    <t>732429111.S</t>
  </si>
  <si>
    <t>Montáž čerpadla (do potrubia) obehového špirálového do DN 25</t>
  </si>
  <si>
    <t>426150001300</t>
  </si>
  <si>
    <t xml:space="preserve">Čerpadlo cirkulačné </t>
  </si>
  <si>
    <t>732610565.S</t>
  </si>
  <si>
    <t>Montáž 4 solárnych kolektorov plochých na šikmú strechu pre tvrdú krytinu zvislo</t>
  </si>
  <si>
    <t>484720001000-R</t>
  </si>
  <si>
    <t>Doskové solárne panely</t>
  </si>
  <si>
    <t>484710008000-R</t>
  </si>
  <si>
    <t xml:space="preserve">Pripojovacia sada </t>
  </si>
  <si>
    <t>484710008200-R</t>
  </si>
  <si>
    <t xml:space="preserve">Odvzdušňovacia sada </t>
  </si>
  <si>
    <t>551250000100-R</t>
  </si>
  <si>
    <t>SP 1 - prepäťová ochrana, -  pre pripojenie na snímač kolektora z dôvodu ochrany regulátora pred úderom blesku v širšom okolí solárneho systému</t>
  </si>
  <si>
    <t>484720004800-R</t>
  </si>
  <si>
    <t>Montážna sada, základná sada, vlnitý eternit, plech</t>
  </si>
  <si>
    <t>484720005300-R</t>
  </si>
  <si>
    <t>Montážna sada, rozširovacia sada, vlnitý eternit, plech</t>
  </si>
  <si>
    <t>484720007800-R</t>
  </si>
  <si>
    <t>Prídavná základná sada / prídavná lišta</t>
  </si>
  <si>
    <t>484720008100</t>
  </si>
  <si>
    <t>Záves na strechu, vlnitý eternit, plech</t>
  </si>
  <si>
    <t>484720010800</t>
  </si>
  <si>
    <t>Profil pre zaťaženie snehom</t>
  </si>
  <si>
    <t>732640410.S</t>
  </si>
  <si>
    <t>Montáž termostatického zmiešavacieho ventilu pre solárne systémy G 3/4</t>
  </si>
  <si>
    <t>551250000800-R</t>
  </si>
  <si>
    <t>SW termostatický zmiešavací ventil TÚV, - ochrana pred obarením, 3/4"</t>
  </si>
  <si>
    <t>732650120.S</t>
  </si>
  <si>
    <t>Montáž solárnej čerpadlovej jednotky dvojrúrkovej s reguláciou, s pripojením G 3/4"</t>
  </si>
  <si>
    <t>484710004800-R</t>
  </si>
  <si>
    <t>Solárna čerpacia stanica</t>
  </si>
  <si>
    <t>484720025100-R</t>
  </si>
  <si>
    <t>Ručné čerpadlo - pre napĺňanie solárneho systému</t>
  </si>
  <si>
    <t>484720026800-R</t>
  </si>
  <si>
    <t>10 litrov náplň  glykol/voda - 50/50</t>
  </si>
  <si>
    <t>484720026900-R</t>
  </si>
  <si>
    <t>20 litrov náplň  glykol/voda - 50/50</t>
  </si>
  <si>
    <t>998732201.S</t>
  </si>
  <si>
    <t>Presun hmôt pre strojovne v objektoch výšky do 6 m</t>
  </si>
  <si>
    <t>733</t>
  </si>
  <si>
    <t>Ústredné kúrenie - rozvodné potrubie</t>
  </si>
  <si>
    <t>733125012.S</t>
  </si>
  <si>
    <t>Potrubie z uhlíkovej ocele spájané lisovaním 28x1,5</t>
  </si>
  <si>
    <t>733151024.S</t>
  </si>
  <si>
    <t>Potrubie z medených rúrok polotvrdých spájaných tvrdou spájkou D 22/1,0 mm</t>
  </si>
  <si>
    <t>733167100.S</t>
  </si>
  <si>
    <t>Montáž plasthliníkového potrubia pre vykurovanie lisovaním D 16,2 mm</t>
  </si>
  <si>
    <t>286210008500</t>
  </si>
  <si>
    <t>Rúra plasthliníková PE-RT, D 16x2 mm, hr.Al 0,4 mm, kotúč</t>
  </si>
  <si>
    <t>733167157.S</t>
  </si>
  <si>
    <t>Montáž plasthliníkového prechodu lisovaním D 16 mm</t>
  </si>
  <si>
    <t>198730019600-R</t>
  </si>
  <si>
    <t>Prechodky pre plastohliníkové rúrky pripojenie G 3/4" na Ø16x2,0 mm</t>
  </si>
  <si>
    <t>733190217.S</t>
  </si>
  <si>
    <t>Tlaková skúška potrubia z oceľových rúrok do priemeru 89/5</t>
  </si>
  <si>
    <t>733191201.S</t>
  </si>
  <si>
    <t>Tlaková skúška medeného potrubia do D 35 mm</t>
  </si>
  <si>
    <t>733191301.S</t>
  </si>
  <si>
    <t>Tlaková skúška plastového potrubia do 32 mm</t>
  </si>
  <si>
    <t>734</t>
  </si>
  <si>
    <t>Ústredné kúrenie - armatúry</t>
  </si>
  <si>
    <t>722229101.S</t>
  </si>
  <si>
    <t>Montáž ventilu vypúšťacieho, plniaceho, G 1/2</t>
  </si>
  <si>
    <t>551240001400.S</t>
  </si>
  <si>
    <t>Kohút plniaci a vypúšťací  DN 15, PN 10</t>
  </si>
  <si>
    <t>734209124.S</t>
  </si>
  <si>
    <t>Montáž závitovej armatúry s 3 závitmi G 3/4</t>
  </si>
  <si>
    <t>551240011805-R</t>
  </si>
  <si>
    <t xml:space="preserve">Spodné pripojenie vykurovacieho telesa ventil </t>
  </si>
  <si>
    <t>551240011810-R</t>
  </si>
  <si>
    <t xml:space="preserve">Spodné pripojenie vykurovacieho telesa </t>
  </si>
  <si>
    <t>734213250.S</t>
  </si>
  <si>
    <t>Montáž ventilu odvzdušňovacieho závitového automatického G 1/2</t>
  </si>
  <si>
    <t>551210009300.S</t>
  </si>
  <si>
    <t>Ventil odvzdušňovací automatický 1/2” so spätnou klapkou</t>
  </si>
  <si>
    <t>734223208.S</t>
  </si>
  <si>
    <t>Montáž termostatickej hlavice kvapalinovej jednoduchej</t>
  </si>
  <si>
    <t>551280001800-R</t>
  </si>
  <si>
    <t>Termostatická hlavica  s pripojovacím závitom M30x1,5 mm</t>
  </si>
  <si>
    <t>551280002000-R</t>
  </si>
  <si>
    <t>Termostatická hlavica  s pripojovacím závitom M28x1,5 mm</t>
  </si>
  <si>
    <t>734224009.S</t>
  </si>
  <si>
    <t>Montáž guľového kohúta závitového G 3/4</t>
  </si>
  <si>
    <t>551210044700.S</t>
  </si>
  <si>
    <t>Guľový ventil 3/4”, páčka</t>
  </si>
  <si>
    <t>734224012.S</t>
  </si>
  <si>
    <t>Montáž guľového kohúta závitového G 1</t>
  </si>
  <si>
    <t>551210044800.S</t>
  </si>
  <si>
    <t>Guľový ventil 1”, páčka</t>
  </si>
  <si>
    <t>734240005.S</t>
  </si>
  <si>
    <t>Montáž spätnej klapky závitovej G 3/4</t>
  </si>
  <si>
    <t>551210031200.S</t>
  </si>
  <si>
    <t>Ventil parný spätný priamy 3/4", k armaturám pre ústredné vykurovanie</t>
  </si>
  <si>
    <t>734240010.S</t>
  </si>
  <si>
    <t>Montáž spätnej klapky závitovej G 1</t>
  </si>
  <si>
    <t>551210031300.S</t>
  </si>
  <si>
    <t>Ventil parný spätný priamy 1", k armaturám pre ústredné vykurovanie</t>
  </si>
  <si>
    <t>734252110.S</t>
  </si>
  <si>
    <t>Montáž ventilu poistného rohového G 1/2</t>
  </si>
  <si>
    <t>541320007400.S</t>
  </si>
  <si>
    <t>Poistný ventil membránový 1/2, pripojenie G 1/2, 6 bar pre zásobníkové ohrievače vody</t>
  </si>
  <si>
    <t>734291340.S</t>
  </si>
  <si>
    <t>Montáž filtra závitového G 1</t>
  </si>
  <si>
    <t>422010003100.S</t>
  </si>
  <si>
    <t>Filter závitový na vodu 1", FF, PN 20</t>
  </si>
  <si>
    <t>732640100.S</t>
  </si>
  <si>
    <t>Montáž automatického odlučovača vzduchu závitového pre solárne systémy G 3/4</t>
  </si>
  <si>
    <t>551250000210-R</t>
  </si>
  <si>
    <t>Solárny odlučovač vzduchu DN20</t>
  </si>
  <si>
    <t>998734201.S</t>
  </si>
  <si>
    <t>Presun hmôt pre armatúry v objektoch výšky do 6 m</t>
  </si>
  <si>
    <t>735</t>
  </si>
  <si>
    <t>Ústredné kúrenie - vykurovacie telesá</t>
  </si>
  <si>
    <t>735154140.S</t>
  </si>
  <si>
    <t>Montáž vykurovacieho telesa panelového dvojradového výšky 600 mm/ dĺžky 400-600 mm</t>
  </si>
  <si>
    <t>484530056300-R</t>
  </si>
  <si>
    <t>Teleso vykurovacie doskové dvojpanelové oceľové 21VK, vxl 600x400 mm so spodným pripojením a konvektorom</t>
  </si>
  <si>
    <t>484530056400-R</t>
  </si>
  <si>
    <t>Teleso vykurovacie doskové dvojpanelové oceľové 21VK, vxl 600x500 mm so spodným pripojením a konvektorom</t>
  </si>
  <si>
    <t>735154141.S</t>
  </si>
  <si>
    <t>Montáž vykurovacieho telesa panelového dvojradového výšky 600 mm/ dĺžky 700-900 mm</t>
  </si>
  <si>
    <t>484530056800-R</t>
  </si>
  <si>
    <t>Teleso vykurovacie doskové dvojpanelové oceľové 21VK, vxl 600x900 mm so spodným pripojením a konvektorom</t>
  </si>
  <si>
    <t>735154143.S</t>
  </si>
  <si>
    <t>Montáž vykurovacieho telesa panelového dvojradového výšky 600 mm/ dĺžky 1400-1800 mm</t>
  </si>
  <si>
    <t>484530066500-R</t>
  </si>
  <si>
    <t>Teleso vykurovacie doskové dvojpanelové oceľové  22VK, vxl 600x1400 mm so spodným pripojením a dvoma konvektormi</t>
  </si>
  <si>
    <t>735154241.S</t>
  </si>
  <si>
    <t>Montáž vykurovacieho telesa panelového trojradového výšky 600 mm/ dĺžky 700-900 mm</t>
  </si>
  <si>
    <t>484530074700-R</t>
  </si>
  <si>
    <t>Teleso vykurovacie doskové trojpanelové oceľové  33VK, vxl 600x800 mm so spodným pripojením a troma konvektormi</t>
  </si>
  <si>
    <t>484530075600-R</t>
  </si>
  <si>
    <t>Teleso vykurovacie doskové trojpanelové oceľové  33VK, vxl 600x900 mm so spodným pripojením a troma konvektormi</t>
  </si>
  <si>
    <t>735158120.S</t>
  </si>
  <si>
    <t>Vykurovacie telesá panelové dvojradové, tlaková skúška telesa vodou</t>
  </si>
  <si>
    <t>735162130.S</t>
  </si>
  <si>
    <t>Montáž vykurovacieho telesa rúrkového výšky 1220 mm</t>
  </si>
  <si>
    <t>484520002300-R</t>
  </si>
  <si>
    <t>Rebríkové vykurovacie teleso 600x1220</t>
  </si>
  <si>
    <t>735218160-R</t>
  </si>
  <si>
    <t>Tlaková skúška vykurovacích telies rebríkových</t>
  </si>
  <si>
    <t>735311620-R</t>
  </si>
  <si>
    <t>Montáž zostavy rozdeľovač / zberač na stenu typ 12 cestný, vrátane armatúr</t>
  </si>
  <si>
    <t>484650036400-R</t>
  </si>
  <si>
    <t>Rozdeľovač  zberač, Prívod: s uzatvárateľnými prietokomermi (rozsah nastavenia 0-3 l/min) k nastaveniu jednotlivých ohrievacích okruhov.</t>
  </si>
  <si>
    <t>551240011900-R</t>
  </si>
  <si>
    <t>Guľový kohút DN25, modrý, priamy k rozdeľovačom</t>
  </si>
  <si>
    <t>551240012000-R</t>
  </si>
  <si>
    <t>Guľový kohút DN25, červený, priamy k  rozdeľovačom</t>
  </si>
  <si>
    <t>735311770.S</t>
  </si>
  <si>
    <t>Montáž skrinky rozdeľovača pod omietku 9-12 okruhov</t>
  </si>
  <si>
    <t>484650041800-R</t>
  </si>
  <si>
    <t>Skrinka rozdeľovača pre montáž pod omietku</t>
  </si>
  <si>
    <t>HZS000113.S</t>
  </si>
  <si>
    <t>Stavebno montážne práce náročné ucelené - odborné, tvorivé remeselné (Tr. 3) v rozsahu viac ako 8 hodín</t>
  </si>
  <si>
    <t>HZS000211.S</t>
  </si>
  <si>
    <t>Stavebno montážne práce menej náročne, pomocné alebo manipulačné (Tr. 1) v rozsahu viac 4 a menej ako 8 hodínn</t>
  </si>
  <si>
    <t>05 - Vodovodna prípojka</t>
  </si>
  <si>
    <t xml:space="preserve">    4 - Vodorovné konštrukcie</t>
  </si>
  <si>
    <t xml:space="preserve">    8 - Rúrové vedenie</t>
  </si>
  <si>
    <t xml:space="preserve">    99 - Presun hmôt HSV</t>
  </si>
  <si>
    <t>M - Práce a dodávky M</t>
  </si>
  <si>
    <t xml:space="preserve">    23-M - Montáže potrubia</t>
  </si>
  <si>
    <t xml:space="preserve">    46-M - Zemné práce pri extr.mont.prácach</t>
  </si>
  <si>
    <t>132201201</t>
  </si>
  <si>
    <t>Výkop ryhy šírky 600-2000mm horn.3 do 100m3</t>
  </si>
  <si>
    <t>132201209</t>
  </si>
  <si>
    <t>Príplatok k cenám za lepivosť pri hĺbení rýh š. nad 600 do 2 000 mm zapaž. i nezapažených, s urovnaním dna v hornine 3</t>
  </si>
  <si>
    <t>162301101</t>
  </si>
  <si>
    <t>Vodorovné premiestnenie výkopku po spevnenej ceste z horniny tr.1-4, do 100 m3 na vzdialenosť do 500 m</t>
  </si>
  <si>
    <t>167101101.S</t>
  </si>
  <si>
    <t>Nakladanie neuľahnutého výkopku z hornín tr.1-4 do 100 m3</t>
  </si>
  <si>
    <t>174101001</t>
  </si>
  <si>
    <t>Zásyp sypaninou so zhutnením jám, šachiet, rýh, zárezov alebo okolo objektov do 100 m3</t>
  </si>
  <si>
    <t>175101102</t>
  </si>
  <si>
    <t>Obsyp potrubia sypaninou z vhodných hornín 1 až 4 s prehodením sypaniny</t>
  </si>
  <si>
    <t>581530000300.S</t>
  </si>
  <si>
    <t>Piesok technický triedený</t>
  </si>
  <si>
    <t>Vodorovné konštrukcie</t>
  </si>
  <si>
    <t>451541111</t>
  </si>
  <si>
    <t>Lôžko pod potrubie, stoky a drobné objekty, v otvorenom výkope zo štrkodrvy 0-63 mm</t>
  </si>
  <si>
    <t>Rúrové vedenie</t>
  </si>
  <si>
    <t>871181002.S</t>
  </si>
  <si>
    <t>Montáž vodovodného potrubia zváraných natupo D 40x3,7 mm</t>
  </si>
  <si>
    <t>286130033500.S</t>
  </si>
  <si>
    <t>Rúra HDPE na vodu 40x3,7</t>
  </si>
  <si>
    <t>286530020200.S</t>
  </si>
  <si>
    <t>Koleno 90° na tupo na vodu, plyn a kanalizáciu, SDR 11 D 40 mm</t>
  </si>
  <si>
    <t>877181002.S</t>
  </si>
  <si>
    <t>Montáž tvarovky vodovodného potrubia  zváranej natupo D 40 mm</t>
  </si>
  <si>
    <t>286530074100.S</t>
  </si>
  <si>
    <t>Elektrotvarovka T-kus 40/40 mm</t>
  </si>
  <si>
    <t>892233111.</t>
  </si>
  <si>
    <t>Preplach a dezinfekcia vodovodného potrubia DN 40</t>
  </si>
  <si>
    <t>892241111</t>
  </si>
  <si>
    <t>Ostatné práce na rúrovom vedení, tlakové skúšky vodovodného potrubia DN do 80</t>
  </si>
  <si>
    <t>Presun hmôt HSV</t>
  </si>
  <si>
    <t>998276101</t>
  </si>
  <si>
    <t>Presun hmôt pre rúrové vedenie hĺbené z rúr z plast., hmôt alebo sklolamin. v otvorenom výkope</t>
  </si>
  <si>
    <t>722263416</t>
  </si>
  <si>
    <t>Montáž vodomeru s vodomernou zostavou</t>
  </si>
  <si>
    <t>Práce a dodávky M</t>
  </si>
  <si>
    <t>23-M</t>
  </si>
  <si>
    <t>Montáže potrubia</t>
  </si>
  <si>
    <t>230170001</t>
  </si>
  <si>
    <t>Príprava pre skúšku tesnosti DN do - 40</t>
  </si>
  <si>
    <t>úsek</t>
  </si>
  <si>
    <t>230170011</t>
  </si>
  <si>
    <t>Skúška tesnosti potrubia podľa STN 13 0020 DN do - 40</t>
  </si>
  <si>
    <t>46-M</t>
  </si>
  <si>
    <t>Zemné práce pri extr.mont.prácach</t>
  </si>
  <si>
    <t>Rozvinutie a uloženie výstražnej fólie z PVC do ryhy</t>
  </si>
  <si>
    <t>283230008100</t>
  </si>
  <si>
    <t>Výstražná fólia PE, farba biela</t>
  </si>
  <si>
    <t>06 - Kanalizačná prípojka</t>
  </si>
  <si>
    <t>131201101</t>
  </si>
  <si>
    <t>Výkop nezapaženej jamy v hornine 3, do 100 m3</t>
  </si>
  <si>
    <t>131201109</t>
  </si>
  <si>
    <t>Hĺbenie nezapažených jám a zárezov. Príplatok za lepivosť horniny 3</t>
  </si>
  <si>
    <t>452311146.S</t>
  </si>
  <si>
    <t>Dosky, bloky, sedlá z betónu v otvorenom výkope tr. C 20/25</t>
  </si>
  <si>
    <t>871324004</t>
  </si>
  <si>
    <t>Montáž kanalizačného PP potrubia hladkého plnostenného SN 10 DN 160</t>
  </si>
  <si>
    <t>286140001200</t>
  </si>
  <si>
    <t>Rúra  DN 160 dĺ. 3 m hladká pre gravitačnú kanalizáciu</t>
  </si>
  <si>
    <t>286140001000.S</t>
  </si>
  <si>
    <t>Rúra hladká PP pre gravitačnú kanalizáciu DN 160, dĺ. 1 m</t>
  </si>
  <si>
    <t>877324004</t>
  </si>
  <si>
    <t>Montáž kanalizačného PP kolena DN 160</t>
  </si>
  <si>
    <t>286540069700</t>
  </si>
  <si>
    <t>Koleno DN 160x45° hladké pre gravitačnú kanalizáciu</t>
  </si>
  <si>
    <t>877324052.S</t>
  </si>
  <si>
    <t>Montáž kanalizačnej PP redukcie DN 150/125</t>
  </si>
  <si>
    <t>286540083500.S</t>
  </si>
  <si>
    <t>Redukcia PP, DN 160/125 hladká pre gravitačnú kanalizáciu</t>
  </si>
  <si>
    <t>892311000</t>
  </si>
  <si>
    <t>Skúška tesnosti kanalizácie D 150</t>
  </si>
  <si>
    <t>894810003.S</t>
  </si>
  <si>
    <t>Montáž PP revíznej kanalizačnej šachty priemeru 425 mm do výšky šachty 2 m s roznášacím prstencom a poklopom</t>
  </si>
  <si>
    <t>286610032600.S</t>
  </si>
  <si>
    <t>Šachtové dno prietočné DN 160x0°-90°, ku kanalizačnej revíznej šachte 425 mm, PP</t>
  </si>
  <si>
    <t>286610044600.S</t>
  </si>
  <si>
    <t>Vlnovcová šachtová rúra kanalizačná 425 mm, dĺžka 2 m, PP</t>
  </si>
  <si>
    <t>286610044900.S</t>
  </si>
  <si>
    <t>Teleskopická rúra s tesnením, ku kanalizačnej revíznej šachte 425 mm, dĺžka 375 mm, PVC-U</t>
  </si>
  <si>
    <t>286710035800.S</t>
  </si>
  <si>
    <t>Gumové tesnenie šachtovej rúry 425 mm ku kanalizačnej revíznej šachte 425 mm</t>
  </si>
  <si>
    <t>552410001300.S</t>
  </si>
  <si>
    <t>Poklop liatinový štvorcový na teleskopickú rúru DN 425</t>
  </si>
  <si>
    <t>Napojenie na existujúcu kanalizáciu</t>
  </si>
  <si>
    <t>230230121r</t>
  </si>
  <si>
    <t>Príprava na tlakovú skúšku kanalizácie a vody</t>
  </si>
  <si>
    <t>Rozvinutie a uloženie výstražnej fólie z PVC do ryhy, šírka 33 cm</t>
  </si>
  <si>
    <t>2830010610</t>
  </si>
  <si>
    <t>Výstražná fólia HNEDÁ - KANALIZÁCIA</t>
  </si>
  <si>
    <t>07 - Prípojka NN</t>
  </si>
  <si>
    <t>D3 - 210 19  Rozvádzače, rozvodné skrine, dosky, svork.</t>
  </si>
  <si>
    <t>D4 - 210 9    Vodiče, šnúry a káble hliníkové</t>
  </si>
  <si>
    <t>D5 - 213 2    PPV a HZS</t>
  </si>
  <si>
    <t>D6 - 460 05  Stožiarové puzdra</t>
  </si>
  <si>
    <t>D7 - 460 12  Ostatné práce pri stavbe nadzemných vedení</t>
  </si>
  <si>
    <t>210010024</t>
  </si>
  <si>
    <t>Montáž el-inšt rúrky (plast) tuhá, uložená pevne D40 (d36)mm</t>
  </si>
  <si>
    <t>345653I305</t>
  </si>
  <si>
    <t>Rúrka el-inšt PVC 40</t>
  </si>
  <si>
    <t>210100004</t>
  </si>
  <si>
    <t>Ukončenie vodiča v rozvádzači, zapojenie 25 mm2</t>
  </si>
  <si>
    <t>210100139</t>
  </si>
  <si>
    <t>Ukončenie celoplastových káblov v rozvádzači na svorky, zapojenie 4x 25 mm2</t>
  </si>
  <si>
    <t>210191532P</t>
  </si>
  <si>
    <t>Usadenie rozvádzača ER 1.0+1.1</t>
  </si>
  <si>
    <t>357000A045.5</t>
  </si>
  <si>
    <t>Rozvádzač pilierový RE2.0 25A P2 25/25</t>
  </si>
  <si>
    <t>357500H093.3</t>
  </si>
  <si>
    <t>Páska BANDIMEX - pás 19x0,4mm, pás nerez</t>
  </si>
  <si>
    <t>357500H093.4</t>
  </si>
  <si>
    <t>Páska BANDIMEX - spony 19x0,75</t>
  </si>
  <si>
    <t>210191541P</t>
  </si>
  <si>
    <t>Montáž pilier. rozvádzača</t>
  </si>
  <si>
    <t>210901090</t>
  </si>
  <si>
    <t>Montáž, kábel Al 1kV uložený pevne AYKY 4x25</t>
  </si>
  <si>
    <t>341410M100</t>
  </si>
  <si>
    <t>Kábel Al 1kV : 1-AYKY-J 4x25</t>
  </si>
  <si>
    <t>213290020</t>
  </si>
  <si>
    <t>Manipulácia v sieti NN</t>
  </si>
  <si>
    <t>08 - Sadove úpravy</t>
  </si>
  <si>
    <t>171203111.S</t>
  </si>
  <si>
    <t>Uloženie a hrubé rozhrnutie výkopku bez zhutnenia v rovine alebo na svahu do 1:5</t>
  </si>
  <si>
    <t>180402111.S</t>
  </si>
  <si>
    <t>Založenie trávnika parkového výsevom v rovine do 1:5</t>
  </si>
  <si>
    <t>005720001400.S</t>
  </si>
  <si>
    <t>Osivá tráv - semená parkovej zmesi</t>
  </si>
  <si>
    <t>180502211.S</t>
  </si>
  <si>
    <t>Založenie trávnika mačinovaním na vrstve ornice</t>
  </si>
  <si>
    <t>181301101.S</t>
  </si>
  <si>
    <t>Rozprestretie ornice v rovine, plocha do 500 m2, hr.do 100 mm</t>
  </si>
  <si>
    <t>103640000100.S</t>
  </si>
  <si>
    <t>Zemina pre terénne úpravy - ornica</t>
  </si>
  <si>
    <t>182001121.S</t>
  </si>
  <si>
    <t>Plošná úprava terénu pri nerovnostiach terénu nad 100-150 mm v rovine alebo na svahu do 1:5</t>
  </si>
  <si>
    <t>183101114.S</t>
  </si>
  <si>
    <t>Hĺbenie jamky v rovine alebo na svahu do 1:5, objem nad 0,05 do 0,125 m3</t>
  </si>
  <si>
    <t>183402111.S</t>
  </si>
  <si>
    <t>Rozrušenie pôdy na hĺbku nad 50 do 15O mm v rovine alebo na svahu do 1:5</t>
  </si>
  <si>
    <t>183403114.S</t>
  </si>
  <si>
    <t>Obrobenie pôdy kultivátorovaním v rovine alebo na svahu do 1:5</t>
  </si>
  <si>
    <t>183403153.S</t>
  </si>
  <si>
    <t>Obrobenie pôdy hrabaním v rovine alebo na svahu do 1:5</t>
  </si>
  <si>
    <t>183403161.R</t>
  </si>
  <si>
    <t>Valcovanie trávnika v rovine alebo na svahu do 1:5</t>
  </si>
  <si>
    <t>183403161.S</t>
  </si>
  <si>
    <t>Obrobenie pôdy valcovaním v rovine alebo na svahu do 1:5</t>
  </si>
  <si>
    <t>183405312.S</t>
  </si>
  <si>
    <t>Prevzdušnenie trávnika s pieskovaním</t>
  </si>
  <si>
    <t>ha</t>
  </si>
  <si>
    <t>184201111.S</t>
  </si>
  <si>
    <t>Výsadba stromu do predom vyhĺbenej jamky v rovine alebo na svahu do 1:5 pri výške kmeňa do 1, 8 m</t>
  </si>
  <si>
    <t>026510003400.R</t>
  </si>
  <si>
    <t>Magnolia Soulangeana</t>
  </si>
  <si>
    <t>026510003400.R1</t>
  </si>
  <si>
    <t>Catalpa bignonioides</t>
  </si>
  <si>
    <t>026510003400.R2</t>
  </si>
  <si>
    <t>Okrasná čerešňa – sakura</t>
  </si>
  <si>
    <t>026510003400.R3</t>
  </si>
  <si>
    <t>Magnólia veľkokvetá Gallissoniensis</t>
  </si>
  <si>
    <t>026510003400.R4</t>
  </si>
  <si>
    <t>Tuja západná Smaragd špirála</t>
  </si>
  <si>
    <t>184202112.S</t>
  </si>
  <si>
    <t>Zakotvenie dreviny troma a viac kolmi pri priemere kolov do 100 mm pri dĺžke kolov do 2 m do 3 m</t>
  </si>
  <si>
    <t>052170000500.S</t>
  </si>
  <si>
    <t>Tyč ihličňanová tr. 1, hrúbka 6-7 cm, dĺžky do 6 m  bez kôry</t>
  </si>
  <si>
    <t>184802111.S</t>
  </si>
  <si>
    <t>Chemické odburinenie pôdy v rovine alebo na svahu do 1:5 postrekom naširoko</t>
  </si>
  <si>
    <t>252310000100.S</t>
  </si>
  <si>
    <t>Postrekový prípravok na ničenie burín v trávniku</t>
  </si>
  <si>
    <t>l</t>
  </si>
  <si>
    <t>184816111.S</t>
  </si>
  <si>
    <t>Hnojenie stomov a sadeníc - dodávka a montáž</t>
  </si>
  <si>
    <t>184852010.S</t>
  </si>
  <si>
    <t>Hnojenie trávnika v rovine alebo na svahu do 1:5 umelým hnojivom</t>
  </si>
  <si>
    <t>251910000100.S</t>
  </si>
  <si>
    <t>Hnojivo záhradné bezchloridové granulované balené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</si>
</sst>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22" xfId="0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167" fontId="33" fillId="0" borderId="22" xfId="0" applyNumberFormat="1" applyFont="1" applyBorder="1" applyAlignment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3" fillId="2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>
      <alignment horizontal="center" vertical="center"/>
    </xf>
    <xf numFmtId="0" fontId="0" fillId="0" borderId="0" xfId="0"/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4"/>
  <sheetViews>
    <sheetView showGridLines="0" topLeftCell="A85" workbookViewId="0">
      <selection activeCell="AD16" sqref="AD16"/>
    </sheetView>
  </sheetViews>
  <sheetFormatPr defaultColWidth="12" defaultRowHeight="11.25" x14ac:dyDescent="0.2"/>
  <cols>
    <col min="1" max="1" width="8.1640625" customWidth="1"/>
    <col min="2" max="2" width="1.6640625" customWidth="1"/>
    <col min="3" max="3" width="4.1640625" customWidth="1"/>
    <col min="4" max="33" width="2.6640625" customWidth="1"/>
    <col min="34" max="34" width="3.1640625" customWidth="1"/>
    <col min="35" max="35" width="31.6640625" customWidth="1"/>
    <col min="36" max="37" width="2.5" customWidth="1"/>
    <col min="38" max="38" width="8.1640625" customWidth="1"/>
    <col min="39" max="39" width="3.1640625" customWidth="1"/>
    <col min="40" max="40" width="13.16406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66406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1640625" hidden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50000000000003" customHeight="1" x14ac:dyDescent="0.2"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S2" s="13" t="s">
        <v>6</v>
      </c>
      <c r="BT2" s="13" t="s">
        <v>7</v>
      </c>
    </row>
    <row r="3" spans="1:74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 x14ac:dyDescent="0.2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 x14ac:dyDescent="0.2">
      <c r="B5" s="16"/>
      <c r="D5" s="20" t="s">
        <v>12</v>
      </c>
      <c r="K5" s="182" t="s">
        <v>13</v>
      </c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R5" s="16"/>
      <c r="BE5" s="179" t="s">
        <v>14</v>
      </c>
      <c r="BS5" s="13" t="s">
        <v>6</v>
      </c>
    </row>
    <row r="6" spans="1:74" ht="36.950000000000003" customHeight="1" x14ac:dyDescent="0.2">
      <c r="B6" s="16"/>
      <c r="D6" s="22" t="s">
        <v>15</v>
      </c>
      <c r="K6" s="183" t="s">
        <v>16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R6" s="16"/>
      <c r="BE6" s="180"/>
      <c r="BS6" s="13" t="s">
        <v>6</v>
      </c>
    </row>
    <row r="7" spans="1:74" ht="12" customHeight="1" x14ac:dyDescent="0.2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80"/>
      <c r="BS7" s="13" t="s">
        <v>6</v>
      </c>
    </row>
    <row r="8" spans="1:74" ht="12" customHeight="1" x14ac:dyDescent="0.2">
      <c r="B8" s="16"/>
      <c r="D8" s="23" t="s">
        <v>19</v>
      </c>
      <c r="K8" s="21" t="s">
        <v>20</v>
      </c>
      <c r="AK8" s="23" t="s">
        <v>21</v>
      </c>
      <c r="AN8" s="24"/>
      <c r="AR8" s="16"/>
      <c r="BE8" s="180"/>
      <c r="BS8" s="13" t="s">
        <v>6</v>
      </c>
    </row>
    <row r="9" spans="1:74" ht="14.45" customHeight="1" x14ac:dyDescent="0.2">
      <c r="B9" s="16"/>
      <c r="AR9" s="16"/>
      <c r="BE9" s="180"/>
      <c r="BS9" s="13" t="s">
        <v>6</v>
      </c>
    </row>
    <row r="10" spans="1:74" ht="12" customHeight="1" x14ac:dyDescent="0.2">
      <c r="B10" s="16"/>
      <c r="D10" s="23" t="s">
        <v>22</v>
      </c>
      <c r="AK10" s="23" t="s">
        <v>23</v>
      </c>
      <c r="AN10" s="21" t="s">
        <v>1</v>
      </c>
      <c r="AR10" s="16"/>
      <c r="BE10" s="180"/>
      <c r="BS10" s="13" t="s">
        <v>6</v>
      </c>
    </row>
    <row r="11" spans="1:74" ht="18.600000000000001" customHeight="1" x14ac:dyDescent="0.2">
      <c r="B11" s="16"/>
      <c r="E11" s="21" t="s">
        <v>20</v>
      </c>
      <c r="AK11" s="23" t="s">
        <v>24</v>
      </c>
      <c r="AN11" s="21" t="s">
        <v>1</v>
      </c>
      <c r="AR11" s="16"/>
      <c r="BE11" s="180"/>
      <c r="BS11" s="13" t="s">
        <v>6</v>
      </c>
    </row>
    <row r="12" spans="1:74" ht="6.95" customHeight="1" x14ac:dyDescent="0.2">
      <c r="B12" s="16"/>
      <c r="AR12" s="16"/>
      <c r="BE12" s="180"/>
      <c r="BS12" s="13" t="s">
        <v>6</v>
      </c>
    </row>
    <row r="13" spans="1:74" ht="12" customHeight="1" x14ac:dyDescent="0.2">
      <c r="B13" s="16"/>
      <c r="D13" s="23" t="s">
        <v>25</v>
      </c>
      <c r="AK13" s="23" t="s">
        <v>23</v>
      </c>
      <c r="AN13" s="25" t="s">
        <v>26</v>
      </c>
      <c r="AR13" s="16"/>
      <c r="BE13" s="180"/>
      <c r="BS13" s="13" t="s">
        <v>6</v>
      </c>
    </row>
    <row r="14" spans="1:74" ht="12.75" x14ac:dyDescent="0.2">
      <c r="B14" s="16"/>
      <c r="E14" s="184" t="s">
        <v>26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23" t="s">
        <v>24</v>
      </c>
      <c r="AN14" s="25" t="s">
        <v>26</v>
      </c>
      <c r="AR14" s="16"/>
      <c r="BE14" s="180"/>
      <c r="BS14" s="13" t="s">
        <v>6</v>
      </c>
    </row>
    <row r="15" spans="1:74" ht="6.95" customHeight="1" x14ac:dyDescent="0.2">
      <c r="B15" s="16"/>
      <c r="AR15" s="16"/>
      <c r="BE15" s="180"/>
      <c r="BS15" s="13" t="s">
        <v>4</v>
      </c>
    </row>
    <row r="16" spans="1:74" ht="12" customHeight="1" x14ac:dyDescent="0.2">
      <c r="B16" s="16"/>
      <c r="D16" s="23" t="s">
        <v>27</v>
      </c>
      <c r="AK16" s="23" t="s">
        <v>23</v>
      </c>
      <c r="AN16" s="21" t="s">
        <v>1</v>
      </c>
      <c r="AR16" s="16"/>
      <c r="BE16" s="180"/>
      <c r="BS16" s="13" t="s">
        <v>4</v>
      </c>
    </row>
    <row r="17" spans="2:71" ht="18.600000000000001" customHeight="1" x14ac:dyDescent="0.2">
      <c r="B17" s="16"/>
      <c r="E17" s="21" t="s">
        <v>20</v>
      </c>
      <c r="AK17" s="23" t="s">
        <v>24</v>
      </c>
      <c r="AN17" s="21" t="s">
        <v>1</v>
      </c>
      <c r="AR17" s="16"/>
      <c r="BE17" s="180"/>
      <c r="BS17" s="13" t="s">
        <v>28</v>
      </c>
    </row>
    <row r="18" spans="2:71" ht="6.95" customHeight="1" x14ac:dyDescent="0.2">
      <c r="B18" s="16"/>
      <c r="AR18" s="16"/>
      <c r="BE18" s="180"/>
      <c r="BS18" s="13" t="s">
        <v>6</v>
      </c>
    </row>
    <row r="19" spans="2:71" ht="12" customHeight="1" x14ac:dyDescent="0.2">
      <c r="B19" s="16"/>
      <c r="D19" s="23" t="s">
        <v>29</v>
      </c>
      <c r="AK19" s="23" t="s">
        <v>23</v>
      </c>
      <c r="AN19" s="21" t="s">
        <v>1</v>
      </c>
      <c r="AR19" s="16"/>
      <c r="BE19" s="180"/>
      <c r="BS19" s="13" t="s">
        <v>6</v>
      </c>
    </row>
    <row r="20" spans="2:71" ht="18.600000000000001" customHeight="1" x14ac:dyDescent="0.2">
      <c r="B20" s="16"/>
      <c r="E20" s="21" t="s">
        <v>20</v>
      </c>
      <c r="AK20" s="23" t="s">
        <v>24</v>
      </c>
      <c r="AN20" s="21" t="s">
        <v>1</v>
      </c>
      <c r="AR20" s="16"/>
      <c r="BE20" s="180"/>
      <c r="BS20" s="13" t="s">
        <v>28</v>
      </c>
    </row>
    <row r="21" spans="2:71" ht="6.95" customHeight="1" x14ac:dyDescent="0.2">
      <c r="B21" s="16"/>
      <c r="AR21" s="16"/>
      <c r="BE21" s="180"/>
    </row>
    <row r="22" spans="2:71" ht="12" customHeight="1" x14ac:dyDescent="0.2">
      <c r="B22" s="16"/>
      <c r="D22" s="23" t="s">
        <v>30</v>
      </c>
      <c r="AR22" s="16"/>
      <c r="BE22" s="180"/>
    </row>
    <row r="23" spans="2:71" ht="16.5" customHeight="1" x14ac:dyDescent="0.2">
      <c r="B23" s="16"/>
      <c r="E23" s="186" t="s">
        <v>1</v>
      </c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R23" s="16"/>
      <c r="BE23" s="180"/>
    </row>
    <row r="24" spans="2:71" ht="6.95" customHeight="1" x14ac:dyDescent="0.2">
      <c r="B24" s="16"/>
      <c r="AR24" s="16"/>
      <c r="BE24" s="180"/>
    </row>
    <row r="25" spans="2:71" ht="6.95" customHeight="1" x14ac:dyDescent="0.2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80"/>
    </row>
    <row r="26" spans="2:71" s="1" customFormat="1" ht="26.1" customHeight="1" x14ac:dyDescent="0.2">
      <c r="B26" s="28"/>
      <c r="D26" s="29" t="s">
        <v>31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87">
        <f>ROUND(AG94,2)</f>
        <v>0</v>
      </c>
      <c r="AL26" s="188"/>
      <c r="AM26" s="188"/>
      <c r="AN26" s="188"/>
      <c r="AO26" s="188"/>
      <c r="AR26" s="28"/>
      <c r="BE26" s="180"/>
    </row>
    <row r="27" spans="2:71" s="1" customFormat="1" ht="6.95" customHeight="1" x14ac:dyDescent="0.2">
      <c r="B27" s="28"/>
      <c r="AR27" s="28"/>
      <c r="BE27" s="180"/>
    </row>
    <row r="28" spans="2:71" s="1" customFormat="1" ht="12.75" x14ac:dyDescent="0.2">
      <c r="B28" s="28"/>
      <c r="L28" s="189" t="s">
        <v>32</v>
      </c>
      <c r="M28" s="189"/>
      <c r="N28" s="189"/>
      <c r="O28" s="189"/>
      <c r="P28" s="189"/>
      <c r="W28" s="189" t="s">
        <v>33</v>
      </c>
      <c r="X28" s="189"/>
      <c r="Y28" s="189"/>
      <c r="Z28" s="189"/>
      <c r="AA28" s="189"/>
      <c r="AB28" s="189"/>
      <c r="AC28" s="189"/>
      <c r="AD28" s="189"/>
      <c r="AE28" s="189"/>
      <c r="AK28" s="189" t="s">
        <v>34</v>
      </c>
      <c r="AL28" s="189"/>
      <c r="AM28" s="189"/>
      <c r="AN28" s="189"/>
      <c r="AO28" s="189"/>
      <c r="AR28" s="28"/>
      <c r="BE28" s="180"/>
    </row>
    <row r="29" spans="2:71" s="2" customFormat="1" ht="14.45" customHeight="1" x14ac:dyDescent="0.2">
      <c r="B29" s="32"/>
      <c r="D29" s="23" t="s">
        <v>35</v>
      </c>
      <c r="F29" s="33" t="s">
        <v>36</v>
      </c>
      <c r="L29" s="171">
        <v>0.2</v>
      </c>
      <c r="M29" s="170"/>
      <c r="N29" s="170"/>
      <c r="O29" s="170"/>
      <c r="P29" s="170"/>
      <c r="Q29" s="34"/>
      <c r="R29" s="34"/>
      <c r="S29" s="34"/>
      <c r="T29" s="34"/>
      <c r="U29" s="34"/>
      <c r="V29" s="34"/>
      <c r="W29" s="169">
        <f>ROUND(AZ94, 2)</f>
        <v>0</v>
      </c>
      <c r="X29" s="170"/>
      <c r="Y29" s="170"/>
      <c r="Z29" s="170"/>
      <c r="AA29" s="170"/>
      <c r="AB29" s="170"/>
      <c r="AC29" s="170"/>
      <c r="AD29" s="170"/>
      <c r="AE29" s="170"/>
      <c r="AF29" s="34"/>
      <c r="AG29" s="34"/>
      <c r="AH29" s="34"/>
      <c r="AI29" s="34"/>
      <c r="AJ29" s="34"/>
      <c r="AK29" s="169">
        <f>ROUND(AV94, 2)</f>
        <v>0</v>
      </c>
      <c r="AL29" s="170"/>
      <c r="AM29" s="170"/>
      <c r="AN29" s="170"/>
      <c r="AO29" s="170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81"/>
    </row>
    <row r="30" spans="2:71" s="2" customFormat="1" ht="14.45" customHeight="1" x14ac:dyDescent="0.2">
      <c r="B30" s="32"/>
      <c r="F30" s="33" t="s">
        <v>37</v>
      </c>
      <c r="L30" s="171">
        <v>0.2</v>
      </c>
      <c r="M30" s="170"/>
      <c r="N30" s="170"/>
      <c r="O30" s="170"/>
      <c r="P30" s="170"/>
      <c r="Q30" s="34"/>
      <c r="R30" s="34"/>
      <c r="S30" s="34"/>
      <c r="T30" s="34"/>
      <c r="U30" s="34"/>
      <c r="V30" s="34"/>
      <c r="W30" s="169">
        <f>ROUND(BA94, 2)</f>
        <v>0</v>
      </c>
      <c r="X30" s="170"/>
      <c r="Y30" s="170"/>
      <c r="Z30" s="170"/>
      <c r="AA30" s="170"/>
      <c r="AB30" s="170"/>
      <c r="AC30" s="170"/>
      <c r="AD30" s="170"/>
      <c r="AE30" s="170"/>
      <c r="AF30" s="34"/>
      <c r="AG30" s="34"/>
      <c r="AH30" s="34"/>
      <c r="AI30" s="34"/>
      <c r="AJ30" s="34"/>
      <c r="AK30" s="169">
        <f>ROUND(AW94, 2)</f>
        <v>0</v>
      </c>
      <c r="AL30" s="170"/>
      <c r="AM30" s="170"/>
      <c r="AN30" s="170"/>
      <c r="AO30" s="170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81"/>
    </row>
    <row r="31" spans="2:71" s="2" customFormat="1" ht="14.45" hidden="1" customHeight="1" x14ac:dyDescent="0.2">
      <c r="B31" s="32"/>
      <c r="F31" s="23" t="s">
        <v>38</v>
      </c>
      <c r="L31" s="178">
        <v>0.2</v>
      </c>
      <c r="M31" s="177"/>
      <c r="N31" s="177"/>
      <c r="O31" s="177"/>
      <c r="P31" s="177"/>
      <c r="W31" s="176">
        <f>ROUND(BB94, 2)</f>
        <v>0</v>
      </c>
      <c r="X31" s="177"/>
      <c r="Y31" s="177"/>
      <c r="Z31" s="177"/>
      <c r="AA31" s="177"/>
      <c r="AB31" s="177"/>
      <c r="AC31" s="177"/>
      <c r="AD31" s="177"/>
      <c r="AE31" s="177"/>
      <c r="AK31" s="176">
        <v>0</v>
      </c>
      <c r="AL31" s="177"/>
      <c r="AM31" s="177"/>
      <c r="AN31" s="177"/>
      <c r="AO31" s="177"/>
      <c r="AR31" s="32"/>
      <c r="BE31" s="181"/>
    </row>
    <row r="32" spans="2:71" s="2" customFormat="1" ht="14.45" hidden="1" customHeight="1" x14ac:dyDescent="0.2">
      <c r="B32" s="32"/>
      <c r="F32" s="23" t="s">
        <v>39</v>
      </c>
      <c r="L32" s="178">
        <v>0.2</v>
      </c>
      <c r="M32" s="177"/>
      <c r="N32" s="177"/>
      <c r="O32" s="177"/>
      <c r="P32" s="177"/>
      <c r="W32" s="176">
        <f>ROUND(BC94, 2)</f>
        <v>0</v>
      </c>
      <c r="X32" s="177"/>
      <c r="Y32" s="177"/>
      <c r="Z32" s="177"/>
      <c r="AA32" s="177"/>
      <c r="AB32" s="177"/>
      <c r="AC32" s="177"/>
      <c r="AD32" s="177"/>
      <c r="AE32" s="177"/>
      <c r="AK32" s="176">
        <v>0</v>
      </c>
      <c r="AL32" s="177"/>
      <c r="AM32" s="177"/>
      <c r="AN32" s="177"/>
      <c r="AO32" s="177"/>
      <c r="AR32" s="32"/>
      <c r="BE32" s="181"/>
    </row>
    <row r="33" spans="2:57" s="2" customFormat="1" ht="14.45" hidden="1" customHeight="1" x14ac:dyDescent="0.2">
      <c r="B33" s="32"/>
      <c r="F33" s="33" t="s">
        <v>40</v>
      </c>
      <c r="L33" s="171">
        <v>0</v>
      </c>
      <c r="M33" s="170"/>
      <c r="N33" s="170"/>
      <c r="O33" s="170"/>
      <c r="P33" s="170"/>
      <c r="Q33" s="34"/>
      <c r="R33" s="34"/>
      <c r="S33" s="34"/>
      <c r="T33" s="34"/>
      <c r="U33" s="34"/>
      <c r="V33" s="34"/>
      <c r="W33" s="169">
        <f>ROUND(BD94, 2)</f>
        <v>0</v>
      </c>
      <c r="X33" s="170"/>
      <c r="Y33" s="170"/>
      <c r="Z33" s="170"/>
      <c r="AA33" s="170"/>
      <c r="AB33" s="170"/>
      <c r="AC33" s="170"/>
      <c r="AD33" s="170"/>
      <c r="AE33" s="170"/>
      <c r="AF33" s="34"/>
      <c r="AG33" s="34"/>
      <c r="AH33" s="34"/>
      <c r="AI33" s="34"/>
      <c r="AJ33" s="34"/>
      <c r="AK33" s="169">
        <v>0</v>
      </c>
      <c r="AL33" s="170"/>
      <c r="AM33" s="170"/>
      <c r="AN33" s="170"/>
      <c r="AO33" s="170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81"/>
    </row>
    <row r="34" spans="2:57" s="1" customFormat="1" ht="6.95" customHeight="1" x14ac:dyDescent="0.2">
      <c r="B34" s="28"/>
      <c r="AR34" s="28"/>
      <c r="BE34" s="180"/>
    </row>
    <row r="35" spans="2:57" s="1" customFormat="1" ht="26.1" customHeight="1" x14ac:dyDescent="0.2">
      <c r="B35" s="28"/>
      <c r="C35" s="36"/>
      <c r="D35" s="37" t="s">
        <v>41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42</v>
      </c>
      <c r="U35" s="38"/>
      <c r="V35" s="38"/>
      <c r="W35" s="38"/>
      <c r="X35" s="175" t="s">
        <v>43</v>
      </c>
      <c r="Y35" s="173"/>
      <c r="Z35" s="173"/>
      <c r="AA35" s="173"/>
      <c r="AB35" s="173"/>
      <c r="AC35" s="38"/>
      <c r="AD35" s="38"/>
      <c r="AE35" s="38"/>
      <c r="AF35" s="38"/>
      <c r="AG35" s="38"/>
      <c r="AH35" s="38"/>
      <c r="AI35" s="38"/>
      <c r="AJ35" s="38"/>
      <c r="AK35" s="172">
        <f>SUM(AK26:AK33)</f>
        <v>0</v>
      </c>
      <c r="AL35" s="173"/>
      <c r="AM35" s="173"/>
      <c r="AN35" s="173"/>
      <c r="AO35" s="174"/>
      <c r="AP35" s="36"/>
      <c r="AQ35" s="36"/>
      <c r="AR35" s="28"/>
    </row>
    <row r="36" spans="2:57" s="1" customFormat="1" ht="6.95" customHeight="1" x14ac:dyDescent="0.2">
      <c r="B36" s="28"/>
      <c r="AR36" s="28"/>
    </row>
    <row r="37" spans="2:57" s="1" customFormat="1" ht="14.45" customHeight="1" x14ac:dyDescent="0.2">
      <c r="B37" s="28"/>
      <c r="AR37" s="28"/>
    </row>
    <row r="38" spans="2:57" ht="14.45" customHeight="1" x14ac:dyDescent="0.2">
      <c r="B38" s="16"/>
      <c r="AR38" s="16"/>
    </row>
    <row r="39" spans="2:57" ht="14.45" customHeight="1" x14ac:dyDescent="0.2">
      <c r="B39" s="16"/>
      <c r="AR39" s="16"/>
    </row>
    <row r="40" spans="2:57" ht="14.45" customHeight="1" x14ac:dyDescent="0.2">
      <c r="B40" s="16"/>
      <c r="AR40" s="16"/>
    </row>
    <row r="41" spans="2:57" ht="14.45" customHeight="1" x14ac:dyDescent="0.2">
      <c r="B41" s="16"/>
      <c r="AR41" s="16"/>
    </row>
    <row r="42" spans="2:57" ht="14.45" customHeight="1" x14ac:dyDescent="0.2">
      <c r="B42" s="16"/>
      <c r="AR42" s="16"/>
    </row>
    <row r="43" spans="2:57" ht="14.45" customHeight="1" x14ac:dyDescent="0.2">
      <c r="B43" s="16"/>
      <c r="AR43" s="16"/>
    </row>
    <row r="44" spans="2:57" ht="14.45" customHeight="1" x14ac:dyDescent="0.2">
      <c r="B44" s="16"/>
      <c r="AR44" s="16"/>
    </row>
    <row r="45" spans="2:57" ht="14.45" customHeight="1" x14ac:dyDescent="0.2">
      <c r="B45" s="16"/>
      <c r="AR45" s="16"/>
    </row>
    <row r="46" spans="2:57" ht="14.45" customHeight="1" x14ac:dyDescent="0.2">
      <c r="B46" s="16"/>
      <c r="AR46" s="16"/>
    </row>
    <row r="47" spans="2:57" ht="14.45" customHeight="1" x14ac:dyDescent="0.2">
      <c r="B47" s="16"/>
      <c r="AR47" s="16"/>
    </row>
    <row r="48" spans="2:57" ht="14.45" customHeight="1" x14ac:dyDescent="0.2">
      <c r="B48" s="16"/>
      <c r="AR48" s="16"/>
    </row>
    <row r="49" spans="2:44" s="1" customFormat="1" ht="14.45" customHeight="1" x14ac:dyDescent="0.2">
      <c r="B49" s="28"/>
      <c r="D49" s="40" t="s">
        <v>44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45</v>
      </c>
      <c r="AI49" s="41"/>
      <c r="AJ49" s="41"/>
      <c r="AK49" s="41"/>
      <c r="AL49" s="41"/>
      <c r="AM49" s="41"/>
      <c r="AN49" s="41"/>
      <c r="AO49" s="41"/>
      <c r="AR49" s="28"/>
    </row>
    <row r="50" spans="2:44" x14ac:dyDescent="0.2">
      <c r="B50" s="16"/>
      <c r="AR50" s="16"/>
    </row>
    <row r="51" spans="2:44" x14ac:dyDescent="0.2">
      <c r="B51" s="16"/>
      <c r="AR51" s="16"/>
    </row>
    <row r="52" spans="2:44" x14ac:dyDescent="0.2">
      <c r="B52" s="16"/>
      <c r="AR52" s="16"/>
    </row>
    <row r="53" spans="2:44" x14ac:dyDescent="0.2">
      <c r="B53" s="16"/>
      <c r="AR53" s="16"/>
    </row>
    <row r="54" spans="2:44" x14ac:dyDescent="0.2">
      <c r="B54" s="16"/>
      <c r="AR54" s="16"/>
    </row>
    <row r="55" spans="2:44" x14ac:dyDescent="0.2">
      <c r="B55" s="16"/>
      <c r="AR55" s="16"/>
    </row>
    <row r="56" spans="2:44" x14ac:dyDescent="0.2">
      <c r="B56" s="16"/>
      <c r="AR56" s="16"/>
    </row>
    <row r="57" spans="2:44" x14ac:dyDescent="0.2">
      <c r="B57" s="16"/>
      <c r="AR57" s="16"/>
    </row>
    <row r="58" spans="2:44" x14ac:dyDescent="0.2">
      <c r="B58" s="16"/>
      <c r="AR58" s="16"/>
    </row>
    <row r="59" spans="2:44" x14ac:dyDescent="0.2">
      <c r="B59" s="16"/>
      <c r="AR59" s="16"/>
    </row>
    <row r="60" spans="2:44" s="1" customFormat="1" ht="12.75" x14ac:dyDescent="0.2">
      <c r="B60" s="28"/>
      <c r="D60" s="42" t="s">
        <v>46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47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46</v>
      </c>
      <c r="AI60" s="30"/>
      <c r="AJ60" s="30"/>
      <c r="AK60" s="30"/>
      <c r="AL60" s="30"/>
      <c r="AM60" s="42" t="s">
        <v>47</v>
      </c>
      <c r="AN60" s="30"/>
      <c r="AO60" s="30"/>
      <c r="AR60" s="28"/>
    </row>
    <row r="61" spans="2:44" x14ac:dyDescent="0.2">
      <c r="B61" s="16"/>
      <c r="AR61" s="16"/>
    </row>
    <row r="62" spans="2:44" x14ac:dyDescent="0.2">
      <c r="B62" s="16"/>
      <c r="AR62" s="16"/>
    </row>
    <row r="63" spans="2:44" x14ac:dyDescent="0.2">
      <c r="B63" s="16"/>
      <c r="AR63" s="16"/>
    </row>
    <row r="64" spans="2:44" s="1" customFormat="1" ht="12.75" x14ac:dyDescent="0.2">
      <c r="B64" s="28"/>
      <c r="D64" s="40" t="s">
        <v>48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49</v>
      </c>
      <c r="AI64" s="41"/>
      <c r="AJ64" s="41"/>
      <c r="AK64" s="41"/>
      <c r="AL64" s="41"/>
      <c r="AM64" s="41"/>
      <c r="AN64" s="41"/>
      <c r="AO64" s="41"/>
      <c r="AR64" s="28"/>
    </row>
    <row r="65" spans="2:44" x14ac:dyDescent="0.2">
      <c r="B65" s="16"/>
      <c r="AR65" s="16"/>
    </row>
    <row r="66" spans="2:44" x14ac:dyDescent="0.2">
      <c r="B66" s="16"/>
      <c r="AR66" s="16"/>
    </row>
    <row r="67" spans="2:44" x14ac:dyDescent="0.2">
      <c r="B67" s="16"/>
      <c r="AR67" s="16"/>
    </row>
    <row r="68" spans="2:44" x14ac:dyDescent="0.2">
      <c r="B68" s="16"/>
      <c r="AR68" s="16"/>
    </row>
    <row r="69" spans="2:44" x14ac:dyDescent="0.2">
      <c r="B69" s="16"/>
      <c r="AR69" s="16"/>
    </row>
    <row r="70" spans="2:44" x14ac:dyDescent="0.2">
      <c r="B70" s="16"/>
      <c r="AR70" s="16"/>
    </row>
    <row r="71" spans="2:44" x14ac:dyDescent="0.2">
      <c r="B71" s="16"/>
      <c r="AR71" s="16"/>
    </row>
    <row r="72" spans="2:44" x14ac:dyDescent="0.2">
      <c r="B72" s="16"/>
      <c r="AR72" s="16"/>
    </row>
    <row r="73" spans="2:44" x14ac:dyDescent="0.2">
      <c r="B73" s="16"/>
      <c r="AR73" s="16"/>
    </row>
    <row r="74" spans="2:44" x14ac:dyDescent="0.2">
      <c r="B74" s="16"/>
      <c r="AR74" s="16"/>
    </row>
    <row r="75" spans="2:44" s="1" customFormat="1" ht="12.75" x14ac:dyDescent="0.2">
      <c r="B75" s="28"/>
      <c r="D75" s="42" t="s">
        <v>46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47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46</v>
      </c>
      <c r="AI75" s="30"/>
      <c r="AJ75" s="30"/>
      <c r="AK75" s="30"/>
      <c r="AL75" s="30"/>
      <c r="AM75" s="42" t="s">
        <v>47</v>
      </c>
      <c r="AN75" s="30"/>
      <c r="AO75" s="30"/>
      <c r="AR75" s="28"/>
    </row>
    <row r="76" spans="2:44" s="1" customFormat="1" x14ac:dyDescent="0.2">
      <c r="B76" s="28"/>
      <c r="AR76" s="28"/>
    </row>
    <row r="77" spans="2:44" s="1" customFormat="1" ht="6.9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5" customHeight="1" x14ac:dyDescent="0.2">
      <c r="B82" s="28"/>
      <c r="C82" s="17" t="s">
        <v>50</v>
      </c>
      <c r="AR82" s="28"/>
    </row>
    <row r="83" spans="1:91" s="1" customFormat="1" ht="6.95" customHeight="1" x14ac:dyDescent="0.2">
      <c r="B83" s="28"/>
      <c r="AR83" s="28"/>
    </row>
    <row r="84" spans="1:91" s="3" customFormat="1" ht="12" customHeight="1" x14ac:dyDescent="0.2">
      <c r="B84" s="47"/>
      <c r="C84" s="23" t="s">
        <v>12</v>
      </c>
      <c r="L84" s="3" t="str">
        <f>K5</f>
        <v>2024-172-1</v>
      </c>
      <c r="AR84" s="47"/>
    </row>
    <row r="85" spans="1:91" s="4" customFormat="1" ht="36.950000000000003" customHeight="1" x14ac:dyDescent="0.2">
      <c r="B85" s="48"/>
      <c r="C85" s="49" t="s">
        <v>15</v>
      </c>
      <c r="L85" s="200" t="str">
        <f>K6</f>
        <v>Penzión pri mlyne</v>
      </c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R85" s="48"/>
    </row>
    <row r="86" spans="1:91" s="1" customFormat="1" ht="6.95" customHeight="1" x14ac:dyDescent="0.2">
      <c r="B86" s="28"/>
      <c r="AR86" s="28"/>
    </row>
    <row r="87" spans="1:91" s="1" customFormat="1" ht="12" customHeight="1" x14ac:dyDescent="0.2">
      <c r="B87" s="28"/>
      <c r="C87" s="23" t="s">
        <v>19</v>
      </c>
      <c r="L87" s="50" t="str">
        <f>IF(K8="","",K8)</f>
        <v xml:space="preserve"> </v>
      </c>
      <c r="AI87" s="23" t="s">
        <v>21</v>
      </c>
      <c r="AM87" s="202" t="str">
        <f>IF(AN8= "","",AN8)</f>
        <v/>
      </c>
      <c r="AN87" s="202"/>
      <c r="AR87" s="28"/>
    </row>
    <row r="88" spans="1:91" s="1" customFormat="1" ht="6.95" customHeight="1" x14ac:dyDescent="0.2">
      <c r="B88" s="28"/>
      <c r="AR88" s="28"/>
    </row>
    <row r="89" spans="1:91" s="1" customFormat="1" ht="15.2" customHeight="1" x14ac:dyDescent="0.2">
      <c r="B89" s="28"/>
      <c r="C89" s="23" t="s">
        <v>22</v>
      </c>
      <c r="L89" s="3" t="str">
        <f>IF(E11= "","",E11)</f>
        <v xml:space="preserve"> </v>
      </c>
      <c r="AI89" s="23" t="s">
        <v>27</v>
      </c>
      <c r="AM89" s="203" t="str">
        <f>IF(E17="","",E17)</f>
        <v xml:space="preserve"> </v>
      </c>
      <c r="AN89" s="204"/>
      <c r="AO89" s="204"/>
      <c r="AP89" s="204"/>
      <c r="AR89" s="28"/>
      <c r="AS89" s="205" t="s">
        <v>51</v>
      </c>
      <c r="AT89" s="206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 x14ac:dyDescent="0.2">
      <c r="B90" s="28"/>
      <c r="C90" s="23" t="s">
        <v>25</v>
      </c>
      <c r="L90" s="3" t="str">
        <f>IF(E14= "Vyplň údaj","",E14)</f>
        <v/>
      </c>
      <c r="AI90" s="23" t="s">
        <v>29</v>
      </c>
      <c r="AM90" s="203" t="str">
        <f>IF(E20="","",E20)</f>
        <v xml:space="preserve"> </v>
      </c>
      <c r="AN90" s="204"/>
      <c r="AO90" s="204"/>
      <c r="AP90" s="204"/>
      <c r="AR90" s="28"/>
      <c r="AS90" s="207"/>
      <c r="AT90" s="208"/>
      <c r="BD90" s="55"/>
    </row>
    <row r="91" spans="1:91" s="1" customFormat="1" ht="10.7" customHeight="1" x14ac:dyDescent="0.2">
      <c r="B91" s="28"/>
      <c r="AR91" s="28"/>
      <c r="AS91" s="207"/>
      <c r="AT91" s="208"/>
      <c r="BD91" s="55"/>
    </row>
    <row r="92" spans="1:91" s="1" customFormat="1" ht="29.25" customHeight="1" x14ac:dyDescent="0.2">
      <c r="B92" s="28"/>
      <c r="C92" s="195" t="s">
        <v>52</v>
      </c>
      <c r="D92" s="196"/>
      <c r="E92" s="196"/>
      <c r="F92" s="196"/>
      <c r="G92" s="196"/>
      <c r="H92" s="56"/>
      <c r="I92" s="198" t="s">
        <v>53</v>
      </c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7" t="s">
        <v>54</v>
      </c>
      <c r="AH92" s="196"/>
      <c r="AI92" s="196"/>
      <c r="AJ92" s="196"/>
      <c r="AK92" s="196"/>
      <c r="AL92" s="196"/>
      <c r="AM92" s="196"/>
      <c r="AN92" s="198" t="s">
        <v>55</v>
      </c>
      <c r="AO92" s="196"/>
      <c r="AP92" s="199"/>
      <c r="AQ92" s="57" t="s">
        <v>56</v>
      </c>
      <c r="AR92" s="28"/>
      <c r="AS92" s="58" t="s">
        <v>57</v>
      </c>
      <c r="AT92" s="59" t="s">
        <v>58</v>
      </c>
      <c r="AU92" s="59" t="s">
        <v>59</v>
      </c>
      <c r="AV92" s="59" t="s">
        <v>60</v>
      </c>
      <c r="AW92" s="59" t="s">
        <v>61</v>
      </c>
      <c r="AX92" s="59" t="s">
        <v>62</v>
      </c>
      <c r="AY92" s="59" t="s">
        <v>63</v>
      </c>
      <c r="AZ92" s="59" t="s">
        <v>64</v>
      </c>
      <c r="BA92" s="59" t="s">
        <v>65</v>
      </c>
      <c r="BB92" s="59" t="s">
        <v>66</v>
      </c>
      <c r="BC92" s="59" t="s">
        <v>67</v>
      </c>
      <c r="BD92" s="60" t="s">
        <v>68</v>
      </c>
    </row>
    <row r="93" spans="1:91" s="1" customFormat="1" ht="10.7" customHeight="1" x14ac:dyDescent="0.2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 x14ac:dyDescent="0.2">
      <c r="B94" s="62"/>
      <c r="C94" s="63" t="s">
        <v>69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93">
        <f>ROUND(SUM(AG95:AG102),2)</f>
        <v>0</v>
      </c>
      <c r="AH94" s="193"/>
      <c r="AI94" s="193"/>
      <c r="AJ94" s="193"/>
      <c r="AK94" s="193"/>
      <c r="AL94" s="193"/>
      <c r="AM94" s="193"/>
      <c r="AN94" s="194">
        <f t="shared" ref="AN94:AN102" si="0">SUM(AG94,AT94)</f>
        <v>0</v>
      </c>
      <c r="AO94" s="194"/>
      <c r="AP94" s="194"/>
      <c r="AQ94" s="66" t="s">
        <v>1</v>
      </c>
      <c r="AR94" s="62"/>
      <c r="AS94" s="67">
        <f>ROUND(SUM(AS95:AS102),2)</f>
        <v>0</v>
      </c>
      <c r="AT94" s="68">
        <f t="shared" ref="AT94:AT102" si="1">ROUND(SUM(AV94:AW94),2)</f>
        <v>0</v>
      </c>
      <c r="AU94" s="69">
        <f>ROUND(SUM(AU95:AU102),5)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ROUND(SUM(AZ95:AZ102),2)</f>
        <v>0</v>
      </c>
      <c r="BA94" s="68">
        <f>ROUND(SUM(BA95:BA102),2)</f>
        <v>0</v>
      </c>
      <c r="BB94" s="68">
        <f>ROUND(SUM(BB95:BB102),2)</f>
        <v>0</v>
      </c>
      <c r="BC94" s="68">
        <f>ROUND(SUM(BC95:BC102),2)</f>
        <v>0</v>
      </c>
      <c r="BD94" s="70">
        <f>ROUND(SUM(BD95:BD102),2)</f>
        <v>0</v>
      </c>
      <c r="BS94" s="71" t="s">
        <v>70</v>
      </c>
      <c r="BT94" s="71" t="s">
        <v>71</v>
      </c>
      <c r="BU94" s="72" t="s">
        <v>72</v>
      </c>
      <c r="BV94" s="71" t="s">
        <v>73</v>
      </c>
      <c r="BW94" s="71" t="s">
        <v>5</v>
      </c>
      <c r="BX94" s="71" t="s">
        <v>74</v>
      </c>
      <c r="CL94" s="71" t="s">
        <v>1</v>
      </c>
    </row>
    <row r="95" spans="1:91" s="6" customFormat="1" ht="16.5" customHeight="1" x14ac:dyDescent="0.2">
      <c r="A95" s="73" t="s">
        <v>75</v>
      </c>
      <c r="B95" s="74"/>
      <c r="C95" s="75"/>
      <c r="D95" s="192" t="s">
        <v>76</v>
      </c>
      <c r="E95" s="192"/>
      <c r="F95" s="192"/>
      <c r="G95" s="192"/>
      <c r="H95" s="192"/>
      <c r="I95" s="76"/>
      <c r="J95" s="192" t="s">
        <v>77</v>
      </c>
      <c r="K95" s="192"/>
      <c r="L95" s="192"/>
      <c r="M95" s="192"/>
      <c r="N95" s="192"/>
      <c r="O95" s="192"/>
      <c r="P95" s="192"/>
      <c r="Q95" s="192"/>
      <c r="R95" s="192"/>
      <c r="S95" s="192"/>
      <c r="T95" s="192"/>
      <c r="U95" s="192"/>
      <c r="V95" s="192"/>
      <c r="W95" s="192"/>
      <c r="X95" s="192"/>
      <c r="Y95" s="192"/>
      <c r="Z95" s="192"/>
      <c r="AA95" s="192"/>
      <c r="AB95" s="192"/>
      <c r="AC95" s="192"/>
      <c r="AD95" s="192"/>
      <c r="AE95" s="192"/>
      <c r="AF95" s="192"/>
      <c r="AG95" s="190">
        <f>'01 - Stavebná časť'!J30</f>
        <v>0</v>
      </c>
      <c r="AH95" s="191"/>
      <c r="AI95" s="191"/>
      <c r="AJ95" s="191"/>
      <c r="AK95" s="191"/>
      <c r="AL95" s="191"/>
      <c r="AM95" s="191"/>
      <c r="AN95" s="190">
        <f t="shared" si="0"/>
        <v>0</v>
      </c>
      <c r="AO95" s="191"/>
      <c r="AP95" s="191"/>
      <c r="AQ95" s="77" t="s">
        <v>78</v>
      </c>
      <c r="AR95" s="74"/>
      <c r="AS95" s="78">
        <v>0</v>
      </c>
      <c r="AT95" s="79">
        <f t="shared" si="1"/>
        <v>0</v>
      </c>
      <c r="AU95" s="80">
        <f>'01 - Stavebná časť'!P138</f>
        <v>0</v>
      </c>
      <c r="AV95" s="79">
        <f>'01 - Stavebná časť'!J33</f>
        <v>0</v>
      </c>
      <c r="AW95" s="79">
        <f>'01 - Stavebná časť'!J34</f>
        <v>0</v>
      </c>
      <c r="AX95" s="79">
        <f>'01 - Stavebná časť'!J35</f>
        <v>0</v>
      </c>
      <c r="AY95" s="79">
        <f>'01 - Stavebná časť'!J36</f>
        <v>0</v>
      </c>
      <c r="AZ95" s="79">
        <f>'01 - Stavebná časť'!F33</f>
        <v>0</v>
      </c>
      <c r="BA95" s="79">
        <f>'01 - Stavebná časť'!F34</f>
        <v>0</v>
      </c>
      <c r="BB95" s="79">
        <f>'01 - Stavebná časť'!F35</f>
        <v>0</v>
      </c>
      <c r="BC95" s="79">
        <f>'01 - Stavebná časť'!F36</f>
        <v>0</v>
      </c>
      <c r="BD95" s="81">
        <f>'01 - Stavebná časť'!F37</f>
        <v>0</v>
      </c>
      <c r="BT95" s="82" t="s">
        <v>79</v>
      </c>
      <c r="BV95" s="82" t="s">
        <v>73</v>
      </c>
      <c r="BW95" s="82" t="s">
        <v>80</v>
      </c>
      <c r="BX95" s="82" t="s">
        <v>5</v>
      </c>
      <c r="CL95" s="82" t="s">
        <v>1</v>
      </c>
      <c r="CM95" s="82" t="s">
        <v>71</v>
      </c>
    </row>
    <row r="96" spans="1:91" s="6" customFormat="1" ht="24.75" customHeight="1" x14ac:dyDescent="0.2">
      <c r="A96" s="73" t="s">
        <v>75</v>
      </c>
      <c r="B96" s="74"/>
      <c r="C96" s="75"/>
      <c r="D96" s="192" t="s">
        <v>81</v>
      </c>
      <c r="E96" s="192"/>
      <c r="F96" s="192"/>
      <c r="G96" s="192"/>
      <c r="H96" s="192"/>
      <c r="I96" s="76"/>
      <c r="J96" s="192" t="s">
        <v>82</v>
      </c>
      <c r="K96" s="192"/>
      <c r="L96" s="192"/>
      <c r="M96" s="192"/>
      <c r="N96" s="192"/>
      <c r="O96" s="192"/>
      <c r="P96" s="192"/>
      <c r="Q96" s="192"/>
      <c r="R96" s="192"/>
      <c r="S96" s="192"/>
      <c r="T96" s="192"/>
      <c r="U96" s="192"/>
      <c r="V96" s="192"/>
      <c r="W96" s="192"/>
      <c r="X96" s="192"/>
      <c r="Y96" s="192"/>
      <c r="Z96" s="192"/>
      <c r="AA96" s="192"/>
      <c r="AB96" s="192"/>
      <c r="AC96" s="192"/>
      <c r="AD96" s="192"/>
      <c r="AE96" s="192"/>
      <c r="AF96" s="192"/>
      <c r="AG96" s="190">
        <f>'02 - Elektroinštalácia, b...'!J30</f>
        <v>0</v>
      </c>
      <c r="AH96" s="191"/>
      <c r="AI96" s="191"/>
      <c r="AJ96" s="191"/>
      <c r="AK96" s="191"/>
      <c r="AL96" s="191"/>
      <c r="AM96" s="191"/>
      <c r="AN96" s="190">
        <f t="shared" si="0"/>
        <v>0</v>
      </c>
      <c r="AO96" s="191"/>
      <c r="AP96" s="191"/>
      <c r="AQ96" s="77" t="s">
        <v>78</v>
      </c>
      <c r="AR96" s="74"/>
      <c r="AS96" s="78">
        <v>0</v>
      </c>
      <c r="AT96" s="79">
        <f t="shared" si="1"/>
        <v>0</v>
      </c>
      <c r="AU96" s="80">
        <f>'02 - Elektroinštalácia, b...'!P135</f>
        <v>0</v>
      </c>
      <c r="AV96" s="79">
        <f>'02 - Elektroinštalácia, b...'!J33</f>
        <v>0</v>
      </c>
      <c r="AW96" s="79">
        <f>'02 - Elektroinštalácia, b...'!J34</f>
        <v>0</v>
      </c>
      <c r="AX96" s="79">
        <f>'02 - Elektroinštalácia, b...'!J35</f>
        <v>0</v>
      </c>
      <c r="AY96" s="79">
        <f>'02 - Elektroinštalácia, b...'!J36</f>
        <v>0</v>
      </c>
      <c r="AZ96" s="79">
        <f>'02 - Elektroinštalácia, b...'!F33</f>
        <v>0</v>
      </c>
      <c r="BA96" s="79">
        <f>'02 - Elektroinštalácia, b...'!F34</f>
        <v>0</v>
      </c>
      <c r="BB96" s="79">
        <f>'02 - Elektroinštalácia, b...'!F35</f>
        <v>0</v>
      </c>
      <c r="BC96" s="79">
        <f>'02 - Elektroinštalácia, b...'!F36</f>
        <v>0</v>
      </c>
      <c r="BD96" s="81">
        <f>'02 - Elektroinštalácia, b...'!F37</f>
        <v>0</v>
      </c>
      <c r="BT96" s="82" t="s">
        <v>79</v>
      </c>
      <c r="BV96" s="82" t="s">
        <v>73</v>
      </c>
      <c r="BW96" s="82" t="s">
        <v>83</v>
      </c>
      <c r="BX96" s="82" t="s">
        <v>5</v>
      </c>
      <c r="CL96" s="82" t="s">
        <v>1</v>
      </c>
      <c r="CM96" s="82" t="s">
        <v>71</v>
      </c>
    </row>
    <row r="97" spans="1:91" s="6" customFormat="1" ht="16.5" customHeight="1" x14ac:dyDescent="0.2">
      <c r="A97" s="73" t="s">
        <v>75</v>
      </c>
      <c r="B97" s="74"/>
      <c r="C97" s="75"/>
      <c r="D97" s="192" t="s">
        <v>84</v>
      </c>
      <c r="E97" s="192"/>
      <c r="F97" s="192"/>
      <c r="G97" s="192"/>
      <c r="H97" s="192"/>
      <c r="I97" s="76"/>
      <c r="J97" s="192" t="s">
        <v>85</v>
      </c>
      <c r="K97" s="192"/>
      <c r="L97" s="192"/>
      <c r="M97" s="192"/>
      <c r="N97" s="192"/>
      <c r="O97" s="192"/>
      <c r="P97" s="192"/>
      <c r="Q97" s="192"/>
      <c r="R97" s="192"/>
      <c r="S97" s="192"/>
      <c r="T97" s="192"/>
      <c r="U97" s="192"/>
      <c r="V97" s="192"/>
      <c r="W97" s="192"/>
      <c r="X97" s="192"/>
      <c r="Y97" s="192"/>
      <c r="Z97" s="192"/>
      <c r="AA97" s="192"/>
      <c r="AB97" s="192"/>
      <c r="AC97" s="192"/>
      <c r="AD97" s="192"/>
      <c r="AE97" s="192"/>
      <c r="AF97" s="192"/>
      <c r="AG97" s="190">
        <f>'03 - Zdravotechnika'!J30</f>
        <v>0</v>
      </c>
      <c r="AH97" s="191"/>
      <c r="AI97" s="191"/>
      <c r="AJ97" s="191"/>
      <c r="AK97" s="191"/>
      <c r="AL97" s="191"/>
      <c r="AM97" s="191"/>
      <c r="AN97" s="190">
        <f t="shared" si="0"/>
        <v>0</v>
      </c>
      <c r="AO97" s="191"/>
      <c r="AP97" s="191"/>
      <c r="AQ97" s="77" t="s">
        <v>78</v>
      </c>
      <c r="AR97" s="74"/>
      <c r="AS97" s="78">
        <v>0</v>
      </c>
      <c r="AT97" s="79">
        <f t="shared" si="1"/>
        <v>0</v>
      </c>
      <c r="AU97" s="80">
        <f>'03 - Zdravotechnika'!P123</f>
        <v>0</v>
      </c>
      <c r="AV97" s="79">
        <f>'03 - Zdravotechnika'!J33</f>
        <v>0</v>
      </c>
      <c r="AW97" s="79">
        <f>'03 - Zdravotechnika'!J34</f>
        <v>0</v>
      </c>
      <c r="AX97" s="79">
        <f>'03 - Zdravotechnika'!J35</f>
        <v>0</v>
      </c>
      <c r="AY97" s="79">
        <f>'03 - Zdravotechnika'!J36</f>
        <v>0</v>
      </c>
      <c r="AZ97" s="79">
        <f>'03 - Zdravotechnika'!F33</f>
        <v>0</v>
      </c>
      <c r="BA97" s="79">
        <f>'03 - Zdravotechnika'!F34</f>
        <v>0</v>
      </c>
      <c r="BB97" s="79">
        <f>'03 - Zdravotechnika'!F35</f>
        <v>0</v>
      </c>
      <c r="BC97" s="79">
        <f>'03 - Zdravotechnika'!F36</f>
        <v>0</v>
      </c>
      <c r="BD97" s="81">
        <f>'03 - Zdravotechnika'!F37</f>
        <v>0</v>
      </c>
      <c r="BT97" s="82" t="s">
        <v>79</v>
      </c>
      <c r="BV97" s="82" t="s">
        <v>73</v>
      </c>
      <c r="BW97" s="82" t="s">
        <v>86</v>
      </c>
      <c r="BX97" s="82" t="s">
        <v>5</v>
      </c>
      <c r="CL97" s="82" t="s">
        <v>1</v>
      </c>
      <c r="CM97" s="82" t="s">
        <v>71</v>
      </c>
    </row>
    <row r="98" spans="1:91" s="6" customFormat="1" ht="16.5" customHeight="1" x14ac:dyDescent="0.2">
      <c r="A98" s="73" t="s">
        <v>75</v>
      </c>
      <c r="B98" s="74"/>
      <c r="C98" s="75"/>
      <c r="D98" s="192" t="s">
        <v>87</v>
      </c>
      <c r="E98" s="192"/>
      <c r="F98" s="192"/>
      <c r="G98" s="192"/>
      <c r="H98" s="192"/>
      <c r="I98" s="76"/>
      <c r="J98" s="192" t="s">
        <v>88</v>
      </c>
      <c r="K98" s="192"/>
      <c r="L98" s="192"/>
      <c r="M98" s="192"/>
      <c r="N98" s="192"/>
      <c r="O98" s="192"/>
      <c r="P98" s="192"/>
      <c r="Q98" s="192"/>
      <c r="R98" s="192"/>
      <c r="S98" s="192"/>
      <c r="T98" s="192"/>
      <c r="U98" s="192"/>
      <c r="V98" s="192"/>
      <c r="W98" s="192"/>
      <c r="X98" s="192"/>
      <c r="Y98" s="192"/>
      <c r="Z98" s="192"/>
      <c r="AA98" s="192"/>
      <c r="AB98" s="192"/>
      <c r="AC98" s="192"/>
      <c r="AD98" s="192"/>
      <c r="AE98" s="192"/>
      <c r="AF98" s="192"/>
      <c r="AG98" s="190">
        <f>'04 - Ústredné vykurovanie'!J30</f>
        <v>0</v>
      </c>
      <c r="AH98" s="191"/>
      <c r="AI98" s="191"/>
      <c r="AJ98" s="191"/>
      <c r="AK98" s="191"/>
      <c r="AL98" s="191"/>
      <c r="AM98" s="191"/>
      <c r="AN98" s="190">
        <f t="shared" si="0"/>
        <v>0</v>
      </c>
      <c r="AO98" s="191"/>
      <c r="AP98" s="191"/>
      <c r="AQ98" s="77" t="s">
        <v>78</v>
      </c>
      <c r="AR98" s="74"/>
      <c r="AS98" s="78">
        <v>0</v>
      </c>
      <c r="AT98" s="79">
        <f t="shared" si="1"/>
        <v>0</v>
      </c>
      <c r="AU98" s="80">
        <f>'04 - Ústredné vykurovanie'!P124</f>
        <v>0</v>
      </c>
      <c r="AV98" s="79">
        <f>'04 - Ústredné vykurovanie'!J33</f>
        <v>0</v>
      </c>
      <c r="AW98" s="79">
        <f>'04 - Ústredné vykurovanie'!J34</f>
        <v>0</v>
      </c>
      <c r="AX98" s="79">
        <f>'04 - Ústredné vykurovanie'!J35</f>
        <v>0</v>
      </c>
      <c r="AY98" s="79">
        <f>'04 - Ústredné vykurovanie'!J36</f>
        <v>0</v>
      </c>
      <c r="AZ98" s="79">
        <f>'04 - Ústredné vykurovanie'!F33</f>
        <v>0</v>
      </c>
      <c r="BA98" s="79">
        <f>'04 - Ústredné vykurovanie'!F34</f>
        <v>0</v>
      </c>
      <c r="BB98" s="79">
        <f>'04 - Ústredné vykurovanie'!F35</f>
        <v>0</v>
      </c>
      <c r="BC98" s="79">
        <f>'04 - Ústredné vykurovanie'!F36</f>
        <v>0</v>
      </c>
      <c r="BD98" s="81">
        <f>'04 - Ústredné vykurovanie'!F37</f>
        <v>0</v>
      </c>
      <c r="BT98" s="82" t="s">
        <v>79</v>
      </c>
      <c r="BV98" s="82" t="s">
        <v>73</v>
      </c>
      <c r="BW98" s="82" t="s">
        <v>89</v>
      </c>
      <c r="BX98" s="82" t="s">
        <v>5</v>
      </c>
      <c r="CL98" s="82" t="s">
        <v>1</v>
      </c>
      <c r="CM98" s="82" t="s">
        <v>71</v>
      </c>
    </row>
    <row r="99" spans="1:91" s="6" customFormat="1" ht="16.5" customHeight="1" x14ac:dyDescent="0.2">
      <c r="A99" s="73" t="s">
        <v>75</v>
      </c>
      <c r="B99" s="74"/>
      <c r="C99" s="75"/>
      <c r="D99" s="192" t="s">
        <v>90</v>
      </c>
      <c r="E99" s="192"/>
      <c r="F99" s="192"/>
      <c r="G99" s="192"/>
      <c r="H99" s="192"/>
      <c r="I99" s="76"/>
      <c r="J99" s="192" t="s">
        <v>91</v>
      </c>
      <c r="K99" s="192"/>
      <c r="L99" s="192"/>
      <c r="M99" s="192"/>
      <c r="N99" s="192"/>
      <c r="O99" s="192"/>
      <c r="P99" s="192"/>
      <c r="Q99" s="192"/>
      <c r="R99" s="192"/>
      <c r="S99" s="192"/>
      <c r="T99" s="192"/>
      <c r="U99" s="192"/>
      <c r="V99" s="192"/>
      <c r="W99" s="192"/>
      <c r="X99" s="192"/>
      <c r="Y99" s="192"/>
      <c r="Z99" s="192"/>
      <c r="AA99" s="192"/>
      <c r="AB99" s="192"/>
      <c r="AC99" s="192"/>
      <c r="AD99" s="192"/>
      <c r="AE99" s="192"/>
      <c r="AF99" s="192"/>
      <c r="AG99" s="190">
        <f>'05 - Vodovodna prípojka'!J30</f>
        <v>0</v>
      </c>
      <c r="AH99" s="191"/>
      <c r="AI99" s="191"/>
      <c r="AJ99" s="191"/>
      <c r="AK99" s="191"/>
      <c r="AL99" s="191"/>
      <c r="AM99" s="191"/>
      <c r="AN99" s="190">
        <f t="shared" si="0"/>
        <v>0</v>
      </c>
      <c r="AO99" s="191"/>
      <c r="AP99" s="191"/>
      <c r="AQ99" s="77" t="s">
        <v>78</v>
      </c>
      <c r="AR99" s="74"/>
      <c r="AS99" s="78">
        <v>0</v>
      </c>
      <c r="AT99" s="79">
        <f t="shared" si="1"/>
        <v>0</v>
      </c>
      <c r="AU99" s="80">
        <f>'05 - Vodovodna prípojka'!P127</f>
        <v>0</v>
      </c>
      <c r="AV99" s="79">
        <f>'05 - Vodovodna prípojka'!J33</f>
        <v>0</v>
      </c>
      <c r="AW99" s="79">
        <f>'05 - Vodovodna prípojka'!J34</f>
        <v>0</v>
      </c>
      <c r="AX99" s="79">
        <f>'05 - Vodovodna prípojka'!J35</f>
        <v>0</v>
      </c>
      <c r="AY99" s="79">
        <f>'05 - Vodovodna prípojka'!J36</f>
        <v>0</v>
      </c>
      <c r="AZ99" s="79">
        <f>'05 - Vodovodna prípojka'!F33</f>
        <v>0</v>
      </c>
      <c r="BA99" s="79">
        <f>'05 - Vodovodna prípojka'!F34</f>
        <v>0</v>
      </c>
      <c r="BB99" s="79">
        <f>'05 - Vodovodna prípojka'!F35</f>
        <v>0</v>
      </c>
      <c r="BC99" s="79">
        <f>'05 - Vodovodna prípojka'!F36</f>
        <v>0</v>
      </c>
      <c r="BD99" s="81">
        <f>'05 - Vodovodna prípojka'!F37</f>
        <v>0</v>
      </c>
      <c r="BT99" s="82" t="s">
        <v>79</v>
      </c>
      <c r="BV99" s="82" t="s">
        <v>73</v>
      </c>
      <c r="BW99" s="82" t="s">
        <v>92</v>
      </c>
      <c r="BX99" s="82" t="s">
        <v>5</v>
      </c>
      <c r="CL99" s="82" t="s">
        <v>1</v>
      </c>
      <c r="CM99" s="82" t="s">
        <v>71</v>
      </c>
    </row>
    <row r="100" spans="1:91" s="6" customFormat="1" ht="16.5" customHeight="1" x14ac:dyDescent="0.2">
      <c r="A100" s="73" t="s">
        <v>75</v>
      </c>
      <c r="B100" s="74"/>
      <c r="C100" s="75"/>
      <c r="D100" s="192" t="s">
        <v>93</v>
      </c>
      <c r="E100" s="192"/>
      <c r="F100" s="192"/>
      <c r="G100" s="192"/>
      <c r="H100" s="192"/>
      <c r="I100" s="76"/>
      <c r="J100" s="192" t="s">
        <v>94</v>
      </c>
      <c r="K100" s="192"/>
      <c r="L100" s="192"/>
      <c r="M100" s="192"/>
      <c r="N100" s="192"/>
      <c r="O100" s="192"/>
      <c r="P100" s="192"/>
      <c r="Q100" s="192"/>
      <c r="R100" s="192"/>
      <c r="S100" s="192"/>
      <c r="T100" s="192"/>
      <c r="U100" s="192"/>
      <c r="V100" s="192"/>
      <c r="W100" s="192"/>
      <c r="X100" s="192"/>
      <c r="Y100" s="192"/>
      <c r="Z100" s="192"/>
      <c r="AA100" s="192"/>
      <c r="AB100" s="192"/>
      <c r="AC100" s="192"/>
      <c r="AD100" s="192"/>
      <c r="AE100" s="192"/>
      <c r="AF100" s="192"/>
      <c r="AG100" s="190">
        <f>'06 - Kanalizačná prípojka'!J30</f>
        <v>0</v>
      </c>
      <c r="AH100" s="191"/>
      <c r="AI100" s="191"/>
      <c r="AJ100" s="191"/>
      <c r="AK100" s="191"/>
      <c r="AL100" s="191"/>
      <c r="AM100" s="191"/>
      <c r="AN100" s="190">
        <f t="shared" si="0"/>
        <v>0</v>
      </c>
      <c r="AO100" s="191"/>
      <c r="AP100" s="191"/>
      <c r="AQ100" s="77" t="s">
        <v>78</v>
      </c>
      <c r="AR100" s="74"/>
      <c r="AS100" s="78">
        <v>0</v>
      </c>
      <c r="AT100" s="79">
        <f t="shared" si="1"/>
        <v>0</v>
      </c>
      <c r="AU100" s="80">
        <f>'06 - Kanalizačná prípojka'!P125</f>
        <v>0</v>
      </c>
      <c r="AV100" s="79">
        <f>'06 - Kanalizačná prípojka'!J33</f>
        <v>0</v>
      </c>
      <c r="AW100" s="79">
        <f>'06 - Kanalizačná prípojka'!J34</f>
        <v>0</v>
      </c>
      <c r="AX100" s="79">
        <f>'06 - Kanalizačná prípojka'!J35</f>
        <v>0</v>
      </c>
      <c r="AY100" s="79">
        <f>'06 - Kanalizačná prípojka'!J36</f>
        <v>0</v>
      </c>
      <c r="AZ100" s="79">
        <f>'06 - Kanalizačná prípojka'!F33</f>
        <v>0</v>
      </c>
      <c r="BA100" s="79">
        <f>'06 - Kanalizačná prípojka'!F34</f>
        <v>0</v>
      </c>
      <c r="BB100" s="79">
        <f>'06 - Kanalizačná prípojka'!F35</f>
        <v>0</v>
      </c>
      <c r="BC100" s="79">
        <f>'06 - Kanalizačná prípojka'!F36</f>
        <v>0</v>
      </c>
      <c r="BD100" s="81">
        <f>'06 - Kanalizačná prípojka'!F37</f>
        <v>0</v>
      </c>
      <c r="BT100" s="82" t="s">
        <v>79</v>
      </c>
      <c r="BV100" s="82" t="s">
        <v>73</v>
      </c>
      <c r="BW100" s="82" t="s">
        <v>95</v>
      </c>
      <c r="BX100" s="82" t="s">
        <v>5</v>
      </c>
      <c r="CL100" s="82" t="s">
        <v>1</v>
      </c>
      <c r="CM100" s="82" t="s">
        <v>71</v>
      </c>
    </row>
    <row r="101" spans="1:91" s="6" customFormat="1" ht="16.5" customHeight="1" x14ac:dyDescent="0.2">
      <c r="A101" s="73" t="s">
        <v>75</v>
      </c>
      <c r="B101" s="74"/>
      <c r="C101" s="75"/>
      <c r="D101" s="192" t="s">
        <v>96</v>
      </c>
      <c r="E101" s="192"/>
      <c r="F101" s="192"/>
      <c r="G101" s="192"/>
      <c r="H101" s="192"/>
      <c r="I101" s="76"/>
      <c r="J101" s="192" t="s">
        <v>97</v>
      </c>
      <c r="K101" s="192"/>
      <c r="L101" s="192"/>
      <c r="M101" s="192"/>
      <c r="N101" s="192"/>
      <c r="O101" s="192"/>
      <c r="P101" s="192"/>
      <c r="Q101" s="192"/>
      <c r="R101" s="192"/>
      <c r="S101" s="192"/>
      <c r="T101" s="192"/>
      <c r="U101" s="192"/>
      <c r="V101" s="192"/>
      <c r="W101" s="192"/>
      <c r="X101" s="192"/>
      <c r="Y101" s="192"/>
      <c r="Z101" s="192"/>
      <c r="AA101" s="192"/>
      <c r="AB101" s="192"/>
      <c r="AC101" s="192"/>
      <c r="AD101" s="192"/>
      <c r="AE101" s="192"/>
      <c r="AF101" s="192"/>
      <c r="AG101" s="190">
        <f>'07 - Prípojka NN'!J30</f>
        <v>0</v>
      </c>
      <c r="AH101" s="191"/>
      <c r="AI101" s="191"/>
      <c r="AJ101" s="191"/>
      <c r="AK101" s="191"/>
      <c r="AL101" s="191"/>
      <c r="AM101" s="191"/>
      <c r="AN101" s="190">
        <f t="shared" si="0"/>
        <v>0</v>
      </c>
      <c r="AO101" s="191"/>
      <c r="AP101" s="191"/>
      <c r="AQ101" s="77" t="s">
        <v>78</v>
      </c>
      <c r="AR101" s="74"/>
      <c r="AS101" s="78">
        <v>0</v>
      </c>
      <c r="AT101" s="79">
        <f t="shared" si="1"/>
        <v>0</v>
      </c>
      <c r="AU101" s="80">
        <f>'07 - Prípojka NN'!P124</f>
        <v>0</v>
      </c>
      <c r="AV101" s="79">
        <f>'07 - Prípojka NN'!J33</f>
        <v>0</v>
      </c>
      <c r="AW101" s="79">
        <f>'07 - Prípojka NN'!J34</f>
        <v>0</v>
      </c>
      <c r="AX101" s="79">
        <f>'07 - Prípojka NN'!J35</f>
        <v>0</v>
      </c>
      <c r="AY101" s="79">
        <f>'07 - Prípojka NN'!J36</f>
        <v>0</v>
      </c>
      <c r="AZ101" s="79">
        <f>'07 - Prípojka NN'!F33</f>
        <v>0</v>
      </c>
      <c r="BA101" s="79">
        <f>'07 - Prípojka NN'!F34</f>
        <v>0</v>
      </c>
      <c r="BB101" s="79">
        <f>'07 - Prípojka NN'!F35</f>
        <v>0</v>
      </c>
      <c r="BC101" s="79">
        <f>'07 - Prípojka NN'!F36</f>
        <v>0</v>
      </c>
      <c r="BD101" s="81">
        <f>'07 - Prípojka NN'!F37</f>
        <v>0</v>
      </c>
      <c r="BT101" s="82" t="s">
        <v>79</v>
      </c>
      <c r="BV101" s="82" t="s">
        <v>73</v>
      </c>
      <c r="BW101" s="82" t="s">
        <v>98</v>
      </c>
      <c r="BX101" s="82" t="s">
        <v>5</v>
      </c>
      <c r="CL101" s="82" t="s">
        <v>1</v>
      </c>
      <c r="CM101" s="82" t="s">
        <v>71</v>
      </c>
    </row>
    <row r="102" spans="1:91" s="6" customFormat="1" ht="16.5" customHeight="1" x14ac:dyDescent="0.2">
      <c r="A102" s="73" t="s">
        <v>75</v>
      </c>
      <c r="B102" s="74"/>
      <c r="C102" s="75"/>
      <c r="D102" s="192" t="s">
        <v>99</v>
      </c>
      <c r="E102" s="192"/>
      <c r="F102" s="192"/>
      <c r="G102" s="192"/>
      <c r="H102" s="192"/>
      <c r="I102" s="76"/>
      <c r="J102" s="192" t="s">
        <v>100</v>
      </c>
      <c r="K102" s="192"/>
      <c r="L102" s="192"/>
      <c r="M102" s="192"/>
      <c r="N102" s="192"/>
      <c r="O102" s="192"/>
      <c r="P102" s="192"/>
      <c r="Q102" s="192"/>
      <c r="R102" s="192"/>
      <c r="S102" s="192"/>
      <c r="T102" s="192"/>
      <c r="U102" s="192"/>
      <c r="V102" s="192"/>
      <c r="W102" s="192"/>
      <c r="X102" s="192"/>
      <c r="Y102" s="192"/>
      <c r="Z102" s="192"/>
      <c r="AA102" s="192"/>
      <c r="AB102" s="192"/>
      <c r="AC102" s="192"/>
      <c r="AD102" s="192"/>
      <c r="AE102" s="192"/>
      <c r="AF102" s="192"/>
      <c r="AG102" s="190">
        <f>'08 - Sadove úpravy'!J30</f>
        <v>0</v>
      </c>
      <c r="AH102" s="191"/>
      <c r="AI102" s="191"/>
      <c r="AJ102" s="191"/>
      <c r="AK102" s="191"/>
      <c r="AL102" s="191"/>
      <c r="AM102" s="191"/>
      <c r="AN102" s="190">
        <f t="shared" si="0"/>
        <v>0</v>
      </c>
      <c r="AO102" s="191"/>
      <c r="AP102" s="191"/>
      <c r="AQ102" s="77" t="s">
        <v>78</v>
      </c>
      <c r="AR102" s="74"/>
      <c r="AS102" s="83">
        <v>0</v>
      </c>
      <c r="AT102" s="84">
        <f t="shared" si="1"/>
        <v>0</v>
      </c>
      <c r="AU102" s="85">
        <f>'08 - Sadove úpravy'!P118</f>
        <v>0</v>
      </c>
      <c r="AV102" s="84">
        <f>'08 - Sadove úpravy'!J33</f>
        <v>0</v>
      </c>
      <c r="AW102" s="84">
        <f>'08 - Sadove úpravy'!J34</f>
        <v>0</v>
      </c>
      <c r="AX102" s="84">
        <f>'08 - Sadove úpravy'!J35</f>
        <v>0</v>
      </c>
      <c r="AY102" s="84">
        <f>'08 - Sadove úpravy'!J36</f>
        <v>0</v>
      </c>
      <c r="AZ102" s="84">
        <f>'08 - Sadove úpravy'!F33</f>
        <v>0</v>
      </c>
      <c r="BA102" s="84">
        <f>'08 - Sadove úpravy'!F34</f>
        <v>0</v>
      </c>
      <c r="BB102" s="84">
        <f>'08 - Sadove úpravy'!F35</f>
        <v>0</v>
      </c>
      <c r="BC102" s="84">
        <f>'08 - Sadove úpravy'!F36</f>
        <v>0</v>
      </c>
      <c r="BD102" s="86">
        <f>'08 - Sadove úpravy'!F37</f>
        <v>0</v>
      </c>
      <c r="BT102" s="82" t="s">
        <v>79</v>
      </c>
      <c r="BV102" s="82" t="s">
        <v>73</v>
      </c>
      <c r="BW102" s="82" t="s">
        <v>101</v>
      </c>
      <c r="BX102" s="82" t="s">
        <v>5</v>
      </c>
      <c r="CL102" s="82" t="s">
        <v>1</v>
      </c>
      <c r="CM102" s="82" t="s">
        <v>71</v>
      </c>
    </row>
    <row r="103" spans="1:91" s="1" customFormat="1" ht="30" customHeight="1" x14ac:dyDescent="0.2">
      <c r="B103" s="28"/>
      <c r="AR103" s="28"/>
    </row>
    <row r="104" spans="1:91" s="1" customFormat="1" ht="6.95" customHeight="1" x14ac:dyDescent="0.2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28"/>
    </row>
  </sheetData>
  <sheetProtection algorithmName="SHA-512" hashValue="M7en6rJSZItJOqLWFYkVKKJ/Dbg+6sC/ZdqgA1VXHOwWO3BZTjiNpG7MaPwylqfV8ugwT++3BDw3GsLGNzT3cA==" saltValue="So0ewLRG6lJGOSFfJsBMOdsYm6oczdKiynZXy9+oVcLINzMKiw/tvyh0KYftZl95/fACOJ026Wyd5P93oZdp0Q==" spinCount="100000" sheet="1" objects="1" scenarios="1" formatColumns="0" formatRows="0"/>
  <mergeCells count="70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D99:H99"/>
    <mergeCell ref="J99:AF99"/>
    <mergeCell ref="J96:AF96"/>
    <mergeCell ref="D96:H96"/>
    <mergeCell ref="AG96:AM96"/>
    <mergeCell ref="D97:H97"/>
    <mergeCell ref="J97:AF97"/>
    <mergeCell ref="AG97:AM97"/>
    <mergeCell ref="D102:H102"/>
    <mergeCell ref="J102:AF102"/>
    <mergeCell ref="AG94:AM94"/>
    <mergeCell ref="AN94:AP94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D98:H98"/>
    <mergeCell ref="J98:AF98"/>
    <mergeCell ref="AK30:AO30"/>
    <mergeCell ref="L30:P30"/>
    <mergeCell ref="W30:AE30"/>
    <mergeCell ref="L31:P31"/>
    <mergeCell ref="AN102:AP102"/>
    <mergeCell ref="AG102:AM102"/>
    <mergeCell ref="AN99:AP99"/>
    <mergeCell ref="AG99:AM99"/>
    <mergeCell ref="AN96:AP96"/>
    <mergeCell ref="AN97:AP97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01 - Stavebná časť'!C2" display="/"/>
    <hyperlink ref="A96" location="'02 - Elektroinštalácia, b...'!C2" display="/"/>
    <hyperlink ref="A97" location="'03 - Zdravotechnika'!C2" display="/"/>
    <hyperlink ref="A98" location="'04 - Ústredné vykurovanie'!C2" display="/"/>
    <hyperlink ref="A99" location="'05 - Vodovodna prípojka'!C2" display="/"/>
    <hyperlink ref="A100" location="'06 - Kanalizačná prípojka'!C2" display="/"/>
    <hyperlink ref="A101" location="'07 - Prípojka NN'!C2" display="/"/>
    <hyperlink ref="A102" location="'08 - Sadove úpravy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310"/>
  <sheetViews>
    <sheetView showGridLines="0" workbookViewId="0">
      <selection activeCell="J12" sqref="J12"/>
    </sheetView>
  </sheetViews>
  <sheetFormatPr defaultColWidth="12" defaultRowHeight="11.25" x14ac:dyDescent="0.2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1640625" customWidth="1"/>
    <col min="11" max="11" width="22.1640625" hidden="1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 x14ac:dyDescent="0.2"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3" t="s">
        <v>80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 x14ac:dyDescent="0.2">
      <c r="B4" s="16"/>
      <c r="D4" s="17" t="s">
        <v>102</v>
      </c>
      <c r="L4" s="16"/>
      <c r="M4" s="87" t="s">
        <v>9</v>
      </c>
      <c r="AT4" s="13" t="s">
        <v>4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10" t="str">
        <f>'Rekapitulácia stavby'!K6</f>
        <v>Penzión pri mlyne</v>
      </c>
      <c r="F7" s="211"/>
      <c r="G7" s="211"/>
      <c r="H7" s="211"/>
      <c r="L7" s="16"/>
    </row>
    <row r="8" spans="2:46" s="1" customFormat="1" ht="12" customHeight="1" x14ac:dyDescent="0.2">
      <c r="B8" s="28"/>
      <c r="D8" s="23" t="s">
        <v>103</v>
      </c>
      <c r="L8" s="28"/>
    </row>
    <row r="9" spans="2:46" s="1" customFormat="1" ht="16.5" customHeight="1" x14ac:dyDescent="0.2">
      <c r="B9" s="28"/>
      <c r="E9" s="200" t="s">
        <v>104</v>
      </c>
      <c r="F9" s="209"/>
      <c r="G9" s="209"/>
      <c r="H9" s="209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19</v>
      </c>
      <c r="F12" s="21" t="s">
        <v>20</v>
      </c>
      <c r="I12" s="23" t="s">
        <v>21</v>
      </c>
      <c r="J12" s="51">
        <f>'Rekapitulácia stavby'!AN8</f>
        <v>0</v>
      </c>
      <c r="L12" s="28"/>
    </row>
    <row r="13" spans="2:46" s="1" customFormat="1" ht="10.7" customHeight="1" x14ac:dyDescent="0.2">
      <c r="B13" s="28"/>
      <c r="L13" s="28"/>
    </row>
    <row r="14" spans="2:46" s="1" customFormat="1" ht="12" customHeight="1" x14ac:dyDescent="0.2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 x14ac:dyDescent="0.2">
      <c r="B15" s="28"/>
      <c r="E15" s="21" t="str">
        <f>IF('Rekapitulácia stavby'!E11="","",'Rekapitulácia stavby'!E11)</f>
        <v xml:space="preserve"> </v>
      </c>
      <c r="I15" s="23" t="s">
        <v>24</v>
      </c>
      <c r="J15" s="21" t="str">
        <f>IF('Rekapitulácia stavby'!AN11="","",'Rekapitulácia stavby'!AN11)</f>
        <v/>
      </c>
      <c r="L15" s="28"/>
    </row>
    <row r="16" spans="2:46" s="1" customFormat="1" ht="6.95" customHeight="1" x14ac:dyDescent="0.2">
      <c r="B16" s="28"/>
      <c r="L16" s="28"/>
    </row>
    <row r="17" spans="2:12" s="1" customFormat="1" ht="12" customHeight="1" x14ac:dyDescent="0.2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12" t="str">
        <f>'Rekapitulácia stavby'!E14</f>
        <v>Vyplň údaj</v>
      </c>
      <c r="F18" s="182"/>
      <c r="G18" s="182"/>
      <c r="H18" s="182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L19" s="28"/>
    </row>
    <row r="20" spans="2:12" s="1" customFormat="1" ht="12" customHeight="1" x14ac:dyDescent="0.2">
      <c r="B20" s="28"/>
      <c r="D20" s="23" t="s">
        <v>27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 x14ac:dyDescent="0.2">
      <c r="B21" s="28"/>
      <c r="E21" s="21" t="str">
        <f>IF('Rekapitulácia stavby'!E17="","",'Rekapitulácia stavby'!E17)</f>
        <v xml:space="preserve"> </v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 x14ac:dyDescent="0.2">
      <c r="B22" s="28"/>
      <c r="L22" s="28"/>
    </row>
    <row r="23" spans="2:12" s="1" customFormat="1" ht="12" customHeight="1" x14ac:dyDescent="0.2">
      <c r="B23" s="28"/>
      <c r="D23" s="23" t="s">
        <v>29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L25" s="28"/>
    </row>
    <row r="26" spans="2:12" s="1" customFormat="1" ht="12" customHeight="1" x14ac:dyDescent="0.2">
      <c r="B26" s="28"/>
      <c r="D26" s="23" t="s">
        <v>30</v>
      </c>
      <c r="L26" s="28"/>
    </row>
    <row r="27" spans="2:12" s="7" customFormat="1" ht="16.5" customHeight="1" x14ac:dyDescent="0.2">
      <c r="B27" s="88"/>
      <c r="E27" s="186" t="s">
        <v>1</v>
      </c>
      <c r="F27" s="186"/>
      <c r="G27" s="186"/>
      <c r="H27" s="186"/>
      <c r="L27" s="88"/>
    </row>
    <row r="28" spans="2:12" s="1" customFormat="1" ht="6.95" customHeight="1" x14ac:dyDescent="0.2">
      <c r="B28" s="28"/>
      <c r="L28" s="28"/>
    </row>
    <row r="29" spans="2:12" s="1" customFormat="1" ht="6.95" customHeight="1" x14ac:dyDescent="0.2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customHeight="1" x14ac:dyDescent="0.2">
      <c r="B30" s="28"/>
      <c r="D30" s="89" t="s">
        <v>31</v>
      </c>
      <c r="J30" s="65">
        <f>ROUND(J138, 2)</f>
        <v>0</v>
      </c>
      <c r="L30" s="28"/>
    </row>
    <row r="31" spans="2:12" s="1" customFormat="1" ht="6.9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 x14ac:dyDescent="0.2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 x14ac:dyDescent="0.2">
      <c r="B33" s="28"/>
      <c r="D33" s="54" t="s">
        <v>35</v>
      </c>
      <c r="E33" s="33" t="s">
        <v>36</v>
      </c>
      <c r="F33" s="90">
        <f>ROUND((SUM(BE138:BE309)),  2)</f>
        <v>0</v>
      </c>
      <c r="G33" s="91"/>
      <c r="H33" s="91"/>
      <c r="I33" s="92">
        <v>0.2</v>
      </c>
      <c r="J33" s="90">
        <f>ROUND(((SUM(BE138:BE309))*I33),  2)</f>
        <v>0</v>
      </c>
      <c r="L33" s="28"/>
    </row>
    <row r="34" spans="2:12" s="1" customFormat="1" ht="14.45" customHeight="1" x14ac:dyDescent="0.2">
      <c r="B34" s="28"/>
      <c r="E34" s="33" t="s">
        <v>37</v>
      </c>
      <c r="F34" s="90">
        <f>ROUND((SUM(BF138:BF309)),  2)</f>
        <v>0</v>
      </c>
      <c r="G34" s="91"/>
      <c r="H34" s="91"/>
      <c r="I34" s="92">
        <v>0.2</v>
      </c>
      <c r="J34" s="90">
        <f>ROUND(((SUM(BF138:BF309))*I34),  2)</f>
        <v>0</v>
      </c>
      <c r="L34" s="28"/>
    </row>
    <row r="35" spans="2:12" s="1" customFormat="1" ht="14.45" hidden="1" customHeight="1" x14ac:dyDescent="0.2">
      <c r="B35" s="28"/>
      <c r="E35" s="23" t="s">
        <v>38</v>
      </c>
      <c r="F35" s="93">
        <f>ROUND((SUM(BG138:BG309)),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 x14ac:dyDescent="0.2">
      <c r="B36" s="28"/>
      <c r="E36" s="23" t="s">
        <v>39</v>
      </c>
      <c r="F36" s="93">
        <f>ROUND((SUM(BH138:BH309)),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 x14ac:dyDescent="0.2">
      <c r="B37" s="28"/>
      <c r="E37" s="33" t="s">
        <v>40</v>
      </c>
      <c r="F37" s="90">
        <f>ROUND((SUM(BI138:BI309)),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 x14ac:dyDescent="0.2">
      <c r="B38" s="28"/>
      <c r="L38" s="28"/>
    </row>
    <row r="39" spans="2:12" s="1" customFormat="1" ht="25.5" customHeight="1" x14ac:dyDescent="0.2">
      <c r="B39" s="28"/>
      <c r="C39" s="95"/>
      <c r="D39" s="96" t="s">
        <v>41</v>
      </c>
      <c r="E39" s="56"/>
      <c r="F39" s="56"/>
      <c r="G39" s="97" t="s">
        <v>42</v>
      </c>
      <c r="H39" s="98" t="s">
        <v>43</v>
      </c>
      <c r="I39" s="56"/>
      <c r="J39" s="99">
        <f>SUM(J30:J37)</f>
        <v>0</v>
      </c>
      <c r="K39" s="100"/>
      <c r="L39" s="28"/>
    </row>
    <row r="40" spans="2:12" s="1" customFormat="1" ht="14.45" customHeight="1" x14ac:dyDescent="0.2">
      <c r="B40" s="28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hidden="1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hidden="1" customHeight="1" x14ac:dyDescent="0.2">
      <c r="B82" s="28"/>
      <c r="C82" s="17" t="s">
        <v>105</v>
      </c>
      <c r="L82" s="28"/>
    </row>
    <row r="83" spans="2:47" s="1" customFormat="1" ht="6.95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16.5" hidden="1" customHeight="1" x14ac:dyDescent="0.2">
      <c r="B85" s="28"/>
      <c r="E85" s="210" t="str">
        <f>E7</f>
        <v>Penzión pri mlyne</v>
      </c>
      <c r="F85" s="211"/>
      <c r="G85" s="211"/>
      <c r="H85" s="211"/>
      <c r="L85" s="28"/>
    </row>
    <row r="86" spans="2:47" s="1" customFormat="1" ht="12" hidden="1" customHeight="1" x14ac:dyDescent="0.2">
      <c r="B86" s="28"/>
      <c r="C86" s="23" t="s">
        <v>103</v>
      </c>
      <c r="L86" s="28"/>
    </row>
    <row r="87" spans="2:47" s="1" customFormat="1" ht="16.5" hidden="1" customHeight="1" x14ac:dyDescent="0.2">
      <c r="B87" s="28"/>
      <c r="E87" s="200" t="str">
        <f>E9</f>
        <v>01 - Stavebná časť</v>
      </c>
      <c r="F87" s="209"/>
      <c r="G87" s="209"/>
      <c r="H87" s="209"/>
      <c r="L87" s="28"/>
    </row>
    <row r="88" spans="2:47" s="1" customFormat="1" ht="6.95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 xml:space="preserve"> </v>
      </c>
      <c r="I89" s="23" t="s">
        <v>21</v>
      </c>
      <c r="J89" s="51">
        <f>IF(J12="","",J12)</f>
        <v>0</v>
      </c>
      <c r="L89" s="28"/>
    </row>
    <row r="90" spans="2:47" s="1" customFormat="1" ht="6.95" hidden="1" customHeight="1" x14ac:dyDescent="0.2">
      <c r="B90" s="28"/>
      <c r="L90" s="28"/>
    </row>
    <row r="91" spans="2:47" s="1" customFormat="1" ht="15.2" hidden="1" customHeight="1" x14ac:dyDescent="0.2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hidden="1" customHeight="1" x14ac:dyDescent="0.2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hidden="1" customHeight="1" x14ac:dyDescent="0.2">
      <c r="B93" s="28"/>
      <c r="L93" s="28"/>
    </row>
    <row r="94" spans="2:47" s="1" customFormat="1" ht="29.25" hidden="1" customHeight="1" x14ac:dyDescent="0.2">
      <c r="B94" s="28"/>
      <c r="C94" s="103" t="s">
        <v>106</v>
      </c>
      <c r="D94" s="95"/>
      <c r="E94" s="95"/>
      <c r="F94" s="95"/>
      <c r="G94" s="95"/>
      <c r="H94" s="95"/>
      <c r="I94" s="95"/>
      <c r="J94" s="104" t="s">
        <v>107</v>
      </c>
      <c r="K94" s="95"/>
      <c r="L94" s="28"/>
    </row>
    <row r="95" spans="2:47" s="1" customFormat="1" ht="10.35" hidden="1" customHeight="1" x14ac:dyDescent="0.2">
      <c r="B95" s="28"/>
      <c r="L95" s="28"/>
    </row>
    <row r="96" spans="2:47" s="1" customFormat="1" ht="22.7" hidden="1" customHeight="1" x14ac:dyDescent="0.2">
      <c r="B96" s="28"/>
      <c r="C96" s="105" t="s">
        <v>108</v>
      </c>
      <c r="J96" s="65">
        <f>J138</f>
        <v>0</v>
      </c>
      <c r="L96" s="28"/>
      <c r="AU96" s="13" t="s">
        <v>109</v>
      </c>
    </row>
    <row r="97" spans="2:12" s="8" customFormat="1" ht="24.95" hidden="1" customHeight="1" x14ac:dyDescent="0.2">
      <c r="B97" s="106"/>
      <c r="D97" s="107" t="s">
        <v>110</v>
      </c>
      <c r="E97" s="108"/>
      <c r="F97" s="108"/>
      <c r="G97" s="108"/>
      <c r="H97" s="108"/>
      <c r="I97" s="108"/>
      <c r="J97" s="109">
        <f>J139</f>
        <v>0</v>
      </c>
      <c r="L97" s="106"/>
    </row>
    <row r="98" spans="2:12" s="9" customFormat="1" ht="20.100000000000001" hidden="1" customHeight="1" x14ac:dyDescent="0.2">
      <c r="B98" s="110"/>
      <c r="D98" s="111" t="s">
        <v>111</v>
      </c>
      <c r="E98" s="112"/>
      <c r="F98" s="112"/>
      <c r="G98" s="112"/>
      <c r="H98" s="112"/>
      <c r="I98" s="112"/>
      <c r="J98" s="113">
        <f>J140</f>
        <v>0</v>
      </c>
      <c r="L98" s="110"/>
    </row>
    <row r="99" spans="2:12" s="9" customFormat="1" ht="20.100000000000001" hidden="1" customHeight="1" x14ac:dyDescent="0.2">
      <c r="B99" s="110"/>
      <c r="D99" s="111" t="s">
        <v>112</v>
      </c>
      <c r="E99" s="112"/>
      <c r="F99" s="112"/>
      <c r="G99" s="112"/>
      <c r="H99" s="112"/>
      <c r="I99" s="112"/>
      <c r="J99" s="113">
        <f>J149</f>
        <v>0</v>
      </c>
      <c r="L99" s="110"/>
    </row>
    <row r="100" spans="2:12" s="9" customFormat="1" ht="20.100000000000001" hidden="1" customHeight="1" x14ac:dyDescent="0.2">
      <c r="B100" s="110"/>
      <c r="D100" s="111" t="s">
        <v>113</v>
      </c>
      <c r="E100" s="112"/>
      <c r="F100" s="112"/>
      <c r="G100" s="112"/>
      <c r="H100" s="112"/>
      <c r="I100" s="112"/>
      <c r="J100" s="113">
        <f>J152</f>
        <v>0</v>
      </c>
      <c r="L100" s="110"/>
    </row>
    <row r="101" spans="2:12" s="9" customFormat="1" ht="20.100000000000001" hidden="1" customHeight="1" x14ac:dyDescent="0.2">
      <c r="B101" s="110"/>
      <c r="D101" s="111" t="s">
        <v>114</v>
      </c>
      <c r="E101" s="112"/>
      <c r="F101" s="112"/>
      <c r="G101" s="112"/>
      <c r="H101" s="112"/>
      <c r="I101" s="112"/>
      <c r="J101" s="113">
        <f>J164</f>
        <v>0</v>
      </c>
      <c r="L101" s="110"/>
    </row>
    <row r="102" spans="2:12" s="9" customFormat="1" ht="20.100000000000001" hidden="1" customHeight="1" x14ac:dyDescent="0.2">
      <c r="B102" s="110"/>
      <c r="D102" s="111" t="s">
        <v>115</v>
      </c>
      <c r="E102" s="112"/>
      <c r="F102" s="112"/>
      <c r="G102" s="112"/>
      <c r="H102" s="112"/>
      <c r="I102" s="112"/>
      <c r="J102" s="113">
        <f>J183</f>
        <v>0</v>
      </c>
      <c r="L102" s="110"/>
    </row>
    <row r="103" spans="2:12" s="8" customFormat="1" ht="24.95" hidden="1" customHeight="1" x14ac:dyDescent="0.2">
      <c r="B103" s="106"/>
      <c r="D103" s="107" t="s">
        <v>116</v>
      </c>
      <c r="E103" s="108"/>
      <c r="F103" s="108"/>
      <c r="G103" s="108"/>
      <c r="H103" s="108"/>
      <c r="I103" s="108"/>
      <c r="J103" s="109">
        <f>J203</f>
        <v>0</v>
      </c>
      <c r="L103" s="106"/>
    </row>
    <row r="104" spans="2:12" s="9" customFormat="1" ht="20.100000000000001" hidden="1" customHeight="1" x14ac:dyDescent="0.2">
      <c r="B104" s="110"/>
      <c r="D104" s="111" t="s">
        <v>117</v>
      </c>
      <c r="E104" s="112"/>
      <c r="F104" s="112"/>
      <c r="G104" s="112"/>
      <c r="H104" s="112"/>
      <c r="I104" s="112"/>
      <c r="J104" s="113">
        <f>J204</f>
        <v>0</v>
      </c>
      <c r="L104" s="110"/>
    </row>
    <row r="105" spans="2:12" s="9" customFormat="1" ht="20.100000000000001" hidden="1" customHeight="1" x14ac:dyDescent="0.2">
      <c r="B105" s="110"/>
      <c r="D105" s="111" t="s">
        <v>118</v>
      </c>
      <c r="E105" s="112"/>
      <c r="F105" s="112"/>
      <c r="G105" s="112"/>
      <c r="H105" s="112"/>
      <c r="I105" s="112"/>
      <c r="J105" s="113">
        <f>J214</f>
        <v>0</v>
      </c>
      <c r="L105" s="110"/>
    </row>
    <row r="106" spans="2:12" s="9" customFormat="1" ht="20.100000000000001" hidden="1" customHeight="1" x14ac:dyDescent="0.2">
      <c r="B106" s="110"/>
      <c r="D106" s="111" t="s">
        <v>119</v>
      </c>
      <c r="E106" s="112"/>
      <c r="F106" s="112"/>
      <c r="G106" s="112"/>
      <c r="H106" s="112"/>
      <c r="I106" s="112"/>
      <c r="J106" s="113">
        <f>J218</f>
        <v>0</v>
      </c>
      <c r="L106" s="110"/>
    </row>
    <row r="107" spans="2:12" s="9" customFormat="1" ht="20.100000000000001" hidden="1" customHeight="1" x14ac:dyDescent="0.2">
      <c r="B107" s="110"/>
      <c r="D107" s="111" t="s">
        <v>120</v>
      </c>
      <c r="E107" s="112"/>
      <c r="F107" s="112"/>
      <c r="G107" s="112"/>
      <c r="H107" s="112"/>
      <c r="I107" s="112"/>
      <c r="J107" s="113">
        <f>J221</f>
        <v>0</v>
      </c>
      <c r="L107" s="110"/>
    </row>
    <row r="108" spans="2:12" s="9" customFormat="1" ht="20.100000000000001" hidden="1" customHeight="1" x14ac:dyDescent="0.2">
      <c r="B108" s="110"/>
      <c r="D108" s="111" t="s">
        <v>121</v>
      </c>
      <c r="E108" s="112"/>
      <c r="F108" s="112"/>
      <c r="G108" s="112"/>
      <c r="H108" s="112"/>
      <c r="I108" s="112"/>
      <c r="J108" s="113">
        <f>J231</f>
        <v>0</v>
      </c>
      <c r="L108" s="110"/>
    </row>
    <row r="109" spans="2:12" s="9" customFormat="1" ht="20.100000000000001" hidden="1" customHeight="1" x14ac:dyDescent="0.2">
      <c r="B109" s="110"/>
      <c r="D109" s="111" t="s">
        <v>122</v>
      </c>
      <c r="E109" s="112"/>
      <c r="F109" s="112"/>
      <c r="G109" s="112"/>
      <c r="H109" s="112"/>
      <c r="I109" s="112"/>
      <c r="J109" s="113">
        <f>J234</f>
        <v>0</v>
      </c>
      <c r="L109" s="110"/>
    </row>
    <row r="110" spans="2:12" s="9" customFormat="1" ht="20.100000000000001" hidden="1" customHeight="1" x14ac:dyDescent="0.2">
      <c r="B110" s="110"/>
      <c r="D110" s="111" t="s">
        <v>123</v>
      </c>
      <c r="E110" s="112"/>
      <c r="F110" s="112"/>
      <c r="G110" s="112"/>
      <c r="H110" s="112"/>
      <c r="I110" s="112"/>
      <c r="J110" s="113">
        <f>J240</f>
        <v>0</v>
      </c>
      <c r="L110" s="110"/>
    </row>
    <row r="111" spans="2:12" s="9" customFormat="1" ht="20.100000000000001" hidden="1" customHeight="1" x14ac:dyDescent="0.2">
      <c r="B111" s="110"/>
      <c r="D111" s="111" t="s">
        <v>124</v>
      </c>
      <c r="E111" s="112"/>
      <c r="F111" s="112"/>
      <c r="G111" s="112"/>
      <c r="H111" s="112"/>
      <c r="I111" s="112"/>
      <c r="J111" s="113">
        <f>J245</f>
        <v>0</v>
      </c>
      <c r="L111" s="110"/>
    </row>
    <row r="112" spans="2:12" s="9" customFormat="1" ht="20.100000000000001" hidden="1" customHeight="1" x14ac:dyDescent="0.2">
      <c r="B112" s="110"/>
      <c r="D112" s="111" t="s">
        <v>125</v>
      </c>
      <c r="E112" s="112"/>
      <c r="F112" s="112"/>
      <c r="G112" s="112"/>
      <c r="H112" s="112"/>
      <c r="I112" s="112"/>
      <c r="J112" s="113">
        <f>J277</f>
        <v>0</v>
      </c>
      <c r="L112" s="110"/>
    </row>
    <row r="113" spans="2:12" s="9" customFormat="1" ht="20.100000000000001" hidden="1" customHeight="1" x14ac:dyDescent="0.2">
      <c r="B113" s="110"/>
      <c r="D113" s="111" t="s">
        <v>126</v>
      </c>
      <c r="E113" s="112"/>
      <c r="F113" s="112"/>
      <c r="G113" s="112"/>
      <c r="H113" s="112"/>
      <c r="I113" s="112"/>
      <c r="J113" s="113">
        <f>J280</f>
        <v>0</v>
      </c>
      <c r="L113" s="110"/>
    </row>
    <row r="114" spans="2:12" s="9" customFormat="1" ht="20.100000000000001" hidden="1" customHeight="1" x14ac:dyDescent="0.2">
      <c r="B114" s="110"/>
      <c r="D114" s="111" t="s">
        <v>127</v>
      </c>
      <c r="E114" s="112"/>
      <c r="F114" s="112"/>
      <c r="G114" s="112"/>
      <c r="H114" s="112"/>
      <c r="I114" s="112"/>
      <c r="J114" s="113">
        <f>J287</f>
        <v>0</v>
      </c>
      <c r="L114" s="110"/>
    </row>
    <row r="115" spans="2:12" s="9" customFormat="1" ht="20.100000000000001" hidden="1" customHeight="1" x14ac:dyDescent="0.2">
      <c r="B115" s="110"/>
      <c r="D115" s="111" t="s">
        <v>128</v>
      </c>
      <c r="E115" s="112"/>
      <c r="F115" s="112"/>
      <c r="G115" s="112"/>
      <c r="H115" s="112"/>
      <c r="I115" s="112"/>
      <c r="J115" s="113">
        <f>J295</f>
        <v>0</v>
      </c>
      <c r="L115" s="110"/>
    </row>
    <row r="116" spans="2:12" s="9" customFormat="1" ht="20.100000000000001" hidden="1" customHeight="1" x14ac:dyDescent="0.2">
      <c r="B116" s="110"/>
      <c r="D116" s="111" t="s">
        <v>129</v>
      </c>
      <c r="E116" s="112"/>
      <c r="F116" s="112"/>
      <c r="G116" s="112"/>
      <c r="H116" s="112"/>
      <c r="I116" s="112"/>
      <c r="J116" s="113">
        <f>J301</f>
        <v>0</v>
      </c>
      <c r="L116" s="110"/>
    </row>
    <row r="117" spans="2:12" s="9" customFormat="1" ht="20.100000000000001" hidden="1" customHeight="1" x14ac:dyDescent="0.2">
      <c r="B117" s="110"/>
      <c r="D117" s="111" t="s">
        <v>130</v>
      </c>
      <c r="E117" s="112"/>
      <c r="F117" s="112"/>
      <c r="G117" s="112"/>
      <c r="H117" s="112"/>
      <c r="I117" s="112"/>
      <c r="J117" s="113">
        <f>J303</f>
        <v>0</v>
      </c>
      <c r="L117" s="110"/>
    </row>
    <row r="118" spans="2:12" s="8" customFormat="1" ht="24.95" hidden="1" customHeight="1" x14ac:dyDescent="0.2">
      <c r="B118" s="106"/>
      <c r="D118" s="107" t="s">
        <v>131</v>
      </c>
      <c r="E118" s="108"/>
      <c r="F118" s="108"/>
      <c r="G118" s="108"/>
      <c r="H118" s="108"/>
      <c r="I118" s="108"/>
      <c r="J118" s="109">
        <f>J307</f>
        <v>0</v>
      </c>
      <c r="L118" s="106"/>
    </row>
    <row r="119" spans="2:12" s="1" customFormat="1" ht="21.75" hidden="1" customHeight="1" x14ac:dyDescent="0.2">
      <c r="B119" s="28"/>
      <c r="L119" s="28"/>
    </row>
    <row r="120" spans="2:12" s="1" customFormat="1" ht="6.95" hidden="1" customHeight="1" x14ac:dyDescent="0.2"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28"/>
    </row>
    <row r="121" spans="2:12" hidden="1" x14ac:dyDescent="0.2"/>
    <row r="122" spans="2:12" hidden="1" x14ac:dyDescent="0.2"/>
    <row r="123" spans="2:12" hidden="1" x14ac:dyDescent="0.2"/>
    <row r="124" spans="2:12" s="1" customFormat="1" ht="6.95" customHeight="1" x14ac:dyDescent="0.2">
      <c r="B124" s="45"/>
      <c r="C124" s="46"/>
      <c r="D124" s="46"/>
      <c r="E124" s="46"/>
      <c r="F124" s="46"/>
      <c r="G124" s="46"/>
      <c r="H124" s="46"/>
      <c r="I124" s="46"/>
      <c r="J124" s="46"/>
      <c r="K124" s="46"/>
      <c r="L124" s="28"/>
    </row>
    <row r="125" spans="2:12" s="1" customFormat="1" ht="24.95" customHeight="1" x14ac:dyDescent="0.2">
      <c r="B125" s="28"/>
      <c r="C125" s="17" t="s">
        <v>132</v>
      </c>
      <c r="L125" s="28"/>
    </row>
    <row r="126" spans="2:12" s="1" customFormat="1" ht="6.95" customHeight="1" x14ac:dyDescent="0.2">
      <c r="B126" s="28"/>
      <c r="L126" s="28"/>
    </row>
    <row r="127" spans="2:12" s="1" customFormat="1" ht="12" customHeight="1" x14ac:dyDescent="0.2">
      <c r="B127" s="28"/>
      <c r="C127" s="23" t="s">
        <v>15</v>
      </c>
      <c r="L127" s="28"/>
    </row>
    <row r="128" spans="2:12" s="1" customFormat="1" ht="16.5" customHeight="1" x14ac:dyDescent="0.2">
      <c r="B128" s="28"/>
      <c r="E128" s="210" t="str">
        <f>E7</f>
        <v>Penzión pri mlyne</v>
      </c>
      <c r="F128" s="211"/>
      <c r="G128" s="211"/>
      <c r="H128" s="211"/>
      <c r="L128" s="28"/>
    </row>
    <row r="129" spans="2:65" s="1" customFormat="1" ht="12" customHeight="1" x14ac:dyDescent="0.2">
      <c r="B129" s="28"/>
      <c r="C129" s="23" t="s">
        <v>103</v>
      </c>
      <c r="L129" s="28"/>
    </row>
    <row r="130" spans="2:65" s="1" customFormat="1" ht="16.5" customHeight="1" x14ac:dyDescent="0.2">
      <c r="B130" s="28"/>
      <c r="E130" s="200" t="str">
        <f>E9</f>
        <v>01 - Stavebná časť</v>
      </c>
      <c r="F130" s="209"/>
      <c r="G130" s="209"/>
      <c r="H130" s="209"/>
      <c r="L130" s="28"/>
    </row>
    <row r="131" spans="2:65" s="1" customFormat="1" ht="6.95" customHeight="1" x14ac:dyDescent="0.2">
      <c r="B131" s="28"/>
      <c r="L131" s="28"/>
    </row>
    <row r="132" spans="2:65" s="1" customFormat="1" ht="12" customHeight="1" x14ac:dyDescent="0.2">
      <c r="B132" s="28"/>
      <c r="C132" s="23" t="s">
        <v>19</v>
      </c>
      <c r="F132" s="21" t="str">
        <f>F12</f>
        <v xml:space="preserve"> </v>
      </c>
      <c r="I132" s="23" t="s">
        <v>21</v>
      </c>
      <c r="J132" s="51">
        <f>IF(J12="","",J12)</f>
        <v>0</v>
      </c>
      <c r="L132" s="28"/>
    </row>
    <row r="133" spans="2:65" s="1" customFormat="1" ht="6.95" customHeight="1" x14ac:dyDescent="0.2">
      <c r="B133" s="28"/>
      <c r="L133" s="28"/>
    </row>
    <row r="134" spans="2:65" s="1" customFormat="1" ht="15.2" customHeight="1" x14ac:dyDescent="0.2">
      <c r="B134" s="28"/>
      <c r="C134" s="23" t="s">
        <v>22</v>
      </c>
      <c r="F134" s="21" t="str">
        <f>E15</f>
        <v xml:space="preserve"> </v>
      </c>
      <c r="I134" s="23" t="s">
        <v>27</v>
      </c>
      <c r="J134" s="26" t="str">
        <f>E21</f>
        <v xml:space="preserve"> </v>
      </c>
      <c r="L134" s="28"/>
    </row>
    <row r="135" spans="2:65" s="1" customFormat="1" ht="15.2" customHeight="1" x14ac:dyDescent="0.2">
      <c r="B135" s="28"/>
      <c r="C135" s="23" t="s">
        <v>25</v>
      </c>
      <c r="F135" s="21" t="str">
        <f>IF(E18="","",E18)</f>
        <v>Vyplň údaj</v>
      </c>
      <c r="I135" s="23" t="s">
        <v>29</v>
      </c>
      <c r="J135" s="26" t="str">
        <f>E24</f>
        <v xml:space="preserve"> </v>
      </c>
      <c r="L135" s="28"/>
    </row>
    <row r="136" spans="2:65" s="1" customFormat="1" ht="10.35" customHeight="1" x14ac:dyDescent="0.2">
      <c r="B136" s="28"/>
      <c r="L136" s="28"/>
    </row>
    <row r="137" spans="2:65" s="10" customFormat="1" ht="29.25" customHeight="1" x14ac:dyDescent="0.2">
      <c r="B137" s="114"/>
      <c r="C137" s="115" t="s">
        <v>133</v>
      </c>
      <c r="D137" s="116" t="s">
        <v>56</v>
      </c>
      <c r="E137" s="116" t="s">
        <v>52</v>
      </c>
      <c r="F137" s="116" t="s">
        <v>53</v>
      </c>
      <c r="G137" s="116" t="s">
        <v>134</v>
      </c>
      <c r="H137" s="116" t="s">
        <v>135</v>
      </c>
      <c r="I137" s="116" t="s">
        <v>136</v>
      </c>
      <c r="J137" s="117" t="s">
        <v>107</v>
      </c>
      <c r="K137" s="118" t="s">
        <v>137</v>
      </c>
      <c r="L137" s="114"/>
      <c r="M137" s="58" t="s">
        <v>1</v>
      </c>
      <c r="N137" s="59" t="s">
        <v>35</v>
      </c>
      <c r="O137" s="59" t="s">
        <v>138</v>
      </c>
      <c r="P137" s="59" t="s">
        <v>139</v>
      </c>
      <c r="Q137" s="59" t="s">
        <v>140</v>
      </c>
      <c r="R137" s="59" t="s">
        <v>141</v>
      </c>
      <c r="S137" s="59" t="s">
        <v>142</v>
      </c>
      <c r="T137" s="60" t="s">
        <v>143</v>
      </c>
    </row>
    <row r="138" spans="2:65" s="1" customFormat="1" ht="22.7" customHeight="1" x14ac:dyDescent="0.25">
      <c r="B138" s="28"/>
      <c r="C138" s="63" t="s">
        <v>108</v>
      </c>
      <c r="J138" s="119">
        <f>BK138</f>
        <v>0</v>
      </c>
      <c r="L138" s="28"/>
      <c r="M138" s="61"/>
      <c r="N138" s="52"/>
      <c r="O138" s="52"/>
      <c r="P138" s="120">
        <f>P139+P203+P307</f>
        <v>0</v>
      </c>
      <c r="Q138" s="52"/>
      <c r="R138" s="120">
        <f>R139+R203+R307</f>
        <v>46.513058042074007</v>
      </c>
      <c r="S138" s="52"/>
      <c r="T138" s="121">
        <f>T139+T203+T307</f>
        <v>56.926246499999991</v>
      </c>
      <c r="AT138" s="13" t="s">
        <v>70</v>
      </c>
      <c r="AU138" s="13" t="s">
        <v>109</v>
      </c>
      <c r="BK138" s="122">
        <f>BK139+BK203+BK307</f>
        <v>0</v>
      </c>
    </row>
    <row r="139" spans="2:65" s="11" customFormat="1" ht="26.1" customHeight="1" x14ac:dyDescent="0.2">
      <c r="B139" s="123"/>
      <c r="D139" s="124" t="s">
        <v>70</v>
      </c>
      <c r="E139" s="125" t="s">
        <v>144</v>
      </c>
      <c r="F139" s="125" t="s">
        <v>145</v>
      </c>
      <c r="I139" s="126"/>
      <c r="J139" s="127">
        <f>BK139</f>
        <v>0</v>
      </c>
      <c r="L139" s="123"/>
      <c r="M139" s="128"/>
      <c r="P139" s="129">
        <f>P140+P149+P152+P164+P183</f>
        <v>0</v>
      </c>
      <c r="R139" s="129">
        <f>R140+R149+R152+R164+R183</f>
        <v>37.212500616874003</v>
      </c>
      <c r="T139" s="130">
        <f>T140+T149+T152+T164+T183</f>
        <v>55.148386999999992</v>
      </c>
      <c r="AR139" s="124" t="s">
        <v>79</v>
      </c>
      <c r="AT139" s="131" t="s">
        <v>70</v>
      </c>
      <c r="AU139" s="131" t="s">
        <v>71</v>
      </c>
      <c r="AY139" s="124" t="s">
        <v>146</v>
      </c>
      <c r="BK139" s="132">
        <f>BK140+BK149+BK152+BK164+BK183</f>
        <v>0</v>
      </c>
    </row>
    <row r="140" spans="2:65" s="11" customFormat="1" ht="22.7" customHeight="1" x14ac:dyDescent="0.2">
      <c r="B140" s="123"/>
      <c r="D140" s="124" t="s">
        <v>70</v>
      </c>
      <c r="E140" s="133" t="s">
        <v>79</v>
      </c>
      <c r="F140" s="133" t="s">
        <v>147</v>
      </c>
      <c r="I140" s="126"/>
      <c r="J140" s="134">
        <f>BK140</f>
        <v>0</v>
      </c>
      <c r="L140" s="123"/>
      <c r="M140" s="128"/>
      <c r="P140" s="129">
        <f>SUM(P141:P148)</f>
        <v>0</v>
      </c>
      <c r="R140" s="129">
        <f>SUM(R141:R148)</f>
        <v>0</v>
      </c>
      <c r="T140" s="130">
        <f>SUM(T141:T148)</f>
        <v>0</v>
      </c>
      <c r="AR140" s="124" t="s">
        <v>79</v>
      </c>
      <c r="AT140" s="131" t="s">
        <v>70</v>
      </c>
      <c r="AU140" s="131" t="s">
        <v>79</v>
      </c>
      <c r="AY140" s="124" t="s">
        <v>146</v>
      </c>
      <c r="BK140" s="132">
        <f>SUM(BK141:BK148)</f>
        <v>0</v>
      </c>
    </row>
    <row r="141" spans="2:65" s="1" customFormat="1" ht="24.2" customHeight="1" x14ac:dyDescent="0.2">
      <c r="B141" s="28"/>
      <c r="C141" s="135" t="s">
        <v>79</v>
      </c>
      <c r="D141" s="135" t="s">
        <v>148</v>
      </c>
      <c r="E141" s="136" t="s">
        <v>149</v>
      </c>
      <c r="F141" s="137" t="s">
        <v>150</v>
      </c>
      <c r="G141" s="138" t="s">
        <v>151</v>
      </c>
      <c r="H141" s="139">
        <v>7.0720000000000001</v>
      </c>
      <c r="I141" s="140"/>
      <c r="J141" s="141">
        <f t="shared" ref="J141:J148" si="0">ROUND(I141*H141,2)</f>
        <v>0</v>
      </c>
      <c r="K141" s="142"/>
      <c r="L141" s="28"/>
      <c r="M141" s="143" t="s">
        <v>1</v>
      </c>
      <c r="N141" s="144" t="s">
        <v>37</v>
      </c>
      <c r="P141" s="145">
        <f t="shared" ref="P141:P148" si="1">O141*H141</f>
        <v>0</v>
      </c>
      <c r="Q141" s="145">
        <v>0</v>
      </c>
      <c r="R141" s="145">
        <f t="shared" ref="R141:R148" si="2">Q141*H141</f>
        <v>0</v>
      </c>
      <c r="S141" s="145">
        <v>0</v>
      </c>
      <c r="T141" s="146">
        <f t="shared" ref="T141:T148" si="3">S141*H141</f>
        <v>0</v>
      </c>
      <c r="AR141" s="147" t="s">
        <v>152</v>
      </c>
      <c r="AT141" s="147" t="s">
        <v>148</v>
      </c>
      <c r="AU141" s="147" t="s">
        <v>153</v>
      </c>
      <c r="AY141" s="13" t="s">
        <v>146</v>
      </c>
      <c r="BE141" s="148">
        <f t="shared" ref="BE141:BE148" si="4">IF(N141="základná",J141,0)</f>
        <v>0</v>
      </c>
      <c r="BF141" s="148">
        <f t="shared" ref="BF141:BF148" si="5">IF(N141="znížená",J141,0)</f>
        <v>0</v>
      </c>
      <c r="BG141" s="148">
        <f t="shared" ref="BG141:BG148" si="6">IF(N141="zákl. prenesená",J141,0)</f>
        <v>0</v>
      </c>
      <c r="BH141" s="148">
        <f t="shared" ref="BH141:BH148" si="7">IF(N141="zníž. prenesená",J141,0)</f>
        <v>0</v>
      </c>
      <c r="BI141" s="148">
        <f t="shared" ref="BI141:BI148" si="8">IF(N141="nulová",J141,0)</f>
        <v>0</v>
      </c>
      <c r="BJ141" s="13" t="s">
        <v>153</v>
      </c>
      <c r="BK141" s="148">
        <f t="shared" ref="BK141:BK148" si="9">ROUND(I141*H141,2)</f>
        <v>0</v>
      </c>
      <c r="BL141" s="13" t="s">
        <v>152</v>
      </c>
      <c r="BM141" s="147" t="s">
        <v>153</v>
      </c>
    </row>
    <row r="142" spans="2:65" s="1" customFormat="1" ht="24.2" customHeight="1" x14ac:dyDescent="0.2">
      <c r="B142" s="28"/>
      <c r="C142" s="135" t="s">
        <v>153</v>
      </c>
      <c r="D142" s="135" t="s">
        <v>148</v>
      </c>
      <c r="E142" s="136" t="s">
        <v>154</v>
      </c>
      <c r="F142" s="137" t="s">
        <v>155</v>
      </c>
      <c r="G142" s="138" t="s">
        <v>151</v>
      </c>
      <c r="H142" s="139">
        <v>7.0720000000000001</v>
      </c>
      <c r="I142" s="140"/>
      <c r="J142" s="141">
        <f t="shared" si="0"/>
        <v>0</v>
      </c>
      <c r="K142" s="142"/>
      <c r="L142" s="28"/>
      <c r="M142" s="143" t="s">
        <v>1</v>
      </c>
      <c r="N142" s="144" t="s">
        <v>37</v>
      </c>
      <c r="P142" s="145">
        <f t="shared" si="1"/>
        <v>0</v>
      </c>
      <c r="Q142" s="145">
        <v>0</v>
      </c>
      <c r="R142" s="145">
        <f t="shared" si="2"/>
        <v>0</v>
      </c>
      <c r="S142" s="145">
        <v>0</v>
      </c>
      <c r="T142" s="146">
        <f t="shared" si="3"/>
        <v>0</v>
      </c>
      <c r="AR142" s="147" t="s">
        <v>152</v>
      </c>
      <c r="AT142" s="147" t="s">
        <v>148</v>
      </c>
      <c r="AU142" s="147" t="s">
        <v>153</v>
      </c>
      <c r="AY142" s="13" t="s">
        <v>146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3" t="s">
        <v>153</v>
      </c>
      <c r="BK142" s="148">
        <f t="shared" si="9"/>
        <v>0</v>
      </c>
      <c r="BL142" s="13" t="s">
        <v>152</v>
      </c>
      <c r="BM142" s="147" t="s">
        <v>152</v>
      </c>
    </row>
    <row r="143" spans="2:65" s="1" customFormat="1" ht="37.700000000000003" customHeight="1" x14ac:dyDescent="0.2">
      <c r="B143" s="28"/>
      <c r="C143" s="135" t="s">
        <v>156</v>
      </c>
      <c r="D143" s="135" t="s">
        <v>148</v>
      </c>
      <c r="E143" s="136" t="s">
        <v>157</v>
      </c>
      <c r="F143" s="137" t="s">
        <v>158</v>
      </c>
      <c r="G143" s="138" t="s">
        <v>151</v>
      </c>
      <c r="H143" s="139">
        <v>7.0720000000000001</v>
      </c>
      <c r="I143" s="140"/>
      <c r="J143" s="141">
        <f t="shared" si="0"/>
        <v>0</v>
      </c>
      <c r="K143" s="142"/>
      <c r="L143" s="28"/>
      <c r="M143" s="143" t="s">
        <v>1</v>
      </c>
      <c r="N143" s="144" t="s">
        <v>37</v>
      </c>
      <c r="P143" s="145">
        <f t="shared" si="1"/>
        <v>0</v>
      </c>
      <c r="Q143" s="145">
        <v>0</v>
      </c>
      <c r="R143" s="145">
        <f t="shared" si="2"/>
        <v>0</v>
      </c>
      <c r="S143" s="145">
        <v>0</v>
      </c>
      <c r="T143" s="146">
        <f t="shared" si="3"/>
        <v>0</v>
      </c>
      <c r="AR143" s="147" t="s">
        <v>152</v>
      </c>
      <c r="AT143" s="147" t="s">
        <v>148</v>
      </c>
      <c r="AU143" s="147" t="s">
        <v>153</v>
      </c>
      <c r="AY143" s="13" t="s">
        <v>146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3" t="s">
        <v>153</v>
      </c>
      <c r="BK143" s="148">
        <f t="shared" si="9"/>
        <v>0</v>
      </c>
      <c r="BL143" s="13" t="s">
        <v>152</v>
      </c>
      <c r="BM143" s="147" t="s">
        <v>159</v>
      </c>
    </row>
    <row r="144" spans="2:65" s="1" customFormat="1" ht="37.700000000000003" customHeight="1" x14ac:dyDescent="0.2">
      <c r="B144" s="28"/>
      <c r="C144" s="135" t="s">
        <v>152</v>
      </c>
      <c r="D144" s="135" t="s">
        <v>148</v>
      </c>
      <c r="E144" s="136" t="s">
        <v>160</v>
      </c>
      <c r="F144" s="137" t="s">
        <v>161</v>
      </c>
      <c r="G144" s="138" t="s">
        <v>151</v>
      </c>
      <c r="H144" s="139">
        <v>35.36</v>
      </c>
      <c r="I144" s="140"/>
      <c r="J144" s="141">
        <f t="shared" si="0"/>
        <v>0</v>
      </c>
      <c r="K144" s="142"/>
      <c r="L144" s="28"/>
      <c r="M144" s="143" t="s">
        <v>1</v>
      </c>
      <c r="N144" s="144" t="s">
        <v>37</v>
      </c>
      <c r="P144" s="145">
        <f t="shared" si="1"/>
        <v>0</v>
      </c>
      <c r="Q144" s="145">
        <v>0</v>
      </c>
      <c r="R144" s="145">
        <f t="shared" si="2"/>
        <v>0</v>
      </c>
      <c r="S144" s="145">
        <v>0</v>
      </c>
      <c r="T144" s="146">
        <f t="shared" si="3"/>
        <v>0</v>
      </c>
      <c r="AR144" s="147" t="s">
        <v>152</v>
      </c>
      <c r="AT144" s="147" t="s">
        <v>148</v>
      </c>
      <c r="AU144" s="147" t="s">
        <v>153</v>
      </c>
      <c r="AY144" s="13" t="s">
        <v>146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3" t="s">
        <v>153</v>
      </c>
      <c r="BK144" s="148">
        <f t="shared" si="9"/>
        <v>0</v>
      </c>
      <c r="BL144" s="13" t="s">
        <v>152</v>
      </c>
      <c r="BM144" s="147" t="s">
        <v>162</v>
      </c>
    </row>
    <row r="145" spans="2:65" s="1" customFormat="1" ht="33" customHeight="1" x14ac:dyDescent="0.2">
      <c r="B145" s="28"/>
      <c r="C145" s="135" t="s">
        <v>163</v>
      </c>
      <c r="D145" s="135" t="s">
        <v>148</v>
      </c>
      <c r="E145" s="136" t="s">
        <v>164</v>
      </c>
      <c r="F145" s="137" t="s">
        <v>165</v>
      </c>
      <c r="G145" s="138" t="s">
        <v>151</v>
      </c>
      <c r="H145" s="139">
        <v>7.0720000000000001</v>
      </c>
      <c r="I145" s="140"/>
      <c r="J145" s="141">
        <f t="shared" si="0"/>
        <v>0</v>
      </c>
      <c r="K145" s="142"/>
      <c r="L145" s="28"/>
      <c r="M145" s="143" t="s">
        <v>1</v>
      </c>
      <c r="N145" s="144" t="s">
        <v>37</v>
      </c>
      <c r="P145" s="145">
        <f t="shared" si="1"/>
        <v>0</v>
      </c>
      <c r="Q145" s="145">
        <v>0</v>
      </c>
      <c r="R145" s="145">
        <f t="shared" si="2"/>
        <v>0</v>
      </c>
      <c r="S145" s="145">
        <v>0</v>
      </c>
      <c r="T145" s="146">
        <f t="shared" si="3"/>
        <v>0</v>
      </c>
      <c r="AR145" s="147" t="s">
        <v>152</v>
      </c>
      <c r="AT145" s="147" t="s">
        <v>148</v>
      </c>
      <c r="AU145" s="147" t="s">
        <v>153</v>
      </c>
      <c r="AY145" s="13" t="s">
        <v>146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13" t="s">
        <v>153</v>
      </c>
      <c r="BK145" s="148">
        <f t="shared" si="9"/>
        <v>0</v>
      </c>
      <c r="BL145" s="13" t="s">
        <v>152</v>
      </c>
      <c r="BM145" s="147" t="s">
        <v>166</v>
      </c>
    </row>
    <row r="146" spans="2:65" s="1" customFormat="1" ht="37.700000000000003" customHeight="1" x14ac:dyDescent="0.2">
      <c r="B146" s="28"/>
      <c r="C146" s="135" t="s">
        <v>159</v>
      </c>
      <c r="D146" s="135" t="s">
        <v>148</v>
      </c>
      <c r="E146" s="136" t="s">
        <v>167</v>
      </c>
      <c r="F146" s="137" t="s">
        <v>168</v>
      </c>
      <c r="G146" s="138" t="s">
        <v>151</v>
      </c>
      <c r="H146" s="139">
        <v>190.94399999999999</v>
      </c>
      <c r="I146" s="140"/>
      <c r="J146" s="141">
        <f t="shared" si="0"/>
        <v>0</v>
      </c>
      <c r="K146" s="142"/>
      <c r="L146" s="28"/>
      <c r="M146" s="143" t="s">
        <v>1</v>
      </c>
      <c r="N146" s="144" t="s">
        <v>37</v>
      </c>
      <c r="P146" s="145">
        <f t="shared" si="1"/>
        <v>0</v>
      </c>
      <c r="Q146" s="145">
        <v>0</v>
      </c>
      <c r="R146" s="145">
        <f t="shared" si="2"/>
        <v>0</v>
      </c>
      <c r="S146" s="145">
        <v>0</v>
      </c>
      <c r="T146" s="146">
        <f t="shared" si="3"/>
        <v>0</v>
      </c>
      <c r="AR146" s="147" t="s">
        <v>152</v>
      </c>
      <c r="AT146" s="147" t="s">
        <v>148</v>
      </c>
      <c r="AU146" s="147" t="s">
        <v>153</v>
      </c>
      <c r="AY146" s="13" t="s">
        <v>146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13" t="s">
        <v>153</v>
      </c>
      <c r="BK146" s="148">
        <f t="shared" si="9"/>
        <v>0</v>
      </c>
      <c r="BL146" s="13" t="s">
        <v>152</v>
      </c>
      <c r="BM146" s="147" t="s">
        <v>169</v>
      </c>
    </row>
    <row r="147" spans="2:65" s="1" customFormat="1" ht="16.5" customHeight="1" x14ac:dyDescent="0.2">
      <c r="B147" s="28"/>
      <c r="C147" s="135" t="s">
        <v>170</v>
      </c>
      <c r="D147" s="135" t="s">
        <v>148</v>
      </c>
      <c r="E147" s="136" t="s">
        <v>171</v>
      </c>
      <c r="F147" s="137" t="s">
        <v>172</v>
      </c>
      <c r="G147" s="138" t="s">
        <v>151</v>
      </c>
      <c r="H147" s="139">
        <v>7.0720000000000001</v>
      </c>
      <c r="I147" s="140"/>
      <c r="J147" s="141">
        <f t="shared" si="0"/>
        <v>0</v>
      </c>
      <c r="K147" s="142"/>
      <c r="L147" s="28"/>
      <c r="M147" s="143" t="s">
        <v>1</v>
      </c>
      <c r="N147" s="144" t="s">
        <v>37</v>
      </c>
      <c r="P147" s="145">
        <f t="shared" si="1"/>
        <v>0</v>
      </c>
      <c r="Q147" s="145">
        <v>0</v>
      </c>
      <c r="R147" s="145">
        <f t="shared" si="2"/>
        <v>0</v>
      </c>
      <c r="S147" s="145">
        <v>0</v>
      </c>
      <c r="T147" s="146">
        <f t="shared" si="3"/>
        <v>0</v>
      </c>
      <c r="AR147" s="147" t="s">
        <v>152</v>
      </c>
      <c r="AT147" s="147" t="s">
        <v>148</v>
      </c>
      <c r="AU147" s="147" t="s">
        <v>153</v>
      </c>
      <c r="AY147" s="13" t="s">
        <v>146</v>
      </c>
      <c r="BE147" s="148">
        <f t="shared" si="4"/>
        <v>0</v>
      </c>
      <c r="BF147" s="148">
        <f t="shared" si="5"/>
        <v>0</v>
      </c>
      <c r="BG147" s="148">
        <f t="shared" si="6"/>
        <v>0</v>
      </c>
      <c r="BH147" s="148">
        <f t="shared" si="7"/>
        <v>0</v>
      </c>
      <c r="BI147" s="148">
        <f t="shared" si="8"/>
        <v>0</v>
      </c>
      <c r="BJ147" s="13" t="s">
        <v>153</v>
      </c>
      <c r="BK147" s="148">
        <f t="shared" si="9"/>
        <v>0</v>
      </c>
      <c r="BL147" s="13" t="s">
        <v>152</v>
      </c>
      <c r="BM147" s="147" t="s">
        <v>173</v>
      </c>
    </row>
    <row r="148" spans="2:65" s="1" customFormat="1" ht="33" customHeight="1" x14ac:dyDescent="0.2">
      <c r="B148" s="28"/>
      <c r="C148" s="135" t="s">
        <v>162</v>
      </c>
      <c r="D148" s="135" t="s">
        <v>148</v>
      </c>
      <c r="E148" s="136" t="s">
        <v>174</v>
      </c>
      <c r="F148" s="137" t="s">
        <v>175</v>
      </c>
      <c r="G148" s="138" t="s">
        <v>151</v>
      </c>
      <c r="H148" s="139">
        <v>7.0720000000000001</v>
      </c>
      <c r="I148" s="140"/>
      <c r="J148" s="141">
        <f t="shared" si="0"/>
        <v>0</v>
      </c>
      <c r="K148" s="142"/>
      <c r="L148" s="28"/>
      <c r="M148" s="143" t="s">
        <v>1</v>
      </c>
      <c r="N148" s="144" t="s">
        <v>37</v>
      </c>
      <c r="P148" s="145">
        <f t="shared" si="1"/>
        <v>0</v>
      </c>
      <c r="Q148" s="145">
        <v>0</v>
      </c>
      <c r="R148" s="145">
        <f t="shared" si="2"/>
        <v>0</v>
      </c>
      <c r="S148" s="145">
        <v>0</v>
      </c>
      <c r="T148" s="146">
        <f t="shared" si="3"/>
        <v>0</v>
      </c>
      <c r="AR148" s="147" t="s">
        <v>152</v>
      </c>
      <c r="AT148" s="147" t="s">
        <v>148</v>
      </c>
      <c r="AU148" s="147" t="s">
        <v>153</v>
      </c>
      <c r="AY148" s="13" t="s">
        <v>146</v>
      </c>
      <c r="BE148" s="148">
        <f t="shared" si="4"/>
        <v>0</v>
      </c>
      <c r="BF148" s="148">
        <f t="shared" si="5"/>
        <v>0</v>
      </c>
      <c r="BG148" s="148">
        <f t="shared" si="6"/>
        <v>0</v>
      </c>
      <c r="BH148" s="148">
        <f t="shared" si="7"/>
        <v>0</v>
      </c>
      <c r="BI148" s="148">
        <f t="shared" si="8"/>
        <v>0</v>
      </c>
      <c r="BJ148" s="13" t="s">
        <v>153</v>
      </c>
      <c r="BK148" s="148">
        <f t="shared" si="9"/>
        <v>0</v>
      </c>
      <c r="BL148" s="13" t="s">
        <v>152</v>
      </c>
      <c r="BM148" s="147" t="s">
        <v>176</v>
      </c>
    </row>
    <row r="149" spans="2:65" s="11" customFormat="1" ht="22.7" customHeight="1" x14ac:dyDescent="0.2">
      <c r="B149" s="123"/>
      <c r="D149" s="124" t="s">
        <v>70</v>
      </c>
      <c r="E149" s="133" t="s">
        <v>153</v>
      </c>
      <c r="F149" s="133" t="s">
        <v>177</v>
      </c>
      <c r="I149" s="126"/>
      <c r="J149" s="134">
        <f>BK149</f>
        <v>0</v>
      </c>
      <c r="L149" s="123"/>
      <c r="M149" s="128"/>
      <c r="P149" s="129">
        <f>SUM(P150:P151)</f>
        <v>0</v>
      </c>
      <c r="R149" s="129">
        <f>SUM(R150:R151)</f>
        <v>6.597027954504</v>
      </c>
      <c r="T149" s="130">
        <f>SUM(T150:T151)</f>
        <v>0</v>
      </c>
      <c r="AR149" s="124" t="s">
        <v>79</v>
      </c>
      <c r="AT149" s="131" t="s">
        <v>70</v>
      </c>
      <c r="AU149" s="131" t="s">
        <v>79</v>
      </c>
      <c r="AY149" s="124" t="s">
        <v>146</v>
      </c>
      <c r="BK149" s="132">
        <f>SUM(BK150:BK151)</f>
        <v>0</v>
      </c>
    </row>
    <row r="150" spans="2:65" s="1" customFormat="1" ht="24.2" customHeight="1" x14ac:dyDescent="0.2">
      <c r="B150" s="28"/>
      <c r="C150" s="135" t="s">
        <v>178</v>
      </c>
      <c r="D150" s="135" t="s">
        <v>148</v>
      </c>
      <c r="E150" s="136" t="s">
        <v>179</v>
      </c>
      <c r="F150" s="137" t="s">
        <v>180</v>
      </c>
      <c r="G150" s="138" t="s">
        <v>151</v>
      </c>
      <c r="H150" s="139">
        <v>1.768</v>
      </c>
      <c r="I150" s="140"/>
      <c r="J150" s="141">
        <f>ROUND(I150*H150,2)</f>
        <v>0</v>
      </c>
      <c r="K150" s="142"/>
      <c r="L150" s="28"/>
      <c r="M150" s="143" t="s">
        <v>1</v>
      </c>
      <c r="N150" s="144" t="s">
        <v>37</v>
      </c>
      <c r="P150" s="145">
        <f>O150*H150</f>
        <v>0</v>
      </c>
      <c r="Q150" s="145">
        <v>2.0699999999999998</v>
      </c>
      <c r="R150" s="145">
        <f>Q150*H150</f>
        <v>3.6597599999999999</v>
      </c>
      <c r="S150" s="145">
        <v>0</v>
      </c>
      <c r="T150" s="146">
        <f>S150*H150</f>
        <v>0</v>
      </c>
      <c r="AR150" s="147" t="s">
        <v>152</v>
      </c>
      <c r="AT150" s="147" t="s">
        <v>148</v>
      </c>
      <c r="AU150" s="147" t="s">
        <v>153</v>
      </c>
      <c r="AY150" s="13" t="s">
        <v>146</v>
      </c>
      <c r="BE150" s="148">
        <f>IF(N150="základná",J150,0)</f>
        <v>0</v>
      </c>
      <c r="BF150" s="148">
        <f>IF(N150="znížená",J150,0)</f>
        <v>0</v>
      </c>
      <c r="BG150" s="148">
        <f>IF(N150="zákl. prenesená",J150,0)</f>
        <v>0</v>
      </c>
      <c r="BH150" s="148">
        <f>IF(N150="zníž. prenesená",J150,0)</f>
        <v>0</v>
      </c>
      <c r="BI150" s="148">
        <f>IF(N150="nulová",J150,0)</f>
        <v>0</v>
      </c>
      <c r="BJ150" s="13" t="s">
        <v>153</v>
      </c>
      <c r="BK150" s="148">
        <f>ROUND(I150*H150,2)</f>
        <v>0</v>
      </c>
      <c r="BL150" s="13" t="s">
        <v>152</v>
      </c>
      <c r="BM150" s="147" t="s">
        <v>181</v>
      </c>
    </row>
    <row r="151" spans="2:65" s="1" customFormat="1" ht="24.2" customHeight="1" x14ac:dyDescent="0.2">
      <c r="B151" s="28"/>
      <c r="C151" s="135" t="s">
        <v>166</v>
      </c>
      <c r="D151" s="135" t="s">
        <v>148</v>
      </c>
      <c r="E151" s="136" t="s">
        <v>182</v>
      </c>
      <c r="F151" s="137" t="s">
        <v>183</v>
      </c>
      <c r="G151" s="138" t="s">
        <v>151</v>
      </c>
      <c r="H151" s="139">
        <v>1.3260000000000001</v>
      </c>
      <c r="I151" s="140"/>
      <c r="J151" s="141">
        <f>ROUND(I151*H151,2)</f>
        <v>0</v>
      </c>
      <c r="K151" s="142"/>
      <c r="L151" s="28"/>
      <c r="M151" s="143" t="s">
        <v>1</v>
      </c>
      <c r="N151" s="144" t="s">
        <v>37</v>
      </c>
      <c r="P151" s="145">
        <f>O151*H151</f>
        <v>0</v>
      </c>
      <c r="Q151" s="145">
        <v>2.2151342039999999</v>
      </c>
      <c r="R151" s="145">
        <f>Q151*H151</f>
        <v>2.9372679545040001</v>
      </c>
      <c r="S151" s="145">
        <v>0</v>
      </c>
      <c r="T151" s="146">
        <f>S151*H151</f>
        <v>0</v>
      </c>
      <c r="AR151" s="147" t="s">
        <v>152</v>
      </c>
      <c r="AT151" s="147" t="s">
        <v>148</v>
      </c>
      <c r="AU151" s="147" t="s">
        <v>153</v>
      </c>
      <c r="AY151" s="13" t="s">
        <v>146</v>
      </c>
      <c r="BE151" s="148">
        <f>IF(N151="základná",J151,0)</f>
        <v>0</v>
      </c>
      <c r="BF151" s="148">
        <f>IF(N151="znížená",J151,0)</f>
        <v>0</v>
      </c>
      <c r="BG151" s="148">
        <f>IF(N151="zákl. prenesená",J151,0)</f>
        <v>0</v>
      </c>
      <c r="BH151" s="148">
        <f>IF(N151="zníž. prenesená",J151,0)</f>
        <v>0</v>
      </c>
      <c r="BI151" s="148">
        <f>IF(N151="nulová",J151,0)</f>
        <v>0</v>
      </c>
      <c r="BJ151" s="13" t="s">
        <v>153</v>
      </c>
      <c r="BK151" s="148">
        <f>ROUND(I151*H151,2)</f>
        <v>0</v>
      </c>
      <c r="BL151" s="13" t="s">
        <v>152</v>
      </c>
      <c r="BM151" s="147" t="s">
        <v>7</v>
      </c>
    </row>
    <row r="152" spans="2:65" s="11" customFormat="1" ht="22.7" customHeight="1" x14ac:dyDescent="0.2">
      <c r="B152" s="123"/>
      <c r="D152" s="124" t="s">
        <v>70</v>
      </c>
      <c r="E152" s="133" t="s">
        <v>156</v>
      </c>
      <c r="F152" s="133" t="s">
        <v>184</v>
      </c>
      <c r="I152" s="126"/>
      <c r="J152" s="134">
        <f>BK152</f>
        <v>0</v>
      </c>
      <c r="L152" s="123"/>
      <c r="M152" s="128"/>
      <c r="P152" s="129">
        <f>SUM(P153:P163)</f>
        <v>0</v>
      </c>
      <c r="R152" s="129">
        <f>SUM(R153:R163)</f>
        <v>6.9911970850000005</v>
      </c>
      <c r="T152" s="130">
        <f>SUM(T153:T163)</f>
        <v>0</v>
      </c>
      <c r="AR152" s="124" t="s">
        <v>79</v>
      </c>
      <c r="AT152" s="131" t="s">
        <v>70</v>
      </c>
      <c r="AU152" s="131" t="s">
        <v>79</v>
      </c>
      <c r="AY152" s="124" t="s">
        <v>146</v>
      </c>
      <c r="BK152" s="132">
        <f>SUM(BK153:BK163)</f>
        <v>0</v>
      </c>
    </row>
    <row r="153" spans="2:65" s="1" customFormat="1" ht="37.700000000000003" customHeight="1" x14ac:dyDescent="0.2">
      <c r="B153" s="28"/>
      <c r="C153" s="135" t="s">
        <v>185</v>
      </c>
      <c r="D153" s="135" t="s">
        <v>148</v>
      </c>
      <c r="E153" s="136" t="s">
        <v>186</v>
      </c>
      <c r="F153" s="137" t="s">
        <v>187</v>
      </c>
      <c r="G153" s="138" t="s">
        <v>151</v>
      </c>
      <c r="H153" s="139">
        <v>1.232</v>
      </c>
      <c r="I153" s="140"/>
      <c r="J153" s="141">
        <f t="shared" ref="J153:J163" si="10">ROUND(I153*H153,2)</f>
        <v>0</v>
      </c>
      <c r="K153" s="142"/>
      <c r="L153" s="28"/>
      <c r="M153" s="143" t="s">
        <v>1</v>
      </c>
      <c r="N153" s="144" t="s">
        <v>37</v>
      </c>
      <c r="P153" s="145">
        <f t="shared" ref="P153:P163" si="11">O153*H153</f>
        <v>0</v>
      </c>
      <c r="Q153" s="145">
        <v>0.695936</v>
      </c>
      <c r="R153" s="145">
        <f t="shared" ref="R153:R163" si="12">Q153*H153</f>
        <v>0.85739315199999999</v>
      </c>
      <c r="S153" s="145">
        <v>0</v>
      </c>
      <c r="T153" s="146">
        <f t="shared" ref="T153:T163" si="13">S153*H153</f>
        <v>0</v>
      </c>
      <c r="AR153" s="147" t="s">
        <v>152</v>
      </c>
      <c r="AT153" s="147" t="s">
        <v>148</v>
      </c>
      <c r="AU153" s="147" t="s">
        <v>153</v>
      </c>
      <c r="AY153" s="13" t="s">
        <v>146</v>
      </c>
      <c r="BE153" s="148">
        <f t="shared" ref="BE153:BE163" si="14">IF(N153="základná",J153,0)</f>
        <v>0</v>
      </c>
      <c r="BF153" s="148">
        <f t="shared" ref="BF153:BF163" si="15">IF(N153="znížená",J153,0)</f>
        <v>0</v>
      </c>
      <c r="BG153" s="148">
        <f t="shared" ref="BG153:BG163" si="16">IF(N153="zákl. prenesená",J153,0)</f>
        <v>0</v>
      </c>
      <c r="BH153" s="148">
        <f t="shared" ref="BH153:BH163" si="17">IF(N153="zníž. prenesená",J153,0)</f>
        <v>0</v>
      </c>
      <c r="BI153" s="148">
        <f t="shared" ref="BI153:BI163" si="18">IF(N153="nulová",J153,0)</f>
        <v>0</v>
      </c>
      <c r="BJ153" s="13" t="s">
        <v>153</v>
      </c>
      <c r="BK153" s="148">
        <f t="shared" ref="BK153:BK163" si="19">ROUND(I153*H153,2)</f>
        <v>0</v>
      </c>
      <c r="BL153" s="13" t="s">
        <v>152</v>
      </c>
      <c r="BM153" s="147" t="s">
        <v>188</v>
      </c>
    </row>
    <row r="154" spans="2:65" s="1" customFormat="1" ht="24.2" customHeight="1" x14ac:dyDescent="0.2">
      <c r="B154" s="28"/>
      <c r="C154" s="135" t="s">
        <v>169</v>
      </c>
      <c r="D154" s="135" t="s">
        <v>148</v>
      </c>
      <c r="E154" s="136" t="s">
        <v>189</v>
      </c>
      <c r="F154" s="137" t="s">
        <v>190</v>
      </c>
      <c r="G154" s="138" t="s">
        <v>191</v>
      </c>
      <c r="H154" s="139">
        <v>3</v>
      </c>
      <c r="I154" s="140"/>
      <c r="J154" s="141">
        <f t="shared" si="10"/>
        <v>0</v>
      </c>
      <c r="K154" s="142"/>
      <c r="L154" s="28"/>
      <c r="M154" s="143" t="s">
        <v>1</v>
      </c>
      <c r="N154" s="144" t="s">
        <v>37</v>
      </c>
      <c r="P154" s="145">
        <f t="shared" si="11"/>
        <v>0</v>
      </c>
      <c r="Q154" s="145">
        <v>5.9820000000000003E-3</v>
      </c>
      <c r="R154" s="145">
        <f t="shared" si="12"/>
        <v>1.7946E-2</v>
      </c>
      <c r="S154" s="145">
        <v>0</v>
      </c>
      <c r="T154" s="146">
        <f t="shared" si="13"/>
        <v>0</v>
      </c>
      <c r="AR154" s="147" t="s">
        <v>152</v>
      </c>
      <c r="AT154" s="147" t="s">
        <v>148</v>
      </c>
      <c r="AU154" s="147" t="s">
        <v>153</v>
      </c>
      <c r="AY154" s="13" t="s">
        <v>146</v>
      </c>
      <c r="BE154" s="148">
        <f t="shared" si="14"/>
        <v>0</v>
      </c>
      <c r="BF154" s="148">
        <f t="shared" si="15"/>
        <v>0</v>
      </c>
      <c r="BG154" s="148">
        <f t="shared" si="16"/>
        <v>0</v>
      </c>
      <c r="BH154" s="148">
        <f t="shared" si="17"/>
        <v>0</v>
      </c>
      <c r="BI154" s="148">
        <f t="shared" si="18"/>
        <v>0</v>
      </c>
      <c r="BJ154" s="13" t="s">
        <v>153</v>
      </c>
      <c r="BK154" s="148">
        <f t="shared" si="19"/>
        <v>0</v>
      </c>
      <c r="BL154" s="13" t="s">
        <v>152</v>
      </c>
      <c r="BM154" s="147" t="s">
        <v>192</v>
      </c>
    </row>
    <row r="155" spans="2:65" s="1" customFormat="1" ht="21.75" customHeight="1" x14ac:dyDescent="0.2">
      <c r="B155" s="28"/>
      <c r="C155" s="149" t="s">
        <v>193</v>
      </c>
      <c r="D155" s="149" t="s">
        <v>194</v>
      </c>
      <c r="E155" s="150" t="s">
        <v>195</v>
      </c>
      <c r="F155" s="151" t="s">
        <v>196</v>
      </c>
      <c r="G155" s="152" t="s">
        <v>191</v>
      </c>
      <c r="H155" s="153">
        <v>3</v>
      </c>
      <c r="I155" s="154"/>
      <c r="J155" s="155">
        <f t="shared" si="10"/>
        <v>0</v>
      </c>
      <c r="K155" s="156"/>
      <c r="L155" s="157"/>
      <c r="M155" s="158" t="s">
        <v>1</v>
      </c>
      <c r="N155" s="159" t="s">
        <v>37</v>
      </c>
      <c r="P155" s="145">
        <f t="shared" si="11"/>
        <v>0</v>
      </c>
      <c r="Q155" s="145">
        <v>1.6199999999999999E-2</v>
      </c>
      <c r="R155" s="145">
        <f t="shared" si="12"/>
        <v>4.8599999999999997E-2</v>
      </c>
      <c r="S155" s="145">
        <v>0</v>
      </c>
      <c r="T155" s="146">
        <f t="shared" si="13"/>
        <v>0</v>
      </c>
      <c r="AR155" s="147" t="s">
        <v>162</v>
      </c>
      <c r="AT155" s="147" t="s">
        <v>194</v>
      </c>
      <c r="AU155" s="147" t="s">
        <v>153</v>
      </c>
      <c r="AY155" s="13" t="s">
        <v>146</v>
      </c>
      <c r="BE155" s="148">
        <f t="shared" si="14"/>
        <v>0</v>
      </c>
      <c r="BF155" s="148">
        <f t="shared" si="15"/>
        <v>0</v>
      </c>
      <c r="BG155" s="148">
        <f t="shared" si="16"/>
        <v>0</v>
      </c>
      <c r="BH155" s="148">
        <f t="shared" si="17"/>
        <v>0</v>
      </c>
      <c r="BI155" s="148">
        <f t="shared" si="18"/>
        <v>0</v>
      </c>
      <c r="BJ155" s="13" t="s">
        <v>153</v>
      </c>
      <c r="BK155" s="148">
        <f t="shared" si="19"/>
        <v>0</v>
      </c>
      <c r="BL155" s="13" t="s">
        <v>152</v>
      </c>
      <c r="BM155" s="147" t="s">
        <v>197</v>
      </c>
    </row>
    <row r="156" spans="2:65" s="1" customFormat="1" ht="24.2" customHeight="1" x14ac:dyDescent="0.2">
      <c r="B156" s="28"/>
      <c r="C156" s="135" t="s">
        <v>173</v>
      </c>
      <c r="D156" s="135" t="s">
        <v>148</v>
      </c>
      <c r="E156" s="136" t="s">
        <v>198</v>
      </c>
      <c r="F156" s="137" t="s">
        <v>199</v>
      </c>
      <c r="G156" s="138" t="s">
        <v>191</v>
      </c>
      <c r="H156" s="139">
        <v>2</v>
      </c>
      <c r="I156" s="140"/>
      <c r="J156" s="141">
        <f t="shared" si="10"/>
        <v>0</v>
      </c>
      <c r="K156" s="142"/>
      <c r="L156" s="28"/>
      <c r="M156" s="143" t="s">
        <v>1</v>
      </c>
      <c r="N156" s="144" t="s">
        <v>37</v>
      </c>
      <c r="P156" s="145">
        <f t="shared" si="11"/>
        <v>0</v>
      </c>
      <c r="Q156" s="145">
        <v>2.30631E-2</v>
      </c>
      <c r="R156" s="145">
        <f t="shared" si="12"/>
        <v>4.6126199999999999E-2</v>
      </c>
      <c r="S156" s="145">
        <v>0</v>
      </c>
      <c r="T156" s="146">
        <f t="shared" si="13"/>
        <v>0</v>
      </c>
      <c r="AR156" s="147" t="s">
        <v>152</v>
      </c>
      <c r="AT156" s="147" t="s">
        <v>148</v>
      </c>
      <c r="AU156" s="147" t="s">
        <v>153</v>
      </c>
      <c r="AY156" s="13" t="s">
        <v>146</v>
      </c>
      <c r="BE156" s="148">
        <f t="shared" si="14"/>
        <v>0</v>
      </c>
      <c r="BF156" s="148">
        <f t="shared" si="15"/>
        <v>0</v>
      </c>
      <c r="BG156" s="148">
        <f t="shared" si="16"/>
        <v>0</v>
      </c>
      <c r="BH156" s="148">
        <f t="shared" si="17"/>
        <v>0</v>
      </c>
      <c r="BI156" s="148">
        <f t="shared" si="18"/>
        <v>0</v>
      </c>
      <c r="BJ156" s="13" t="s">
        <v>153</v>
      </c>
      <c r="BK156" s="148">
        <f t="shared" si="19"/>
        <v>0</v>
      </c>
      <c r="BL156" s="13" t="s">
        <v>152</v>
      </c>
      <c r="BM156" s="147" t="s">
        <v>200</v>
      </c>
    </row>
    <row r="157" spans="2:65" s="1" customFormat="1" ht="24.2" customHeight="1" x14ac:dyDescent="0.2">
      <c r="B157" s="28"/>
      <c r="C157" s="135" t="s">
        <v>201</v>
      </c>
      <c r="D157" s="135" t="s">
        <v>148</v>
      </c>
      <c r="E157" s="136" t="s">
        <v>202</v>
      </c>
      <c r="F157" s="137" t="s">
        <v>203</v>
      </c>
      <c r="G157" s="138" t="s">
        <v>191</v>
      </c>
      <c r="H157" s="139">
        <v>10</v>
      </c>
      <c r="I157" s="140"/>
      <c r="J157" s="141">
        <f t="shared" si="10"/>
        <v>0</v>
      </c>
      <c r="K157" s="142"/>
      <c r="L157" s="28"/>
      <c r="M157" s="143" t="s">
        <v>1</v>
      </c>
      <c r="N157" s="144" t="s">
        <v>37</v>
      </c>
      <c r="P157" s="145">
        <f t="shared" si="11"/>
        <v>0</v>
      </c>
      <c r="Q157" s="145">
        <v>3.7123000000000003E-2</v>
      </c>
      <c r="R157" s="145">
        <f t="shared" si="12"/>
        <v>0.37123000000000006</v>
      </c>
      <c r="S157" s="145">
        <v>0</v>
      </c>
      <c r="T157" s="146">
        <f t="shared" si="13"/>
        <v>0</v>
      </c>
      <c r="AR157" s="147" t="s">
        <v>152</v>
      </c>
      <c r="AT157" s="147" t="s">
        <v>148</v>
      </c>
      <c r="AU157" s="147" t="s">
        <v>153</v>
      </c>
      <c r="AY157" s="13" t="s">
        <v>146</v>
      </c>
      <c r="BE157" s="148">
        <f t="shared" si="14"/>
        <v>0</v>
      </c>
      <c r="BF157" s="148">
        <f t="shared" si="15"/>
        <v>0</v>
      </c>
      <c r="BG157" s="148">
        <f t="shared" si="16"/>
        <v>0</v>
      </c>
      <c r="BH157" s="148">
        <f t="shared" si="17"/>
        <v>0</v>
      </c>
      <c r="BI157" s="148">
        <f t="shared" si="18"/>
        <v>0</v>
      </c>
      <c r="BJ157" s="13" t="s">
        <v>153</v>
      </c>
      <c r="BK157" s="148">
        <f t="shared" si="19"/>
        <v>0</v>
      </c>
      <c r="BL157" s="13" t="s">
        <v>152</v>
      </c>
      <c r="BM157" s="147" t="s">
        <v>204</v>
      </c>
    </row>
    <row r="158" spans="2:65" s="1" customFormat="1" ht="24.2" customHeight="1" x14ac:dyDescent="0.2">
      <c r="B158" s="28"/>
      <c r="C158" s="135" t="s">
        <v>176</v>
      </c>
      <c r="D158" s="135" t="s">
        <v>148</v>
      </c>
      <c r="E158" s="136" t="s">
        <v>205</v>
      </c>
      <c r="F158" s="137" t="s">
        <v>206</v>
      </c>
      <c r="G158" s="138" t="s">
        <v>191</v>
      </c>
      <c r="H158" s="139">
        <v>3</v>
      </c>
      <c r="I158" s="140"/>
      <c r="J158" s="141">
        <f t="shared" si="10"/>
        <v>0</v>
      </c>
      <c r="K158" s="142"/>
      <c r="L158" s="28"/>
      <c r="M158" s="143" t="s">
        <v>1</v>
      </c>
      <c r="N158" s="144" t="s">
        <v>37</v>
      </c>
      <c r="P158" s="145">
        <f t="shared" si="11"/>
        <v>0</v>
      </c>
      <c r="Q158" s="145">
        <v>5.5482999999999998E-2</v>
      </c>
      <c r="R158" s="145">
        <f t="shared" si="12"/>
        <v>0.16644899999999999</v>
      </c>
      <c r="S158" s="145">
        <v>0</v>
      </c>
      <c r="T158" s="146">
        <f t="shared" si="13"/>
        <v>0</v>
      </c>
      <c r="AR158" s="147" t="s">
        <v>152</v>
      </c>
      <c r="AT158" s="147" t="s">
        <v>148</v>
      </c>
      <c r="AU158" s="147" t="s">
        <v>153</v>
      </c>
      <c r="AY158" s="13" t="s">
        <v>146</v>
      </c>
      <c r="BE158" s="148">
        <f t="shared" si="14"/>
        <v>0</v>
      </c>
      <c r="BF158" s="148">
        <f t="shared" si="15"/>
        <v>0</v>
      </c>
      <c r="BG158" s="148">
        <f t="shared" si="16"/>
        <v>0</v>
      </c>
      <c r="BH158" s="148">
        <f t="shared" si="17"/>
        <v>0</v>
      </c>
      <c r="BI158" s="148">
        <f t="shared" si="18"/>
        <v>0</v>
      </c>
      <c r="BJ158" s="13" t="s">
        <v>153</v>
      </c>
      <c r="BK158" s="148">
        <f t="shared" si="19"/>
        <v>0</v>
      </c>
      <c r="BL158" s="13" t="s">
        <v>152</v>
      </c>
      <c r="BM158" s="147" t="s">
        <v>207</v>
      </c>
    </row>
    <row r="159" spans="2:65" s="1" customFormat="1" ht="24.2" customHeight="1" x14ac:dyDescent="0.2">
      <c r="B159" s="28"/>
      <c r="C159" s="135" t="s">
        <v>208</v>
      </c>
      <c r="D159" s="135" t="s">
        <v>148</v>
      </c>
      <c r="E159" s="136" t="s">
        <v>209</v>
      </c>
      <c r="F159" s="137" t="s">
        <v>210</v>
      </c>
      <c r="G159" s="138" t="s">
        <v>211</v>
      </c>
      <c r="H159" s="139">
        <v>8.0150000000000006</v>
      </c>
      <c r="I159" s="140"/>
      <c r="J159" s="141">
        <f t="shared" si="10"/>
        <v>0</v>
      </c>
      <c r="K159" s="142"/>
      <c r="L159" s="28"/>
      <c r="M159" s="143" t="s">
        <v>1</v>
      </c>
      <c r="N159" s="144" t="s">
        <v>37</v>
      </c>
      <c r="P159" s="145">
        <f t="shared" si="11"/>
        <v>0</v>
      </c>
      <c r="Q159" s="145">
        <v>2.9055000000000001E-2</v>
      </c>
      <c r="R159" s="145">
        <f t="shared" si="12"/>
        <v>0.23287582500000004</v>
      </c>
      <c r="S159" s="145">
        <v>0</v>
      </c>
      <c r="T159" s="146">
        <f t="shared" si="13"/>
        <v>0</v>
      </c>
      <c r="AR159" s="147" t="s">
        <v>152</v>
      </c>
      <c r="AT159" s="147" t="s">
        <v>148</v>
      </c>
      <c r="AU159" s="147" t="s">
        <v>153</v>
      </c>
      <c r="AY159" s="13" t="s">
        <v>146</v>
      </c>
      <c r="BE159" s="148">
        <f t="shared" si="14"/>
        <v>0</v>
      </c>
      <c r="BF159" s="148">
        <f t="shared" si="15"/>
        <v>0</v>
      </c>
      <c r="BG159" s="148">
        <f t="shared" si="16"/>
        <v>0</v>
      </c>
      <c r="BH159" s="148">
        <f t="shared" si="17"/>
        <v>0</v>
      </c>
      <c r="BI159" s="148">
        <f t="shared" si="18"/>
        <v>0</v>
      </c>
      <c r="BJ159" s="13" t="s">
        <v>153</v>
      </c>
      <c r="BK159" s="148">
        <f t="shared" si="19"/>
        <v>0</v>
      </c>
      <c r="BL159" s="13" t="s">
        <v>152</v>
      </c>
      <c r="BM159" s="147" t="s">
        <v>212</v>
      </c>
    </row>
    <row r="160" spans="2:65" s="1" customFormat="1" ht="33" customHeight="1" x14ac:dyDescent="0.2">
      <c r="B160" s="28"/>
      <c r="C160" s="135" t="s">
        <v>181</v>
      </c>
      <c r="D160" s="135" t="s">
        <v>148</v>
      </c>
      <c r="E160" s="136" t="s">
        <v>213</v>
      </c>
      <c r="F160" s="137" t="s">
        <v>214</v>
      </c>
      <c r="G160" s="138" t="s">
        <v>211</v>
      </c>
      <c r="H160" s="139">
        <v>4.24</v>
      </c>
      <c r="I160" s="140"/>
      <c r="J160" s="141">
        <f t="shared" si="10"/>
        <v>0</v>
      </c>
      <c r="K160" s="142"/>
      <c r="L160" s="28"/>
      <c r="M160" s="143" t="s">
        <v>1</v>
      </c>
      <c r="N160" s="144" t="s">
        <v>37</v>
      </c>
      <c r="P160" s="145">
        <f t="shared" si="11"/>
        <v>0</v>
      </c>
      <c r="Q160" s="145">
        <v>0.18840999999999999</v>
      </c>
      <c r="R160" s="145">
        <f t="shared" si="12"/>
        <v>0.79885839999999997</v>
      </c>
      <c r="S160" s="145">
        <v>0</v>
      </c>
      <c r="T160" s="146">
        <f t="shared" si="13"/>
        <v>0</v>
      </c>
      <c r="AR160" s="147" t="s">
        <v>152</v>
      </c>
      <c r="AT160" s="147" t="s">
        <v>148</v>
      </c>
      <c r="AU160" s="147" t="s">
        <v>153</v>
      </c>
      <c r="AY160" s="13" t="s">
        <v>146</v>
      </c>
      <c r="BE160" s="148">
        <f t="shared" si="14"/>
        <v>0</v>
      </c>
      <c r="BF160" s="148">
        <f t="shared" si="15"/>
        <v>0</v>
      </c>
      <c r="BG160" s="148">
        <f t="shared" si="16"/>
        <v>0</v>
      </c>
      <c r="BH160" s="148">
        <f t="shared" si="17"/>
        <v>0</v>
      </c>
      <c r="BI160" s="148">
        <f t="shared" si="18"/>
        <v>0</v>
      </c>
      <c r="BJ160" s="13" t="s">
        <v>153</v>
      </c>
      <c r="BK160" s="148">
        <f t="shared" si="19"/>
        <v>0</v>
      </c>
      <c r="BL160" s="13" t="s">
        <v>152</v>
      </c>
      <c r="BM160" s="147" t="s">
        <v>215</v>
      </c>
    </row>
    <row r="161" spans="2:65" s="1" customFormat="1" ht="33" customHeight="1" x14ac:dyDescent="0.2">
      <c r="B161" s="28"/>
      <c r="C161" s="135" t="s">
        <v>216</v>
      </c>
      <c r="D161" s="135" t="s">
        <v>148</v>
      </c>
      <c r="E161" s="136" t="s">
        <v>217</v>
      </c>
      <c r="F161" s="137" t="s">
        <v>218</v>
      </c>
      <c r="G161" s="138" t="s">
        <v>211</v>
      </c>
      <c r="H161" s="139">
        <v>3.38</v>
      </c>
      <c r="I161" s="140"/>
      <c r="J161" s="141">
        <f t="shared" si="10"/>
        <v>0</v>
      </c>
      <c r="K161" s="142"/>
      <c r="L161" s="28"/>
      <c r="M161" s="143" t="s">
        <v>1</v>
      </c>
      <c r="N161" s="144" t="s">
        <v>37</v>
      </c>
      <c r="P161" s="145">
        <f t="shared" si="11"/>
        <v>0</v>
      </c>
      <c r="Q161" s="145">
        <v>0.28059060000000002</v>
      </c>
      <c r="R161" s="145">
        <f t="shared" si="12"/>
        <v>0.94839622800000001</v>
      </c>
      <c r="S161" s="145">
        <v>0</v>
      </c>
      <c r="T161" s="146">
        <f t="shared" si="13"/>
        <v>0</v>
      </c>
      <c r="AR161" s="147" t="s">
        <v>152</v>
      </c>
      <c r="AT161" s="147" t="s">
        <v>148</v>
      </c>
      <c r="AU161" s="147" t="s">
        <v>153</v>
      </c>
      <c r="AY161" s="13" t="s">
        <v>146</v>
      </c>
      <c r="BE161" s="148">
        <f t="shared" si="14"/>
        <v>0</v>
      </c>
      <c r="BF161" s="148">
        <f t="shared" si="15"/>
        <v>0</v>
      </c>
      <c r="BG161" s="148">
        <f t="shared" si="16"/>
        <v>0</v>
      </c>
      <c r="BH161" s="148">
        <f t="shared" si="17"/>
        <v>0</v>
      </c>
      <c r="BI161" s="148">
        <f t="shared" si="18"/>
        <v>0</v>
      </c>
      <c r="BJ161" s="13" t="s">
        <v>153</v>
      </c>
      <c r="BK161" s="148">
        <f t="shared" si="19"/>
        <v>0</v>
      </c>
      <c r="BL161" s="13" t="s">
        <v>152</v>
      </c>
      <c r="BM161" s="147" t="s">
        <v>219</v>
      </c>
    </row>
    <row r="162" spans="2:65" s="1" customFormat="1" ht="37.700000000000003" customHeight="1" x14ac:dyDescent="0.2">
      <c r="B162" s="28"/>
      <c r="C162" s="135" t="s">
        <v>7</v>
      </c>
      <c r="D162" s="135" t="s">
        <v>148</v>
      </c>
      <c r="E162" s="136" t="s">
        <v>220</v>
      </c>
      <c r="F162" s="137" t="s">
        <v>221</v>
      </c>
      <c r="G162" s="138" t="s">
        <v>211</v>
      </c>
      <c r="H162" s="139">
        <v>31.695</v>
      </c>
      <c r="I162" s="140"/>
      <c r="J162" s="141">
        <f t="shared" si="10"/>
        <v>0</v>
      </c>
      <c r="K162" s="142"/>
      <c r="L162" s="28"/>
      <c r="M162" s="143" t="s">
        <v>1</v>
      </c>
      <c r="N162" s="144" t="s">
        <v>37</v>
      </c>
      <c r="P162" s="145">
        <f t="shared" si="11"/>
        <v>0</v>
      </c>
      <c r="Q162" s="145">
        <v>9.1509999999999994E-2</v>
      </c>
      <c r="R162" s="145">
        <f t="shared" si="12"/>
        <v>2.9004094499999997</v>
      </c>
      <c r="S162" s="145">
        <v>0</v>
      </c>
      <c r="T162" s="146">
        <f t="shared" si="13"/>
        <v>0</v>
      </c>
      <c r="AR162" s="147" t="s">
        <v>152</v>
      </c>
      <c r="AT162" s="147" t="s">
        <v>148</v>
      </c>
      <c r="AU162" s="147" t="s">
        <v>153</v>
      </c>
      <c r="AY162" s="13" t="s">
        <v>146</v>
      </c>
      <c r="BE162" s="148">
        <f t="shared" si="14"/>
        <v>0</v>
      </c>
      <c r="BF162" s="148">
        <f t="shared" si="15"/>
        <v>0</v>
      </c>
      <c r="BG162" s="148">
        <f t="shared" si="16"/>
        <v>0</v>
      </c>
      <c r="BH162" s="148">
        <f t="shared" si="17"/>
        <v>0</v>
      </c>
      <c r="BI162" s="148">
        <f t="shared" si="18"/>
        <v>0</v>
      </c>
      <c r="BJ162" s="13" t="s">
        <v>153</v>
      </c>
      <c r="BK162" s="148">
        <f t="shared" si="19"/>
        <v>0</v>
      </c>
      <c r="BL162" s="13" t="s">
        <v>152</v>
      </c>
      <c r="BM162" s="147" t="s">
        <v>222</v>
      </c>
    </row>
    <row r="163" spans="2:65" s="1" customFormat="1" ht="37.700000000000003" customHeight="1" x14ac:dyDescent="0.2">
      <c r="B163" s="28"/>
      <c r="C163" s="135" t="s">
        <v>223</v>
      </c>
      <c r="D163" s="135" t="s">
        <v>148</v>
      </c>
      <c r="E163" s="136" t="s">
        <v>224</v>
      </c>
      <c r="F163" s="137" t="s">
        <v>225</v>
      </c>
      <c r="G163" s="138" t="s">
        <v>211</v>
      </c>
      <c r="H163" s="139">
        <v>5.3949999999999996</v>
      </c>
      <c r="I163" s="140"/>
      <c r="J163" s="141">
        <f t="shared" si="10"/>
        <v>0</v>
      </c>
      <c r="K163" s="142"/>
      <c r="L163" s="28"/>
      <c r="M163" s="143" t="s">
        <v>1</v>
      </c>
      <c r="N163" s="144" t="s">
        <v>37</v>
      </c>
      <c r="P163" s="145">
        <f t="shared" si="11"/>
        <v>0</v>
      </c>
      <c r="Q163" s="145">
        <v>0.11175400000000001</v>
      </c>
      <c r="R163" s="145">
        <f t="shared" si="12"/>
        <v>0.60291282999999996</v>
      </c>
      <c r="S163" s="145">
        <v>0</v>
      </c>
      <c r="T163" s="146">
        <f t="shared" si="13"/>
        <v>0</v>
      </c>
      <c r="AR163" s="147" t="s">
        <v>152</v>
      </c>
      <c r="AT163" s="147" t="s">
        <v>148</v>
      </c>
      <c r="AU163" s="147" t="s">
        <v>153</v>
      </c>
      <c r="AY163" s="13" t="s">
        <v>146</v>
      </c>
      <c r="BE163" s="148">
        <f t="shared" si="14"/>
        <v>0</v>
      </c>
      <c r="BF163" s="148">
        <f t="shared" si="15"/>
        <v>0</v>
      </c>
      <c r="BG163" s="148">
        <f t="shared" si="16"/>
        <v>0</v>
      </c>
      <c r="BH163" s="148">
        <f t="shared" si="17"/>
        <v>0</v>
      </c>
      <c r="BI163" s="148">
        <f t="shared" si="18"/>
        <v>0</v>
      </c>
      <c r="BJ163" s="13" t="s">
        <v>153</v>
      </c>
      <c r="BK163" s="148">
        <f t="shared" si="19"/>
        <v>0</v>
      </c>
      <c r="BL163" s="13" t="s">
        <v>152</v>
      </c>
      <c r="BM163" s="147" t="s">
        <v>226</v>
      </c>
    </row>
    <row r="164" spans="2:65" s="11" customFormat="1" ht="22.7" customHeight="1" x14ac:dyDescent="0.2">
      <c r="B164" s="123"/>
      <c r="D164" s="124" t="s">
        <v>70</v>
      </c>
      <c r="E164" s="133" t="s">
        <v>159</v>
      </c>
      <c r="F164" s="133" t="s">
        <v>227</v>
      </c>
      <c r="I164" s="126"/>
      <c r="J164" s="134">
        <f>BK164</f>
        <v>0</v>
      </c>
      <c r="L164" s="123"/>
      <c r="M164" s="128"/>
      <c r="P164" s="129">
        <f>SUM(P165:P182)</f>
        <v>0</v>
      </c>
      <c r="R164" s="129">
        <f>SUM(R165:R182)</f>
        <v>23.61347953512</v>
      </c>
      <c r="T164" s="130">
        <f>SUM(T165:T182)</f>
        <v>0</v>
      </c>
      <c r="AR164" s="124" t="s">
        <v>79</v>
      </c>
      <c r="AT164" s="131" t="s">
        <v>70</v>
      </c>
      <c r="AU164" s="131" t="s">
        <v>79</v>
      </c>
      <c r="AY164" s="124" t="s">
        <v>146</v>
      </c>
      <c r="BK164" s="132">
        <f>SUM(BK165:BK182)</f>
        <v>0</v>
      </c>
    </row>
    <row r="165" spans="2:65" s="1" customFormat="1" ht="24.2" customHeight="1" x14ac:dyDescent="0.2">
      <c r="B165" s="28"/>
      <c r="C165" s="135" t="s">
        <v>188</v>
      </c>
      <c r="D165" s="135" t="s">
        <v>148</v>
      </c>
      <c r="E165" s="136" t="s">
        <v>228</v>
      </c>
      <c r="F165" s="137" t="s">
        <v>229</v>
      </c>
      <c r="G165" s="138" t="s">
        <v>211</v>
      </c>
      <c r="H165" s="139">
        <v>20.815999999999999</v>
      </c>
      <c r="I165" s="140"/>
      <c r="J165" s="141">
        <f t="shared" ref="J165:J182" si="20">ROUND(I165*H165,2)</f>
        <v>0</v>
      </c>
      <c r="K165" s="142"/>
      <c r="L165" s="28"/>
      <c r="M165" s="143" t="s">
        <v>1</v>
      </c>
      <c r="N165" s="144" t="s">
        <v>37</v>
      </c>
      <c r="P165" s="145">
        <f t="shared" ref="P165:P182" si="21">O165*H165</f>
        <v>0</v>
      </c>
      <c r="Q165" s="145">
        <v>2.0471000000000001E-4</v>
      </c>
      <c r="R165" s="145">
        <f t="shared" ref="R165:R182" si="22">Q165*H165</f>
        <v>4.2612433599999999E-3</v>
      </c>
      <c r="S165" s="145">
        <v>0</v>
      </c>
      <c r="T165" s="146">
        <f t="shared" ref="T165:T182" si="23">S165*H165</f>
        <v>0</v>
      </c>
      <c r="AR165" s="147" t="s">
        <v>152</v>
      </c>
      <c r="AT165" s="147" t="s">
        <v>148</v>
      </c>
      <c r="AU165" s="147" t="s">
        <v>153</v>
      </c>
      <c r="AY165" s="13" t="s">
        <v>146</v>
      </c>
      <c r="BE165" s="148">
        <f t="shared" ref="BE165:BE182" si="24">IF(N165="základná",J165,0)</f>
        <v>0</v>
      </c>
      <c r="BF165" s="148">
        <f t="shared" ref="BF165:BF182" si="25">IF(N165="znížená",J165,0)</f>
        <v>0</v>
      </c>
      <c r="BG165" s="148">
        <f t="shared" ref="BG165:BG182" si="26">IF(N165="zákl. prenesená",J165,0)</f>
        <v>0</v>
      </c>
      <c r="BH165" s="148">
        <f t="shared" ref="BH165:BH182" si="27">IF(N165="zníž. prenesená",J165,0)</f>
        <v>0</v>
      </c>
      <c r="BI165" s="148">
        <f t="shared" ref="BI165:BI182" si="28">IF(N165="nulová",J165,0)</f>
        <v>0</v>
      </c>
      <c r="BJ165" s="13" t="s">
        <v>153</v>
      </c>
      <c r="BK165" s="148">
        <f t="shared" ref="BK165:BK182" si="29">ROUND(I165*H165,2)</f>
        <v>0</v>
      </c>
      <c r="BL165" s="13" t="s">
        <v>152</v>
      </c>
      <c r="BM165" s="147" t="s">
        <v>230</v>
      </c>
    </row>
    <row r="166" spans="2:65" s="1" customFormat="1" ht="16.5" customHeight="1" x14ac:dyDescent="0.2">
      <c r="B166" s="28"/>
      <c r="C166" s="135" t="s">
        <v>231</v>
      </c>
      <c r="D166" s="135" t="s">
        <v>148</v>
      </c>
      <c r="E166" s="136" t="s">
        <v>232</v>
      </c>
      <c r="F166" s="137" t="s">
        <v>233</v>
      </c>
      <c r="G166" s="138" t="s">
        <v>211</v>
      </c>
      <c r="H166" s="139">
        <v>11.64</v>
      </c>
      <c r="I166" s="140"/>
      <c r="J166" s="141">
        <f t="shared" si="20"/>
        <v>0</v>
      </c>
      <c r="K166" s="142"/>
      <c r="L166" s="28"/>
      <c r="M166" s="143" t="s">
        <v>1</v>
      </c>
      <c r="N166" s="144" t="s">
        <v>37</v>
      </c>
      <c r="P166" s="145">
        <f t="shared" si="21"/>
        <v>0</v>
      </c>
      <c r="Q166" s="145">
        <v>2.97E-3</v>
      </c>
      <c r="R166" s="145">
        <f t="shared" si="22"/>
        <v>3.4570799999999999E-2</v>
      </c>
      <c r="S166" s="145">
        <v>0</v>
      </c>
      <c r="T166" s="146">
        <f t="shared" si="23"/>
        <v>0</v>
      </c>
      <c r="AR166" s="147" t="s">
        <v>152</v>
      </c>
      <c r="AT166" s="147" t="s">
        <v>148</v>
      </c>
      <c r="AU166" s="147" t="s">
        <v>153</v>
      </c>
      <c r="AY166" s="13" t="s">
        <v>146</v>
      </c>
      <c r="BE166" s="148">
        <f t="shared" si="24"/>
        <v>0</v>
      </c>
      <c r="BF166" s="148">
        <f t="shared" si="25"/>
        <v>0</v>
      </c>
      <c r="BG166" s="148">
        <f t="shared" si="26"/>
        <v>0</v>
      </c>
      <c r="BH166" s="148">
        <f t="shared" si="27"/>
        <v>0</v>
      </c>
      <c r="BI166" s="148">
        <f t="shared" si="28"/>
        <v>0</v>
      </c>
      <c r="BJ166" s="13" t="s">
        <v>153</v>
      </c>
      <c r="BK166" s="148">
        <f t="shared" si="29"/>
        <v>0</v>
      </c>
      <c r="BL166" s="13" t="s">
        <v>152</v>
      </c>
      <c r="BM166" s="147" t="s">
        <v>234</v>
      </c>
    </row>
    <row r="167" spans="2:65" s="1" customFormat="1" ht="24.2" customHeight="1" x14ac:dyDescent="0.2">
      <c r="B167" s="28"/>
      <c r="C167" s="135" t="s">
        <v>192</v>
      </c>
      <c r="D167" s="135" t="s">
        <v>148</v>
      </c>
      <c r="E167" s="136" t="s">
        <v>235</v>
      </c>
      <c r="F167" s="137" t="s">
        <v>236</v>
      </c>
      <c r="G167" s="138" t="s">
        <v>211</v>
      </c>
      <c r="H167" s="139">
        <v>32.865000000000002</v>
      </c>
      <c r="I167" s="140"/>
      <c r="J167" s="141">
        <f t="shared" si="20"/>
        <v>0</v>
      </c>
      <c r="K167" s="142"/>
      <c r="L167" s="28"/>
      <c r="M167" s="143" t="s">
        <v>1</v>
      </c>
      <c r="N167" s="144" t="s">
        <v>37</v>
      </c>
      <c r="P167" s="145">
        <f t="shared" si="21"/>
        <v>0</v>
      </c>
      <c r="Q167" s="145">
        <v>3.7555999999999999E-2</v>
      </c>
      <c r="R167" s="145">
        <f t="shared" si="22"/>
        <v>1.2342779400000001</v>
      </c>
      <c r="S167" s="145">
        <v>0</v>
      </c>
      <c r="T167" s="146">
        <f t="shared" si="23"/>
        <v>0</v>
      </c>
      <c r="AR167" s="147" t="s">
        <v>152</v>
      </c>
      <c r="AT167" s="147" t="s">
        <v>148</v>
      </c>
      <c r="AU167" s="147" t="s">
        <v>153</v>
      </c>
      <c r="AY167" s="13" t="s">
        <v>146</v>
      </c>
      <c r="BE167" s="148">
        <f t="shared" si="24"/>
        <v>0</v>
      </c>
      <c r="BF167" s="148">
        <f t="shared" si="25"/>
        <v>0</v>
      </c>
      <c r="BG167" s="148">
        <f t="shared" si="26"/>
        <v>0</v>
      </c>
      <c r="BH167" s="148">
        <f t="shared" si="27"/>
        <v>0</v>
      </c>
      <c r="BI167" s="148">
        <f t="shared" si="28"/>
        <v>0</v>
      </c>
      <c r="BJ167" s="13" t="s">
        <v>153</v>
      </c>
      <c r="BK167" s="148">
        <f t="shared" si="29"/>
        <v>0</v>
      </c>
      <c r="BL167" s="13" t="s">
        <v>152</v>
      </c>
      <c r="BM167" s="147" t="s">
        <v>237</v>
      </c>
    </row>
    <row r="168" spans="2:65" s="1" customFormat="1" ht="24.2" customHeight="1" x14ac:dyDescent="0.2">
      <c r="B168" s="28"/>
      <c r="C168" s="135" t="s">
        <v>238</v>
      </c>
      <c r="D168" s="135" t="s">
        <v>148</v>
      </c>
      <c r="E168" s="136" t="s">
        <v>239</v>
      </c>
      <c r="F168" s="137" t="s">
        <v>240</v>
      </c>
      <c r="G168" s="138" t="s">
        <v>211</v>
      </c>
      <c r="H168" s="139">
        <v>149.857</v>
      </c>
      <c r="I168" s="140"/>
      <c r="J168" s="141">
        <f t="shared" si="20"/>
        <v>0</v>
      </c>
      <c r="K168" s="142"/>
      <c r="L168" s="28"/>
      <c r="M168" s="143" t="s">
        <v>1</v>
      </c>
      <c r="N168" s="144" t="s">
        <v>37</v>
      </c>
      <c r="P168" s="145">
        <f t="shared" si="21"/>
        <v>0</v>
      </c>
      <c r="Q168" s="145">
        <v>2.2499999999999999E-4</v>
      </c>
      <c r="R168" s="145">
        <f t="shared" si="22"/>
        <v>3.3717825E-2</v>
      </c>
      <c r="S168" s="145">
        <v>0</v>
      </c>
      <c r="T168" s="146">
        <f t="shared" si="23"/>
        <v>0</v>
      </c>
      <c r="AR168" s="147" t="s">
        <v>152</v>
      </c>
      <c r="AT168" s="147" t="s">
        <v>148</v>
      </c>
      <c r="AU168" s="147" t="s">
        <v>153</v>
      </c>
      <c r="AY168" s="13" t="s">
        <v>146</v>
      </c>
      <c r="BE168" s="148">
        <f t="shared" si="24"/>
        <v>0</v>
      </c>
      <c r="BF168" s="148">
        <f t="shared" si="25"/>
        <v>0</v>
      </c>
      <c r="BG168" s="148">
        <f t="shared" si="26"/>
        <v>0</v>
      </c>
      <c r="BH168" s="148">
        <f t="shared" si="27"/>
        <v>0</v>
      </c>
      <c r="BI168" s="148">
        <f t="shared" si="28"/>
        <v>0</v>
      </c>
      <c r="BJ168" s="13" t="s">
        <v>153</v>
      </c>
      <c r="BK168" s="148">
        <f t="shared" si="29"/>
        <v>0</v>
      </c>
      <c r="BL168" s="13" t="s">
        <v>152</v>
      </c>
      <c r="BM168" s="147" t="s">
        <v>241</v>
      </c>
    </row>
    <row r="169" spans="2:65" s="1" customFormat="1" ht="24.2" customHeight="1" x14ac:dyDescent="0.2">
      <c r="B169" s="28"/>
      <c r="C169" s="135" t="s">
        <v>197</v>
      </c>
      <c r="D169" s="135" t="s">
        <v>148</v>
      </c>
      <c r="E169" s="136" t="s">
        <v>242</v>
      </c>
      <c r="F169" s="137" t="s">
        <v>243</v>
      </c>
      <c r="G169" s="138" t="s">
        <v>211</v>
      </c>
      <c r="H169" s="139">
        <v>149.857</v>
      </c>
      <c r="I169" s="140"/>
      <c r="J169" s="141">
        <f t="shared" si="20"/>
        <v>0</v>
      </c>
      <c r="K169" s="142"/>
      <c r="L169" s="28"/>
      <c r="M169" s="143" t="s">
        <v>1</v>
      </c>
      <c r="N169" s="144" t="s">
        <v>37</v>
      </c>
      <c r="P169" s="145">
        <f t="shared" si="21"/>
        <v>0</v>
      </c>
      <c r="Q169" s="145">
        <v>2.0000000000000001E-4</v>
      </c>
      <c r="R169" s="145">
        <f t="shared" si="22"/>
        <v>2.9971400000000002E-2</v>
      </c>
      <c r="S169" s="145">
        <v>0</v>
      </c>
      <c r="T169" s="146">
        <f t="shared" si="23"/>
        <v>0</v>
      </c>
      <c r="AR169" s="147" t="s">
        <v>152</v>
      </c>
      <c r="AT169" s="147" t="s">
        <v>148</v>
      </c>
      <c r="AU169" s="147" t="s">
        <v>153</v>
      </c>
      <c r="AY169" s="13" t="s">
        <v>146</v>
      </c>
      <c r="BE169" s="148">
        <f t="shared" si="24"/>
        <v>0</v>
      </c>
      <c r="BF169" s="148">
        <f t="shared" si="25"/>
        <v>0</v>
      </c>
      <c r="BG169" s="148">
        <f t="shared" si="26"/>
        <v>0</v>
      </c>
      <c r="BH169" s="148">
        <f t="shared" si="27"/>
        <v>0</v>
      </c>
      <c r="BI169" s="148">
        <f t="shared" si="28"/>
        <v>0</v>
      </c>
      <c r="BJ169" s="13" t="s">
        <v>153</v>
      </c>
      <c r="BK169" s="148">
        <f t="shared" si="29"/>
        <v>0</v>
      </c>
      <c r="BL169" s="13" t="s">
        <v>152</v>
      </c>
      <c r="BM169" s="147" t="s">
        <v>244</v>
      </c>
    </row>
    <row r="170" spans="2:65" s="1" customFormat="1" ht="24.2" customHeight="1" x14ac:dyDescent="0.2">
      <c r="B170" s="28"/>
      <c r="C170" s="135" t="s">
        <v>245</v>
      </c>
      <c r="D170" s="135" t="s">
        <v>148</v>
      </c>
      <c r="E170" s="136" t="s">
        <v>246</v>
      </c>
      <c r="F170" s="137" t="s">
        <v>247</v>
      </c>
      <c r="G170" s="138" t="s">
        <v>211</v>
      </c>
      <c r="H170" s="139">
        <v>58.591999999999999</v>
      </c>
      <c r="I170" s="140"/>
      <c r="J170" s="141">
        <f t="shared" si="20"/>
        <v>0</v>
      </c>
      <c r="K170" s="142"/>
      <c r="L170" s="28"/>
      <c r="M170" s="143" t="s">
        <v>1</v>
      </c>
      <c r="N170" s="144" t="s">
        <v>37</v>
      </c>
      <c r="P170" s="145">
        <f t="shared" si="21"/>
        <v>0</v>
      </c>
      <c r="Q170" s="145">
        <v>4.0000000000000002E-4</v>
      </c>
      <c r="R170" s="145">
        <f t="shared" si="22"/>
        <v>2.3436800000000001E-2</v>
      </c>
      <c r="S170" s="145">
        <v>0</v>
      </c>
      <c r="T170" s="146">
        <f t="shared" si="23"/>
        <v>0</v>
      </c>
      <c r="AR170" s="147" t="s">
        <v>152</v>
      </c>
      <c r="AT170" s="147" t="s">
        <v>148</v>
      </c>
      <c r="AU170" s="147" t="s">
        <v>153</v>
      </c>
      <c r="AY170" s="13" t="s">
        <v>146</v>
      </c>
      <c r="BE170" s="148">
        <f t="shared" si="24"/>
        <v>0</v>
      </c>
      <c r="BF170" s="148">
        <f t="shared" si="25"/>
        <v>0</v>
      </c>
      <c r="BG170" s="148">
        <f t="shared" si="26"/>
        <v>0</v>
      </c>
      <c r="BH170" s="148">
        <f t="shared" si="27"/>
        <v>0</v>
      </c>
      <c r="BI170" s="148">
        <f t="shared" si="28"/>
        <v>0</v>
      </c>
      <c r="BJ170" s="13" t="s">
        <v>153</v>
      </c>
      <c r="BK170" s="148">
        <f t="shared" si="29"/>
        <v>0</v>
      </c>
      <c r="BL170" s="13" t="s">
        <v>152</v>
      </c>
      <c r="BM170" s="147" t="s">
        <v>248</v>
      </c>
    </row>
    <row r="171" spans="2:65" s="1" customFormat="1" ht="24.2" customHeight="1" x14ac:dyDescent="0.2">
      <c r="B171" s="28"/>
      <c r="C171" s="135" t="s">
        <v>200</v>
      </c>
      <c r="D171" s="135" t="s">
        <v>148</v>
      </c>
      <c r="E171" s="136" t="s">
        <v>249</v>
      </c>
      <c r="F171" s="137" t="s">
        <v>250</v>
      </c>
      <c r="G171" s="138" t="s">
        <v>211</v>
      </c>
      <c r="H171" s="139">
        <v>58.591999999999999</v>
      </c>
      <c r="I171" s="140"/>
      <c r="J171" s="141">
        <f t="shared" si="20"/>
        <v>0</v>
      </c>
      <c r="K171" s="142"/>
      <c r="L171" s="28"/>
      <c r="M171" s="143" t="s">
        <v>1</v>
      </c>
      <c r="N171" s="144" t="s">
        <v>37</v>
      </c>
      <c r="P171" s="145">
        <f t="shared" si="21"/>
        <v>0</v>
      </c>
      <c r="Q171" s="145">
        <v>3.15E-2</v>
      </c>
      <c r="R171" s="145">
        <f t="shared" si="22"/>
        <v>1.845648</v>
      </c>
      <c r="S171" s="145">
        <v>0</v>
      </c>
      <c r="T171" s="146">
        <f t="shared" si="23"/>
        <v>0</v>
      </c>
      <c r="AR171" s="147" t="s">
        <v>152</v>
      </c>
      <c r="AT171" s="147" t="s">
        <v>148</v>
      </c>
      <c r="AU171" s="147" t="s">
        <v>153</v>
      </c>
      <c r="AY171" s="13" t="s">
        <v>146</v>
      </c>
      <c r="BE171" s="148">
        <f t="shared" si="24"/>
        <v>0</v>
      </c>
      <c r="BF171" s="148">
        <f t="shared" si="25"/>
        <v>0</v>
      </c>
      <c r="BG171" s="148">
        <f t="shared" si="26"/>
        <v>0</v>
      </c>
      <c r="BH171" s="148">
        <f t="shared" si="27"/>
        <v>0</v>
      </c>
      <c r="BI171" s="148">
        <f t="shared" si="28"/>
        <v>0</v>
      </c>
      <c r="BJ171" s="13" t="s">
        <v>153</v>
      </c>
      <c r="BK171" s="148">
        <f t="shared" si="29"/>
        <v>0</v>
      </c>
      <c r="BL171" s="13" t="s">
        <v>152</v>
      </c>
      <c r="BM171" s="147" t="s">
        <v>251</v>
      </c>
    </row>
    <row r="172" spans="2:65" s="1" customFormat="1" ht="24.2" customHeight="1" x14ac:dyDescent="0.2">
      <c r="B172" s="28"/>
      <c r="C172" s="135" t="s">
        <v>252</v>
      </c>
      <c r="D172" s="135" t="s">
        <v>148</v>
      </c>
      <c r="E172" s="136" t="s">
        <v>253</v>
      </c>
      <c r="F172" s="137" t="s">
        <v>254</v>
      </c>
      <c r="G172" s="138" t="s">
        <v>211</v>
      </c>
      <c r="H172" s="139">
        <v>149.857</v>
      </c>
      <c r="I172" s="140"/>
      <c r="J172" s="141">
        <f t="shared" si="20"/>
        <v>0</v>
      </c>
      <c r="K172" s="142"/>
      <c r="L172" s="28"/>
      <c r="M172" s="143" t="s">
        <v>1</v>
      </c>
      <c r="N172" s="144" t="s">
        <v>37</v>
      </c>
      <c r="P172" s="145">
        <f t="shared" si="21"/>
        <v>0</v>
      </c>
      <c r="Q172" s="145">
        <v>2.6249999999999999E-2</v>
      </c>
      <c r="R172" s="145">
        <f t="shared" si="22"/>
        <v>3.93374625</v>
      </c>
      <c r="S172" s="145">
        <v>0</v>
      </c>
      <c r="T172" s="146">
        <f t="shared" si="23"/>
        <v>0</v>
      </c>
      <c r="AR172" s="147" t="s">
        <v>152</v>
      </c>
      <c r="AT172" s="147" t="s">
        <v>148</v>
      </c>
      <c r="AU172" s="147" t="s">
        <v>153</v>
      </c>
      <c r="AY172" s="13" t="s">
        <v>146</v>
      </c>
      <c r="BE172" s="148">
        <f t="shared" si="24"/>
        <v>0</v>
      </c>
      <c r="BF172" s="148">
        <f t="shared" si="25"/>
        <v>0</v>
      </c>
      <c r="BG172" s="148">
        <f t="shared" si="26"/>
        <v>0</v>
      </c>
      <c r="BH172" s="148">
        <f t="shared" si="27"/>
        <v>0</v>
      </c>
      <c r="BI172" s="148">
        <f t="shared" si="28"/>
        <v>0</v>
      </c>
      <c r="BJ172" s="13" t="s">
        <v>153</v>
      </c>
      <c r="BK172" s="148">
        <f t="shared" si="29"/>
        <v>0</v>
      </c>
      <c r="BL172" s="13" t="s">
        <v>152</v>
      </c>
      <c r="BM172" s="147" t="s">
        <v>255</v>
      </c>
    </row>
    <row r="173" spans="2:65" s="1" customFormat="1" ht="24.2" customHeight="1" x14ac:dyDescent="0.2">
      <c r="B173" s="28"/>
      <c r="C173" s="135" t="s">
        <v>204</v>
      </c>
      <c r="D173" s="135" t="s">
        <v>148</v>
      </c>
      <c r="E173" s="136" t="s">
        <v>256</v>
      </c>
      <c r="F173" s="137" t="s">
        <v>257</v>
      </c>
      <c r="G173" s="138" t="s">
        <v>211</v>
      </c>
      <c r="H173" s="139">
        <v>58.591999999999999</v>
      </c>
      <c r="I173" s="140"/>
      <c r="J173" s="141">
        <f t="shared" si="20"/>
        <v>0</v>
      </c>
      <c r="K173" s="142"/>
      <c r="L173" s="28"/>
      <c r="M173" s="143" t="s">
        <v>1</v>
      </c>
      <c r="N173" s="144" t="s">
        <v>37</v>
      </c>
      <c r="P173" s="145">
        <f t="shared" si="21"/>
        <v>0</v>
      </c>
      <c r="Q173" s="145">
        <v>4.725E-3</v>
      </c>
      <c r="R173" s="145">
        <f t="shared" si="22"/>
        <v>0.27684720000000002</v>
      </c>
      <c r="S173" s="145">
        <v>0</v>
      </c>
      <c r="T173" s="146">
        <f t="shared" si="23"/>
        <v>0</v>
      </c>
      <c r="AR173" s="147" t="s">
        <v>152</v>
      </c>
      <c r="AT173" s="147" t="s">
        <v>148</v>
      </c>
      <c r="AU173" s="147" t="s">
        <v>153</v>
      </c>
      <c r="AY173" s="13" t="s">
        <v>146</v>
      </c>
      <c r="BE173" s="148">
        <f t="shared" si="24"/>
        <v>0</v>
      </c>
      <c r="BF173" s="148">
        <f t="shared" si="25"/>
        <v>0</v>
      </c>
      <c r="BG173" s="148">
        <f t="shared" si="26"/>
        <v>0</v>
      </c>
      <c r="BH173" s="148">
        <f t="shared" si="27"/>
        <v>0</v>
      </c>
      <c r="BI173" s="148">
        <f t="shared" si="28"/>
        <v>0</v>
      </c>
      <c r="BJ173" s="13" t="s">
        <v>153</v>
      </c>
      <c r="BK173" s="148">
        <f t="shared" si="29"/>
        <v>0</v>
      </c>
      <c r="BL173" s="13" t="s">
        <v>152</v>
      </c>
      <c r="BM173" s="147" t="s">
        <v>258</v>
      </c>
    </row>
    <row r="174" spans="2:65" s="1" customFormat="1" ht="24.2" customHeight="1" x14ac:dyDescent="0.2">
      <c r="B174" s="28"/>
      <c r="C174" s="135" t="s">
        <v>259</v>
      </c>
      <c r="D174" s="135" t="s">
        <v>148</v>
      </c>
      <c r="E174" s="136" t="s">
        <v>260</v>
      </c>
      <c r="F174" s="137" t="s">
        <v>261</v>
      </c>
      <c r="G174" s="138" t="s">
        <v>211</v>
      </c>
      <c r="H174" s="139">
        <v>58.4</v>
      </c>
      <c r="I174" s="140"/>
      <c r="J174" s="141">
        <f t="shared" si="20"/>
        <v>0</v>
      </c>
      <c r="K174" s="142"/>
      <c r="L174" s="28"/>
      <c r="M174" s="143" t="s">
        <v>1</v>
      </c>
      <c r="N174" s="144" t="s">
        <v>37</v>
      </c>
      <c r="P174" s="145">
        <f t="shared" si="21"/>
        <v>0</v>
      </c>
      <c r="Q174" s="145">
        <v>5.1539999999999997E-3</v>
      </c>
      <c r="R174" s="145">
        <f t="shared" si="22"/>
        <v>0.30099359999999997</v>
      </c>
      <c r="S174" s="145">
        <v>0</v>
      </c>
      <c r="T174" s="146">
        <f t="shared" si="23"/>
        <v>0</v>
      </c>
      <c r="AR174" s="147" t="s">
        <v>152</v>
      </c>
      <c r="AT174" s="147" t="s">
        <v>148</v>
      </c>
      <c r="AU174" s="147" t="s">
        <v>153</v>
      </c>
      <c r="AY174" s="13" t="s">
        <v>146</v>
      </c>
      <c r="BE174" s="148">
        <f t="shared" si="24"/>
        <v>0</v>
      </c>
      <c r="BF174" s="148">
        <f t="shared" si="25"/>
        <v>0</v>
      </c>
      <c r="BG174" s="148">
        <f t="shared" si="26"/>
        <v>0</v>
      </c>
      <c r="BH174" s="148">
        <f t="shared" si="27"/>
        <v>0</v>
      </c>
      <c r="BI174" s="148">
        <f t="shared" si="28"/>
        <v>0</v>
      </c>
      <c r="BJ174" s="13" t="s">
        <v>153</v>
      </c>
      <c r="BK174" s="148">
        <f t="shared" si="29"/>
        <v>0</v>
      </c>
      <c r="BL174" s="13" t="s">
        <v>152</v>
      </c>
      <c r="BM174" s="147" t="s">
        <v>262</v>
      </c>
    </row>
    <row r="175" spans="2:65" s="1" customFormat="1" ht="37.700000000000003" customHeight="1" x14ac:dyDescent="0.2">
      <c r="B175" s="28"/>
      <c r="C175" s="135" t="s">
        <v>207</v>
      </c>
      <c r="D175" s="135" t="s">
        <v>148</v>
      </c>
      <c r="E175" s="136" t="s">
        <v>263</v>
      </c>
      <c r="F175" s="137" t="s">
        <v>264</v>
      </c>
      <c r="G175" s="138" t="s">
        <v>211</v>
      </c>
      <c r="H175" s="139">
        <v>20.815999999999999</v>
      </c>
      <c r="I175" s="140"/>
      <c r="J175" s="141">
        <f t="shared" si="20"/>
        <v>0</v>
      </c>
      <c r="K175" s="142"/>
      <c r="L175" s="28"/>
      <c r="M175" s="143" t="s">
        <v>1</v>
      </c>
      <c r="N175" s="144" t="s">
        <v>37</v>
      </c>
      <c r="P175" s="145">
        <f t="shared" si="21"/>
        <v>0</v>
      </c>
      <c r="Q175" s="145">
        <v>2.0571000000000001E-4</v>
      </c>
      <c r="R175" s="145">
        <f t="shared" si="22"/>
        <v>4.2820593599999998E-3</v>
      </c>
      <c r="S175" s="145">
        <v>0</v>
      </c>
      <c r="T175" s="146">
        <f t="shared" si="23"/>
        <v>0</v>
      </c>
      <c r="AR175" s="147" t="s">
        <v>152</v>
      </c>
      <c r="AT175" s="147" t="s">
        <v>148</v>
      </c>
      <c r="AU175" s="147" t="s">
        <v>153</v>
      </c>
      <c r="AY175" s="13" t="s">
        <v>146</v>
      </c>
      <c r="BE175" s="148">
        <f t="shared" si="24"/>
        <v>0</v>
      </c>
      <c r="BF175" s="148">
        <f t="shared" si="25"/>
        <v>0</v>
      </c>
      <c r="BG175" s="148">
        <f t="shared" si="26"/>
        <v>0</v>
      </c>
      <c r="BH175" s="148">
        <f t="shared" si="27"/>
        <v>0</v>
      </c>
      <c r="BI175" s="148">
        <f t="shared" si="28"/>
        <v>0</v>
      </c>
      <c r="BJ175" s="13" t="s">
        <v>153</v>
      </c>
      <c r="BK175" s="148">
        <f t="shared" si="29"/>
        <v>0</v>
      </c>
      <c r="BL175" s="13" t="s">
        <v>152</v>
      </c>
      <c r="BM175" s="147" t="s">
        <v>265</v>
      </c>
    </row>
    <row r="176" spans="2:65" s="1" customFormat="1" ht="16.5" customHeight="1" x14ac:dyDescent="0.2">
      <c r="B176" s="28"/>
      <c r="C176" s="135" t="s">
        <v>266</v>
      </c>
      <c r="D176" s="135" t="s">
        <v>148</v>
      </c>
      <c r="E176" s="136" t="s">
        <v>267</v>
      </c>
      <c r="F176" s="137" t="s">
        <v>268</v>
      </c>
      <c r="G176" s="138" t="s">
        <v>211</v>
      </c>
      <c r="H176" s="139">
        <v>220</v>
      </c>
      <c r="I176" s="140"/>
      <c r="J176" s="141">
        <f t="shared" si="20"/>
        <v>0</v>
      </c>
      <c r="K176" s="142"/>
      <c r="L176" s="28"/>
      <c r="M176" s="143" t="s">
        <v>1</v>
      </c>
      <c r="N176" s="144" t="s">
        <v>37</v>
      </c>
      <c r="P176" s="145">
        <f t="shared" si="21"/>
        <v>0</v>
      </c>
      <c r="Q176" s="145">
        <v>4.4999999999999999E-4</v>
      </c>
      <c r="R176" s="145">
        <f t="shared" si="22"/>
        <v>9.8999999999999991E-2</v>
      </c>
      <c r="S176" s="145">
        <v>0</v>
      </c>
      <c r="T176" s="146">
        <f t="shared" si="23"/>
        <v>0</v>
      </c>
      <c r="AR176" s="147" t="s">
        <v>152</v>
      </c>
      <c r="AT176" s="147" t="s">
        <v>148</v>
      </c>
      <c r="AU176" s="147" t="s">
        <v>153</v>
      </c>
      <c r="AY176" s="13" t="s">
        <v>146</v>
      </c>
      <c r="BE176" s="148">
        <f t="shared" si="24"/>
        <v>0</v>
      </c>
      <c r="BF176" s="148">
        <f t="shared" si="25"/>
        <v>0</v>
      </c>
      <c r="BG176" s="148">
        <f t="shared" si="26"/>
        <v>0</v>
      </c>
      <c r="BH176" s="148">
        <f t="shared" si="27"/>
        <v>0</v>
      </c>
      <c r="BI176" s="148">
        <f t="shared" si="28"/>
        <v>0</v>
      </c>
      <c r="BJ176" s="13" t="s">
        <v>153</v>
      </c>
      <c r="BK176" s="148">
        <f t="shared" si="29"/>
        <v>0</v>
      </c>
      <c r="BL176" s="13" t="s">
        <v>152</v>
      </c>
      <c r="BM176" s="147" t="s">
        <v>269</v>
      </c>
    </row>
    <row r="177" spans="2:65" s="1" customFormat="1" ht="24.2" customHeight="1" x14ac:dyDescent="0.2">
      <c r="B177" s="28"/>
      <c r="C177" s="135" t="s">
        <v>212</v>
      </c>
      <c r="D177" s="135" t="s">
        <v>148</v>
      </c>
      <c r="E177" s="136" t="s">
        <v>270</v>
      </c>
      <c r="F177" s="137" t="s">
        <v>271</v>
      </c>
      <c r="G177" s="138" t="s">
        <v>151</v>
      </c>
      <c r="H177" s="139">
        <v>6.4950000000000001</v>
      </c>
      <c r="I177" s="140"/>
      <c r="J177" s="141">
        <f t="shared" si="20"/>
        <v>0</v>
      </c>
      <c r="K177" s="142"/>
      <c r="L177" s="28"/>
      <c r="M177" s="143" t="s">
        <v>1</v>
      </c>
      <c r="N177" s="144" t="s">
        <v>37</v>
      </c>
      <c r="P177" s="145">
        <f t="shared" si="21"/>
        <v>0</v>
      </c>
      <c r="Q177" s="145">
        <v>2.1940735</v>
      </c>
      <c r="R177" s="145">
        <f t="shared" si="22"/>
        <v>14.2505073825</v>
      </c>
      <c r="S177" s="145">
        <v>0</v>
      </c>
      <c r="T177" s="146">
        <f t="shared" si="23"/>
        <v>0</v>
      </c>
      <c r="AR177" s="147" t="s">
        <v>152</v>
      </c>
      <c r="AT177" s="147" t="s">
        <v>148</v>
      </c>
      <c r="AU177" s="147" t="s">
        <v>153</v>
      </c>
      <c r="AY177" s="13" t="s">
        <v>146</v>
      </c>
      <c r="BE177" s="148">
        <f t="shared" si="24"/>
        <v>0</v>
      </c>
      <c r="BF177" s="148">
        <f t="shared" si="25"/>
        <v>0</v>
      </c>
      <c r="BG177" s="148">
        <f t="shared" si="26"/>
        <v>0</v>
      </c>
      <c r="BH177" s="148">
        <f t="shared" si="27"/>
        <v>0</v>
      </c>
      <c r="BI177" s="148">
        <f t="shared" si="28"/>
        <v>0</v>
      </c>
      <c r="BJ177" s="13" t="s">
        <v>153</v>
      </c>
      <c r="BK177" s="148">
        <f t="shared" si="29"/>
        <v>0</v>
      </c>
      <c r="BL177" s="13" t="s">
        <v>152</v>
      </c>
      <c r="BM177" s="147" t="s">
        <v>272</v>
      </c>
    </row>
    <row r="178" spans="2:65" s="1" customFormat="1" ht="37.700000000000003" customHeight="1" x14ac:dyDescent="0.2">
      <c r="B178" s="28"/>
      <c r="C178" s="135" t="s">
        <v>273</v>
      </c>
      <c r="D178" s="135" t="s">
        <v>148</v>
      </c>
      <c r="E178" s="136" t="s">
        <v>274</v>
      </c>
      <c r="F178" s="137" t="s">
        <v>275</v>
      </c>
      <c r="G178" s="138" t="s">
        <v>211</v>
      </c>
      <c r="H178" s="139">
        <v>118.09</v>
      </c>
      <c r="I178" s="140"/>
      <c r="J178" s="141">
        <f t="shared" si="20"/>
        <v>0</v>
      </c>
      <c r="K178" s="142"/>
      <c r="L178" s="28"/>
      <c r="M178" s="143" t="s">
        <v>1</v>
      </c>
      <c r="N178" s="144" t="s">
        <v>37</v>
      </c>
      <c r="P178" s="145">
        <f t="shared" si="21"/>
        <v>0</v>
      </c>
      <c r="Q178" s="145">
        <v>1.5756100000000001E-3</v>
      </c>
      <c r="R178" s="145">
        <f t="shared" si="22"/>
        <v>0.1860637849</v>
      </c>
      <c r="S178" s="145">
        <v>0</v>
      </c>
      <c r="T178" s="146">
        <f t="shared" si="23"/>
        <v>0</v>
      </c>
      <c r="AR178" s="147" t="s">
        <v>152</v>
      </c>
      <c r="AT178" s="147" t="s">
        <v>148</v>
      </c>
      <c r="AU178" s="147" t="s">
        <v>153</v>
      </c>
      <c r="AY178" s="13" t="s">
        <v>146</v>
      </c>
      <c r="BE178" s="148">
        <f t="shared" si="24"/>
        <v>0</v>
      </c>
      <c r="BF178" s="148">
        <f t="shared" si="25"/>
        <v>0</v>
      </c>
      <c r="BG178" s="148">
        <f t="shared" si="26"/>
        <v>0</v>
      </c>
      <c r="BH178" s="148">
        <f t="shared" si="27"/>
        <v>0</v>
      </c>
      <c r="BI178" s="148">
        <f t="shared" si="28"/>
        <v>0</v>
      </c>
      <c r="BJ178" s="13" t="s">
        <v>153</v>
      </c>
      <c r="BK178" s="148">
        <f t="shared" si="29"/>
        <v>0</v>
      </c>
      <c r="BL178" s="13" t="s">
        <v>152</v>
      </c>
      <c r="BM178" s="147" t="s">
        <v>276</v>
      </c>
    </row>
    <row r="179" spans="2:65" s="1" customFormat="1" ht="24.2" customHeight="1" x14ac:dyDescent="0.2">
      <c r="B179" s="28"/>
      <c r="C179" s="135" t="s">
        <v>215</v>
      </c>
      <c r="D179" s="135" t="s">
        <v>148</v>
      </c>
      <c r="E179" s="136" t="s">
        <v>277</v>
      </c>
      <c r="F179" s="137" t="s">
        <v>278</v>
      </c>
      <c r="G179" s="138" t="s">
        <v>211</v>
      </c>
      <c r="H179" s="139">
        <v>118.09</v>
      </c>
      <c r="I179" s="140"/>
      <c r="J179" s="141">
        <f t="shared" si="20"/>
        <v>0</v>
      </c>
      <c r="K179" s="142"/>
      <c r="L179" s="28"/>
      <c r="M179" s="143" t="s">
        <v>1</v>
      </c>
      <c r="N179" s="144" t="s">
        <v>37</v>
      </c>
      <c r="P179" s="145">
        <f t="shared" si="21"/>
        <v>0</v>
      </c>
      <c r="Q179" s="145">
        <v>0</v>
      </c>
      <c r="R179" s="145">
        <f t="shared" si="22"/>
        <v>0</v>
      </c>
      <c r="S179" s="145">
        <v>0</v>
      </c>
      <c r="T179" s="146">
        <f t="shared" si="23"/>
        <v>0</v>
      </c>
      <c r="AR179" s="147" t="s">
        <v>152</v>
      </c>
      <c r="AT179" s="147" t="s">
        <v>148</v>
      </c>
      <c r="AU179" s="147" t="s">
        <v>153</v>
      </c>
      <c r="AY179" s="13" t="s">
        <v>146</v>
      </c>
      <c r="BE179" s="148">
        <f t="shared" si="24"/>
        <v>0</v>
      </c>
      <c r="BF179" s="148">
        <f t="shared" si="25"/>
        <v>0</v>
      </c>
      <c r="BG179" s="148">
        <f t="shared" si="26"/>
        <v>0</v>
      </c>
      <c r="BH179" s="148">
        <f t="shared" si="27"/>
        <v>0</v>
      </c>
      <c r="BI179" s="148">
        <f t="shared" si="28"/>
        <v>0</v>
      </c>
      <c r="BJ179" s="13" t="s">
        <v>153</v>
      </c>
      <c r="BK179" s="148">
        <f t="shared" si="29"/>
        <v>0</v>
      </c>
      <c r="BL179" s="13" t="s">
        <v>152</v>
      </c>
      <c r="BM179" s="147" t="s">
        <v>279</v>
      </c>
    </row>
    <row r="180" spans="2:65" s="1" customFormat="1" ht="16.5" customHeight="1" x14ac:dyDescent="0.2">
      <c r="B180" s="28"/>
      <c r="C180" s="149" t="s">
        <v>280</v>
      </c>
      <c r="D180" s="149" t="s">
        <v>194</v>
      </c>
      <c r="E180" s="150" t="s">
        <v>281</v>
      </c>
      <c r="F180" s="151" t="s">
        <v>282</v>
      </c>
      <c r="G180" s="152" t="s">
        <v>211</v>
      </c>
      <c r="H180" s="153">
        <v>135.804</v>
      </c>
      <c r="I180" s="154"/>
      <c r="J180" s="155">
        <f t="shared" si="20"/>
        <v>0</v>
      </c>
      <c r="K180" s="156"/>
      <c r="L180" s="157"/>
      <c r="M180" s="158" t="s">
        <v>1</v>
      </c>
      <c r="N180" s="159" t="s">
        <v>37</v>
      </c>
      <c r="P180" s="145">
        <f t="shared" si="21"/>
        <v>0</v>
      </c>
      <c r="Q180" s="145">
        <v>1E-4</v>
      </c>
      <c r="R180" s="145">
        <f t="shared" si="22"/>
        <v>1.3580400000000001E-2</v>
      </c>
      <c r="S180" s="145">
        <v>0</v>
      </c>
      <c r="T180" s="146">
        <f t="shared" si="23"/>
        <v>0</v>
      </c>
      <c r="AR180" s="147" t="s">
        <v>162</v>
      </c>
      <c r="AT180" s="147" t="s">
        <v>194</v>
      </c>
      <c r="AU180" s="147" t="s">
        <v>153</v>
      </c>
      <c r="AY180" s="13" t="s">
        <v>146</v>
      </c>
      <c r="BE180" s="148">
        <f t="shared" si="24"/>
        <v>0</v>
      </c>
      <c r="BF180" s="148">
        <f t="shared" si="25"/>
        <v>0</v>
      </c>
      <c r="BG180" s="148">
        <f t="shared" si="26"/>
        <v>0</v>
      </c>
      <c r="BH180" s="148">
        <f t="shared" si="27"/>
        <v>0</v>
      </c>
      <c r="BI180" s="148">
        <f t="shared" si="28"/>
        <v>0</v>
      </c>
      <c r="BJ180" s="13" t="s">
        <v>153</v>
      </c>
      <c r="BK180" s="148">
        <f t="shared" si="29"/>
        <v>0</v>
      </c>
      <c r="BL180" s="13" t="s">
        <v>152</v>
      </c>
      <c r="BM180" s="147" t="s">
        <v>283</v>
      </c>
    </row>
    <row r="181" spans="2:65" s="1" customFormat="1" ht="24.2" customHeight="1" x14ac:dyDescent="0.2">
      <c r="B181" s="28"/>
      <c r="C181" s="135" t="s">
        <v>219</v>
      </c>
      <c r="D181" s="135" t="s">
        <v>148</v>
      </c>
      <c r="E181" s="136" t="s">
        <v>284</v>
      </c>
      <c r="F181" s="137" t="s">
        <v>285</v>
      </c>
      <c r="G181" s="138" t="s">
        <v>191</v>
      </c>
      <c r="H181" s="139">
        <v>3</v>
      </c>
      <c r="I181" s="140"/>
      <c r="J181" s="141">
        <f t="shared" si="20"/>
        <v>0</v>
      </c>
      <c r="K181" s="142"/>
      <c r="L181" s="28"/>
      <c r="M181" s="143" t="s">
        <v>1</v>
      </c>
      <c r="N181" s="144" t="s">
        <v>37</v>
      </c>
      <c r="P181" s="145">
        <f t="shared" si="21"/>
        <v>0</v>
      </c>
      <c r="Q181" s="145">
        <v>0.43752495000000002</v>
      </c>
      <c r="R181" s="145">
        <f t="shared" si="22"/>
        <v>1.3125748500000001</v>
      </c>
      <c r="S181" s="145">
        <v>0</v>
      </c>
      <c r="T181" s="146">
        <f t="shared" si="23"/>
        <v>0</v>
      </c>
      <c r="AR181" s="147" t="s">
        <v>152</v>
      </c>
      <c r="AT181" s="147" t="s">
        <v>148</v>
      </c>
      <c r="AU181" s="147" t="s">
        <v>153</v>
      </c>
      <c r="AY181" s="13" t="s">
        <v>146</v>
      </c>
      <c r="BE181" s="148">
        <f t="shared" si="24"/>
        <v>0</v>
      </c>
      <c r="BF181" s="148">
        <f t="shared" si="25"/>
        <v>0</v>
      </c>
      <c r="BG181" s="148">
        <f t="shared" si="26"/>
        <v>0</v>
      </c>
      <c r="BH181" s="148">
        <f t="shared" si="27"/>
        <v>0</v>
      </c>
      <c r="BI181" s="148">
        <f t="shared" si="28"/>
        <v>0</v>
      </c>
      <c r="BJ181" s="13" t="s">
        <v>153</v>
      </c>
      <c r="BK181" s="148">
        <f t="shared" si="29"/>
        <v>0</v>
      </c>
      <c r="BL181" s="13" t="s">
        <v>152</v>
      </c>
      <c r="BM181" s="147" t="s">
        <v>286</v>
      </c>
    </row>
    <row r="182" spans="2:65" s="1" customFormat="1" ht="24.2" customHeight="1" x14ac:dyDescent="0.2">
      <c r="B182" s="28"/>
      <c r="C182" s="149" t="s">
        <v>287</v>
      </c>
      <c r="D182" s="149" t="s">
        <v>194</v>
      </c>
      <c r="E182" s="150" t="s">
        <v>288</v>
      </c>
      <c r="F182" s="151" t="s">
        <v>289</v>
      </c>
      <c r="G182" s="152" t="s">
        <v>191</v>
      </c>
      <c r="H182" s="153">
        <v>3</v>
      </c>
      <c r="I182" s="154"/>
      <c r="J182" s="155">
        <f t="shared" si="20"/>
        <v>0</v>
      </c>
      <c r="K182" s="156"/>
      <c r="L182" s="157"/>
      <c r="M182" s="158" t="s">
        <v>1</v>
      </c>
      <c r="N182" s="159" t="s">
        <v>37</v>
      </c>
      <c r="P182" s="145">
        <f t="shared" si="21"/>
        <v>0</v>
      </c>
      <c r="Q182" s="145">
        <v>0.01</v>
      </c>
      <c r="R182" s="145">
        <f t="shared" si="22"/>
        <v>0.03</v>
      </c>
      <c r="S182" s="145">
        <v>0</v>
      </c>
      <c r="T182" s="146">
        <f t="shared" si="23"/>
        <v>0</v>
      </c>
      <c r="AR182" s="147" t="s">
        <v>162</v>
      </c>
      <c r="AT182" s="147" t="s">
        <v>194</v>
      </c>
      <c r="AU182" s="147" t="s">
        <v>153</v>
      </c>
      <c r="AY182" s="13" t="s">
        <v>146</v>
      </c>
      <c r="BE182" s="148">
        <f t="shared" si="24"/>
        <v>0</v>
      </c>
      <c r="BF182" s="148">
        <f t="shared" si="25"/>
        <v>0</v>
      </c>
      <c r="BG182" s="148">
        <f t="shared" si="26"/>
        <v>0</v>
      </c>
      <c r="BH182" s="148">
        <f t="shared" si="27"/>
        <v>0</v>
      </c>
      <c r="BI182" s="148">
        <f t="shared" si="28"/>
        <v>0</v>
      </c>
      <c r="BJ182" s="13" t="s">
        <v>153</v>
      </c>
      <c r="BK182" s="148">
        <f t="shared" si="29"/>
        <v>0</v>
      </c>
      <c r="BL182" s="13" t="s">
        <v>152</v>
      </c>
      <c r="BM182" s="147" t="s">
        <v>290</v>
      </c>
    </row>
    <row r="183" spans="2:65" s="11" customFormat="1" ht="22.7" customHeight="1" x14ac:dyDescent="0.2">
      <c r="B183" s="123"/>
      <c r="D183" s="124" t="s">
        <v>70</v>
      </c>
      <c r="E183" s="133" t="s">
        <v>178</v>
      </c>
      <c r="F183" s="133" t="s">
        <v>291</v>
      </c>
      <c r="I183" s="126"/>
      <c r="J183" s="134">
        <f>BK183</f>
        <v>0</v>
      </c>
      <c r="L183" s="123"/>
      <c r="M183" s="128"/>
      <c r="P183" s="129">
        <f>SUM(P184:P202)</f>
        <v>0</v>
      </c>
      <c r="R183" s="129">
        <f>SUM(R184:R202)</f>
        <v>1.079604225E-2</v>
      </c>
      <c r="T183" s="130">
        <f>SUM(T184:T202)</f>
        <v>55.148386999999992</v>
      </c>
      <c r="AR183" s="124" t="s">
        <v>79</v>
      </c>
      <c r="AT183" s="131" t="s">
        <v>70</v>
      </c>
      <c r="AU183" s="131" t="s">
        <v>79</v>
      </c>
      <c r="AY183" s="124" t="s">
        <v>146</v>
      </c>
      <c r="BK183" s="132">
        <f>SUM(BK184:BK202)</f>
        <v>0</v>
      </c>
    </row>
    <row r="184" spans="2:65" s="1" customFormat="1" ht="24.2" customHeight="1" x14ac:dyDescent="0.2">
      <c r="B184" s="28"/>
      <c r="C184" s="135" t="s">
        <v>222</v>
      </c>
      <c r="D184" s="135" t="s">
        <v>148</v>
      </c>
      <c r="E184" s="136" t="s">
        <v>292</v>
      </c>
      <c r="F184" s="137" t="s">
        <v>293</v>
      </c>
      <c r="G184" s="138" t="s">
        <v>294</v>
      </c>
      <c r="H184" s="139">
        <v>75.349999999999994</v>
      </c>
      <c r="I184" s="140"/>
      <c r="J184" s="141">
        <f t="shared" ref="J184:J202" si="30">ROUND(I184*H184,2)</f>
        <v>0</v>
      </c>
      <c r="K184" s="142"/>
      <c r="L184" s="28"/>
      <c r="M184" s="143" t="s">
        <v>1</v>
      </c>
      <c r="N184" s="144" t="s">
        <v>37</v>
      </c>
      <c r="P184" s="145">
        <f t="shared" ref="P184:P202" si="31">O184*H184</f>
        <v>0</v>
      </c>
      <c r="Q184" s="145">
        <v>1.26E-4</v>
      </c>
      <c r="R184" s="145">
        <f t="shared" ref="R184:R202" si="32">Q184*H184</f>
        <v>9.4941000000000001E-3</v>
      </c>
      <c r="S184" s="145">
        <v>0</v>
      </c>
      <c r="T184" s="146">
        <f t="shared" ref="T184:T202" si="33">S184*H184</f>
        <v>0</v>
      </c>
      <c r="AR184" s="147" t="s">
        <v>152</v>
      </c>
      <c r="AT184" s="147" t="s">
        <v>148</v>
      </c>
      <c r="AU184" s="147" t="s">
        <v>153</v>
      </c>
      <c r="AY184" s="13" t="s">
        <v>146</v>
      </c>
      <c r="BE184" s="148">
        <f t="shared" ref="BE184:BE202" si="34">IF(N184="základná",J184,0)</f>
        <v>0</v>
      </c>
      <c r="BF184" s="148">
        <f t="shared" ref="BF184:BF202" si="35">IF(N184="znížená",J184,0)</f>
        <v>0</v>
      </c>
      <c r="BG184" s="148">
        <f t="shared" ref="BG184:BG202" si="36">IF(N184="zákl. prenesená",J184,0)</f>
        <v>0</v>
      </c>
      <c r="BH184" s="148">
        <f t="shared" ref="BH184:BH202" si="37">IF(N184="zníž. prenesená",J184,0)</f>
        <v>0</v>
      </c>
      <c r="BI184" s="148">
        <f t="shared" ref="BI184:BI202" si="38">IF(N184="nulová",J184,0)</f>
        <v>0</v>
      </c>
      <c r="BJ184" s="13" t="s">
        <v>153</v>
      </c>
      <c r="BK184" s="148">
        <f t="shared" ref="BK184:BK202" si="39">ROUND(I184*H184,2)</f>
        <v>0</v>
      </c>
      <c r="BL184" s="13" t="s">
        <v>152</v>
      </c>
      <c r="BM184" s="147" t="s">
        <v>295</v>
      </c>
    </row>
    <row r="185" spans="2:65" s="1" customFormat="1" ht="33" customHeight="1" x14ac:dyDescent="0.2">
      <c r="B185" s="28"/>
      <c r="C185" s="135" t="s">
        <v>296</v>
      </c>
      <c r="D185" s="135" t="s">
        <v>148</v>
      </c>
      <c r="E185" s="136" t="s">
        <v>297</v>
      </c>
      <c r="F185" s="137" t="s">
        <v>298</v>
      </c>
      <c r="G185" s="138" t="s">
        <v>151</v>
      </c>
      <c r="H185" s="139">
        <v>1.3260000000000001</v>
      </c>
      <c r="I185" s="140"/>
      <c r="J185" s="141">
        <f t="shared" si="30"/>
        <v>0</v>
      </c>
      <c r="K185" s="142"/>
      <c r="L185" s="28"/>
      <c r="M185" s="143" t="s">
        <v>1</v>
      </c>
      <c r="N185" s="144" t="s">
        <v>37</v>
      </c>
      <c r="P185" s="145">
        <f t="shared" si="31"/>
        <v>0</v>
      </c>
      <c r="Q185" s="145">
        <v>0</v>
      </c>
      <c r="R185" s="145">
        <f t="shared" si="32"/>
        <v>0</v>
      </c>
      <c r="S185" s="145">
        <v>2.4</v>
      </c>
      <c r="T185" s="146">
        <f t="shared" si="33"/>
        <v>3.1823999999999999</v>
      </c>
      <c r="AR185" s="147" t="s">
        <v>152</v>
      </c>
      <c r="AT185" s="147" t="s">
        <v>148</v>
      </c>
      <c r="AU185" s="147" t="s">
        <v>153</v>
      </c>
      <c r="AY185" s="13" t="s">
        <v>146</v>
      </c>
      <c r="BE185" s="148">
        <f t="shared" si="34"/>
        <v>0</v>
      </c>
      <c r="BF185" s="148">
        <f t="shared" si="35"/>
        <v>0</v>
      </c>
      <c r="BG185" s="148">
        <f t="shared" si="36"/>
        <v>0</v>
      </c>
      <c r="BH185" s="148">
        <f t="shared" si="37"/>
        <v>0</v>
      </c>
      <c r="BI185" s="148">
        <f t="shared" si="38"/>
        <v>0</v>
      </c>
      <c r="BJ185" s="13" t="s">
        <v>153</v>
      </c>
      <c r="BK185" s="148">
        <f t="shared" si="39"/>
        <v>0</v>
      </c>
      <c r="BL185" s="13" t="s">
        <v>152</v>
      </c>
      <c r="BM185" s="147" t="s">
        <v>299</v>
      </c>
    </row>
    <row r="186" spans="2:65" s="1" customFormat="1" ht="44.25" customHeight="1" x14ac:dyDescent="0.2">
      <c r="B186" s="28"/>
      <c r="C186" s="135" t="s">
        <v>226</v>
      </c>
      <c r="D186" s="135" t="s">
        <v>148</v>
      </c>
      <c r="E186" s="136" t="s">
        <v>300</v>
      </c>
      <c r="F186" s="137" t="s">
        <v>301</v>
      </c>
      <c r="G186" s="138" t="s">
        <v>151</v>
      </c>
      <c r="H186" s="139">
        <v>0.97099999999999997</v>
      </c>
      <c r="I186" s="140"/>
      <c r="J186" s="141">
        <f t="shared" si="30"/>
        <v>0</v>
      </c>
      <c r="K186" s="142"/>
      <c r="L186" s="28"/>
      <c r="M186" s="143" t="s">
        <v>1</v>
      </c>
      <c r="N186" s="144" t="s">
        <v>37</v>
      </c>
      <c r="P186" s="145">
        <f t="shared" si="31"/>
        <v>0</v>
      </c>
      <c r="Q186" s="145">
        <v>0</v>
      </c>
      <c r="R186" s="145">
        <f t="shared" si="32"/>
        <v>0</v>
      </c>
      <c r="S186" s="145">
        <v>1.905</v>
      </c>
      <c r="T186" s="146">
        <f t="shared" si="33"/>
        <v>1.849755</v>
      </c>
      <c r="AR186" s="147" t="s">
        <v>152</v>
      </c>
      <c r="AT186" s="147" t="s">
        <v>148</v>
      </c>
      <c r="AU186" s="147" t="s">
        <v>153</v>
      </c>
      <c r="AY186" s="13" t="s">
        <v>146</v>
      </c>
      <c r="BE186" s="148">
        <f t="shared" si="34"/>
        <v>0</v>
      </c>
      <c r="BF186" s="148">
        <f t="shared" si="35"/>
        <v>0</v>
      </c>
      <c r="BG186" s="148">
        <f t="shared" si="36"/>
        <v>0</v>
      </c>
      <c r="BH186" s="148">
        <f t="shared" si="37"/>
        <v>0</v>
      </c>
      <c r="BI186" s="148">
        <f t="shared" si="38"/>
        <v>0</v>
      </c>
      <c r="BJ186" s="13" t="s">
        <v>153</v>
      </c>
      <c r="BK186" s="148">
        <f t="shared" si="39"/>
        <v>0</v>
      </c>
      <c r="BL186" s="13" t="s">
        <v>152</v>
      </c>
      <c r="BM186" s="147" t="s">
        <v>302</v>
      </c>
    </row>
    <row r="187" spans="2:65" s="1" customFormat="1" ht="37.700000000000003" customHeight="1" x14ac:dyDescent="0.2">
      <c r="B187" s="28"/>
      <c r="C187" s="135" t="s">
        <v>303</v>
      </c>
      <c r="D187" s="135" t="s">
        <v>148</v>
      </c>
      <c r="E187" s="136" t="s">
        <v>304</v>
      </c>
      <c r="F187" s="137" t="s">
        <v>305</v>
      </c>
      <c r="G187" s="138" t="s">
        <v>151</v>
      </c>
      <c r="H187" s="139">
        <v>17.885000000000002</v>
      </c>
      <c r="I187" s="140"/>
      <c r="J187" s="141">
        <f t="shared" si="30"/>
        <v>0</v>
      </c>
      <c r="K187" s="142"/>
      <c r="L187" s="28"/>
      <c r="M187" s="143" t="s">
        <v>1</v>
      </c>
      <c r="N187" s="144" t="s">
        <v>37</v>
      </c>
      <c r="P187" s="145">
        <f t="shared" si="31"/>
        <v>0</v>
      </c>
      <c r="Q187" s="145">
        <v>0</v>
      </c>
      <c r="R187" s="145">
        <f t="shared" si="32"/>
        <v>0</v>
      </c>
      <c r="S187" s="145">
        <v>2.2000000000000002</v>
      </c>
      <c r="T187" s="146">
        <f t="shared" si="33"/>
        <v>39.347000000000008</v>
      </c>
      <c r="AR187" s="147" t="s">
        <v>152</v>
      </c>
      <c r="AT187" s="147" t="s">
        <v>148</v>
      </c>
      <c r="AU187" s="147" t="s">
        <v>153</v>
      </c>
      <c r="AY187" s="13" t="s">
        <v>146</v>
      </c>
      <c r="BE187" s="148">
        <f t="shared" si="34"/>
        <v>0</v>
      </c>
      <c r="BF187" s="148">
        <f t="shared" si="35"/>
        <v>0</v>
      </c>
      <c r="BG187" s="148">
        <f t="shared" si="36"/>
        <v>0</v>
      </c>
      <c r="BH187" s="148">
        <f t="shared" si="37"/>
        <v>0</v>
      </c>
      <c r="BI187" s="148">
        <f t="shared" si="38"/>
        <v>0</v>
      </c>
      <c r="BJ187" s="13" t="s">
        <v>153</v>
      </c>
      <c r="BK187" s="148">
        <f t="shared" si="39"/>
        <v>0</v>
      </c>
      <c r="BL187" s="13" t="s">
        <v>152</v>
      </c>
      <c r="BM187" s="147" t="s">
        <v>306</v>
      </c>
    </row>
    <row r="188" spans="2:65" s="1" customFormat="1" ht="24.2" customHeight="1" x14ac:dyDescent="0.2">
      <c r="B188" s="28"/>
      <c r="C188" s="135" t="s">
        <v>230</v>
      </c>
      <c r="D188" s="135" t="s">
        <v>148</v>
      </c>
      <c r="E188" s="136" t="s">
        <v>307</v>
      </c>
      <c r="F188" s="137" t="s">
        <v>308</v>
      </c>
      <c r="G188" s="138" t="s">
        <v>211</v>
      </c>
      <c r="H188" s="139">
        <v>118.09</v>
      </c>
      <c r="I188" s="140"/>
      <c r="J188" s="141">
        <f t="shared" si="30"/>
        <v>0</v>
      </c>
      <c r="K188" s="142"/>
      <c r="L188" s="28"/>
      <c r="M188" s="143" t="s">
        <v>1</v>
      </c>
      <c r="N188" s="144" t="s">
        <v>37</v>
      </c>
      <c r="P188" s="145">
        <f t="shared" si="31"/>
        <v>0</v>
      </c>
      <c r="Q188" s="145">
        <v>1.1025E-5</v>
      </c>
      <c r="R188" s="145">
        <f t="shared" si="32"/>
        <v>1.30194225E-3</v>
      </c>
      <c r="S188" s="145">
        <v>6.0000000000000001E-3</v>
      </c>
      <c r="T188" s="146">
        <f t="shared" si="33"/>
        <v>0.70854000000000006</v>
      </c>
      <c r="AR188" s="147" t="s">
        <v>152</v>
      </c>
      <c r="AT188" s="147" t="s">
        <v>148</v>
      </c>
      <c r="AU188" s="147" t="s">
        <v>153</v>
      </c>
      <c r="AY188" s="13" t="s">
        <v>146</v>
      </c>
      <c r="BE188" s="148">
        <f t="shared" si="34"/>
        <v>0</v>
      </c>
      <c r="BF188" s="148">
        <f t="shared" si="35"/>
        <v>0</v>
      </c>
      <c r="BG188" s="148">
        <f t="shared" si="36"/>
        <v>0</v>
      </c>
      <c r="BH188" s="148">
        <f t="shared" si="37"/>
        <v>0</v>
      </c>
      <c r="BI188" s="148">
        <f t="shared" si="38"/>
        <v>0</v>
      </c>
      <c r="BJ188" s="13" t="s">
        <v>153</v>
      </c>
      <c r="BK188" s="148">
        <f t="shared" si="39"/>
        <v>0</v>
      </c>
      <c r="BL188" s="13" t="s">
        <v>152</v>
      </c>
      <c r="BM188" s="147" t="s">
        <v>309</v>
      </c>
    </row>
    <row r="189" spans="2:65" s="1" customFormat="1" ht="33" customHeight="1" x14ac:dyDescent="0.2">
      <c r="B189" s="28"/>
      <c r="C189" s="135" t="s">
        <v>310</v>
      </c>
      <c r="D189" s="135" t="s">
        <v>148</v>
      </c>
      <c r="E189" s="136" t="s">
        <v>311</v>
      </c>
      <c r="F189" s="137" t="s">
        <v>312</v>
      </c>
      <c r="G189" s="138" t="s">
        <v>211</v>
      </c>
      <c r="H189" s="139">
        <v>41.66</v>
      </c>
      <c r="I189" s="140"/>
      <c r="J189" s="141">
        <f t="shared" si="30"/>
        <v>0</v>
      </c>
      <c r="K189" s="142"/>
      <c r="L189" s="28"/>
      <c r="M189" s="143" t="s">
        <v>1</v>
      </c>
      <c r="N189" s="144" t="s">
        <v>37</v>
      </c>
      <c r="P189" s="145">
        <f t="shared" si="31"/>
        <v>0</v>
      </c>
      <c r="Q189" s="145">
        <v>0</v>
      </c>
      <c r="R189" s="145">
        <f t="shared" si="32"/>
        <v>0</v>
      </c>
      <c r="S189" s="145">
        <v>0.02</v>
      </c>
      <c r="T189" s="146">
        <f t="shared" si="33"/>
        <v>0.83319999999999994</v>
      </c>
      <c r="AR189" s="147" t="s">
        <v>152</v>
      </c>
      <c r="AT189" s="147" t="s">
        <v>148</v>
      </c>
      <c r="AU189" s="147" t="s">
        <v>153</v>
      </c>
      <c r="AY189" s="13" t="s">
        <v>146</v>
      </c>
      <c r="BE189" s="148">
        <f t="shared" si="34"/>
        <v>0</v>
      </c>
      <c r="BF189" s="148">
        <f t="shared" si="35"/>
        <v>0</v>
      </c>
      <c r="BG189" s="148">
        <f t="shared" si="36"/>
        <v>0</v>
      </c>
      <c r="BH189" s="148">
        <f t="shared" si="37"/>
        <v>0</v>
      </c>
      <c r="BI189" s="148">
        <f t="shared" si="38"/>
        <v>0</v>
      </c>
      <c r="BJ189" s="13" t="s">
        <v>153</v>
      </c>
      <c r="BK189" s="148">
        <f t="shared" si="39"/>
        <v>0</v>
      </c>
      <c r="BL189" s="13" t="s">
        <v>152</v>
      </c>
      <c r="BM189" s="147" t="s">
        <v>313</v>
      </c>
    </row>
    <row r="190" spans="2:65" s="1" customFormat="1" ht="16.5" customHeight="1" x14ac:dyDescent="0.2">
      <c r="B190" s="28"/>
      <c r="C190" s="135" t="s">
        <v>234</v>
      </c>
      <c r="D190" s="135" t="s">
        <v>148</v>
      </c>
      <c r="E190" s="136" t="s">
        <v>314</v>
      </c>
      <c r="F190" s="137" t="s">
        <v>315</v>
      </c>
      <c r="G190" s="138" t="s">
        <v>191</v>
      </c>
      <c r="H190" s="139">
        <v>1</v>
      </c>
      <c r="I190" s="140"/>
      <c r="J190" s="141">
        <f t="shared" si="30"/>
        <v>0</v>
      </c>
      <c r="K190" s="142"/>
      <c r="L190" s="28"/>
      <c r="M190" s="143" t="s">
        <v>1</v>
      </c>
      <c r="N190" s="144" t="s">
        <v>37</v>
      </c>
      <c r="P190" s="145">
        <f t="shared" si="31"/>
        <v>0</v>
      </c>
      <c r="Q190" s="145">
        <v>0</v>
      </c>
      <c r="R190" s="145">
        <f t="shared" si="32"/>
        <v>0</v>
      </c>
      <c r="S190" s="145">
        <v>0</v>
      </c>
      <c r="T190" s="146">
        <f t="shared" si="33"/>
        <v>0</v>
      </c>
      <c r="AR190" s="147" t="s">
        <v>152</v>
      </c>
      <c r="AT190" s="147" t="s">
        <v>148</v>
      </c>
      <c r="AU190" s="147" t="s">
        <v>153</v>
      </c>
      <c r="AY190" s="13" t="s">
        <v>146</v>
      </c>
      <c r="BE190" s="148">
        <f t="shared" si="34"/>
        <v>0</v>
      </c>
      <c r="BF190" s="148">
        <f t="shared" si="35"/>
        <v>0</v>
      </c>
      <c r="BG190" s="148">
        <f t="shared" si="36"/>
        <v>0</v>
      </c>
      <c r="BH190" s="148">
        <f t="shared" si="37"/>
        <v>0</v>
      </c>
      <c r="BI190" s="148">
        <f t="shared" si="38"/>
        <v>0</v>
      </c>
      <c r="BJ190" s="13" t="s">
        <v>153</v>
      </c>
      <c r="BK190" s="148">
        <f t="shared" si="39"/>
        <v>0</v>
      </c>
      <c r="BL190" s="13" t="s">
        <v>152</v>
      </c>
      <c r="BM190" s="147" t="s">
        <v>316</v>
      </c>
    </row>
    <row r="191" spans="2:65" s="1" customFormat="1" ht="24.2" customHeight="1" x14ac:dyDescent="0.2">
      <c r="B191" s="28"/>
      <c r="C191" s="135" t="s">
        <v>317</v>
      </c>
      <c r="D191" s="135" t="s">
        <v>148</v>
      </c>
      <c r="E191" s="136" t="s">
        <v>318</v>
      </c>
      <c r="F191" s="137" t="s">
        <v>319</v>
      </c>
      <c r="G191" s="138" t="s">
        <v>191</v>
      </c>
      <c r="H191" s="139">
        <v>12</v>
      </c>
      <c r="I191" s="140"/>
      <c r="J191" s="141">
        <f t="shared" si="30"/>
        <v>0</v>
      </c>
      <c r="K191" s="142"/>
      <c r="L191" s="28"/>
      <c r="M191" s="143" t="s">
        <v>1</v>
      </c>
      <c r="N191" s="144" t="s">
        <v>37</v>
      </c>
      <c r="P191" s="145">
        <f t="shared" si="31"/>
        <v>0</v>
      </c>
      <c r="Q191" s="145">
        <v>0</v>
      </c>
      <c r="R191" s="145">
        <f t="shared" si="32"/>
        <v>0</v>
      </c>
      <c r="S191" s="145">
        <v>2.4E-2</v>
      </c>
      <c r="T191" s="146">
        <f t="shared" si="33"/>
        <v>0.28800000000000003</v>
      </c>
      <c r="AR191" s="147" t="s">
        <v>152</v>
      </c>
      <c r="AT191" s="147" t="s">
        <v>148</v>
      </c>
      <c r="AU191" s="147" t="s">
        <v>153</v>
      </c>
      <c r="AY191" s="13" t="s">
        <v>146</v>
      </c>
      <c r="BE191" s="148">
        <f t="shared" si="34"/>
        <v>0</v>
      </c>
      <c r="BF191" s="148">
        <f t="shared" si="35"/>
        <v>0</v>
      </c>
      <c r="BG191" s="148">
        <f t="shared" si="36"/>
        <v>0</v>
      </c>
      <c r="BH191" s="148">
        <f t="shared" si="37"/>
        <v>0</v>
      </c>
      <c r="BI191" s="148">
        <f t="shared" si="38"/>
        <v>0</v>
      </c>
      <c r="BJ191" s="13" t="s">
        <v>153</v>
      </c>
      <c r="BK191" s="148">
        <f t="shared" si="39"/>
        <v>0</v>
      </c>
      <c r="BL191" s="13" t="s">
        <v>152</v>
      </c>
      <c r="BM191" s="147" t="s">
        <v>320</v>
      </c>
    </row>
    <row r="192" spans="2:65" s="1" customFormat="1" ht="24.2" customHeight="1" x14ac:dyDescent="0.2">
      <c r="B192" s="28"/>
      <c r="C192" s="135" t="s">
        <v>237</v>
      </c>
      <c r="D192" s="135" t="s">
        <v>148</v>
      </c>
      <c r="E192" s="136" t="s">
        <v>321</v>
      </c>
      <c r="F192" s="137" t="s">
        <v>322</v>
      </c>
      <c r="G192" s="138" t="s">
        <v>211</v>
      </c>
      <c r="H192" s="139">
        <v>14.256</v>
      </c>
      <c r="I192" s="140"/>
      <c r="J192" s="141">
        <f t="shared" si="30"/>
        <v>0</v>
      </c>
      <c r="K192" s="142"/>
      <c r="L192" s="28"/>
      <c r="M192" s="143" t="s">
        <v>1</v>
      </c>
      <c r="N192" s="144" t="s">
        <v>37</v>
      </c>
      <c r="P192" s="145">
        <f t="shared" si="31"/>
        <v>0</v>
      </c>
      <c r="Q192" s="145">
        <v>0</v>
      </c>
      <c r="R192" s="145">
        <f t="shared" si="32"/>
        <v>0</v>
      </c>
      <c r="S192" s="145">
        <v>6.2E-2</v>
      </c>
      <c r="T192" s="146">
        <f t="shared" si="33"/>
        <v>0.88387199999999999</v>
      </c>
      <c r="AR192" s="147" t="s">
        <v>152</v>
      </c>
      <c r="AT192" s="147" t="s">
        <v>148</v>
      </c>
      <c r="AU192" s="147" t="s">
        <v>153</v>
      </c>
      <c r="AY192" s="13" t="s">
        <v>146</v>
      </c>
      <c r="BE192" s="148">
        <f t="shared" si="34"/>
        <v>0</v>
      </c>
      <c r="BF192" s="148">
        <f t="shared" si="35"/>
        <v>0</v>
      </c>
      <c r="BG192" s="148">
        <f t="shared" si="36"/>
        <v>0</v>
      </c>
      <c r="BH192" s="148">
        <f t="shared" si="37"/>
        <v>0</v>
      </c>
      <c r="BI192" s="148">
        <f t="shared" si="38"/>
        <v>0</v>
      </c>
      <c r="BJ192" s="13" t="s">
        <v>153</v>
      </c>
      <c r="BK192" s="148">
        <f t="shared" si="39"/>
        <v>0</v>
      </c>
      <c r="BL192" s="13" t="s">
        <v>152</v>
      </c>
      <c r="BM192" s="147" t="s">
        <v>323</v>
      </c>
    </row>
    <row r="193" spans="2:65" s="1" customFormat="1" ht="24.2" customHeight="1" x14ac:dyDescent="0.2">
      <c r="B193" s="28"/>
      <c r="C193" s="135" t="s">
        <v>324</v>
      </c>
      <c r="D193" s="135" t="s">
        <v>148</v>
      </c>
      <c r="E193" s="136" t="s">
        <v>325</v>
      </c>
      <c r="F193" s="137" t="s">
        <v>326</v>
      </c>
      <c r="G193" s="138" t="s">
        <v>211</v>
      </c>
      <c r="H193" s="139">
        <v>3.06</v>
      </c>
      <c r="I193" s="140"/>
      <c r="J193" s="141">
        <f t="shared" si="30"/>
        <v>0</v>
      </c>
      <c r="K193" s="142"/>
      <c r="L193" s="28"/>
      <c r="M193" s="143" t="s">
        <v>1</v>
      </c>
      <c r="N193" s="144" t="s">
        <v>37</v>
      </c>
      <c r="P193" s="145">
        <f t="shared" si="31"/>
        <v>0</v>
      </c>
      <c r="Q193" s="145">
        <v>0</v>
      </c>
      <c r="R193" s="145">
        <f t="shared" si="32"/>
        <v>0</v>
      </c>
      <c r="S193" s="145">
        <v>5.3999999999999999E-2</v>
      </c>
      <c r="T193" s="146">
        <f t="shared" si="33"/>
        <v>0.16524</v>
      </c>
      <c r="AR193" s="147" t="s">
        <v>152</v>
      </c>
      <c r="AT193" s="147" t="s">
        <v>148</v>
      </c>
      <c r="AU193" s="147" t="s">
        <v>153</v>
      </c>
      <c r="AY193" s="13" t="s">
        <v>146</v>
      </c>
      <c r="BE193" s="148">
        <f t="shared" si="34"/>
        <v>0</v>
      </c>
      <c r="BF193" s="148">
        <f t="shared" si="35"/>
        <v>0</v>
      </c>
      <c r="BG193" s="148">
        <f t="shared" si="36"/>
        <v>0</v>
      </c>
      <c r="BH193" s="148">
        <f t="shared" si="37"/>
        <v>0</v>
      </c>
      <c r="BI193" s="148">
        <f t="shared" si="38"/>
        <v>0</v>
      </c>
      <c r="BJ193" s="13" t="s">
        <v>153</v>
      </c>
      <c r="BK193" s="148">
        <f t="shared" si="39"/>
        <v>0</v>
      </c>
      <c r="BL193" s="13" t="s">
        <v>152</v>
      </c>
      <c r="BM193" s="147" t="s">
        <v>327</v>
      </c>
    </row>
    <row r="194" spans="2:65" s="1" customFormat="1" ht="24.2" customHeight="1" x14ac:dyDescent="0.2">
      <c r="B194" s="28"/>
      <c r="C194" s="135" t="s">
        <v>241</v>
      </c>
      <c r="D194" s="135" t="s">
        <v>148</v>
      </c>
      <c r="E194" s="136" t="s">
        <v>328</v>
      </c>
      <c r="F194" s="137" t="s">
        <v>329</v>
      </c>
      <c r="G194" s="138" t="s">
        <v>211</v>
      </c>
      <c r="H194" s="139">
        <v>19.64</v>
      </c>
      <c r="I194" s="140"/>
      <c r="J194" s="141">
        <f t="shared" si="30"/>
        <v>0</v>
      </c>
      <c r="K194" s="142"/>
      <c r="L194" s="28"/>
      <c r="M194" s="143" t="s">
        <v>1</v>
      </c>
      <c r="N194" s="144" t="s">
        <v>37</v>
      </c>
      <c r="P194" s="145">
        <f t="shared" si="31"/>
        <v>0</v>
      </c>
      <c r="Q194" s="145">
        <v>0</v>
      </c>
      <c r="R194" s="145">
        <f t="shared" si="32"/>
        <v>0</v>
      </c>
      <c r="S194" s="145">
        <v>8.7999999999999995E-2</v>
      </c>
      <c r="T194" s="146">
        <f t="shared" si="33"/>
        <v>1.7283199999999999</v>
      </c>
      <c r="AR194" s="147" t="s">
        <v>152</v>
      </c>
      <c r="AT194" s="147" t="s">
        <v>148</v>
      </c>
      <c r="AU194" s="147" t="s">
        <v>153</v>
      </c>
      <c r="AY194" s="13" t="s">
        <v>146</v>
      </c>
      <c r="BE194" s="148">
        <f t="shared" si="34"/>
        <v>0</v>
      </c>
      <c r="BF194" s="148">
        <f t="shared" si="35"/>
        <v>0</v>
      </c>
      <c r="BG194" s="148">
        <f t="shared" si="36"/>
        <v>0</v>
      </c>
      <c r="BH194" s="148">
        <f t="shared" si="37"/>
        <v>0</v>
      </c>
      <c r="BI194" s="148">
        <f t="shared" si="38"/>
        <v>0</v>
      </c>
      <c r="BJ194" s="13" t="s">
        <v>153</v>
      </c>
      <c r="BK194" s="148">
        <f t="shared" si="39"/>
        <v>0</v>
      </c>
      <c r="BL194" s="13" t="s">
        <v>152</v>
      </c>
      <c r="BM194" s="147" t="s">
        <v>330</v>
      </c>
    </row>
    <row r="195" spans="2:65" s="1" customFormat="1" ht="21.75" customHeight="1" x14ac:dyDescent="0.2">
      <c r="B195" s="28"/>
      <c r="C195" s="135" t="s">
        <v>331</v>
      </c>
      <c r="D195" s="135" t="s">
        <v>148</v>
      </c>
      <c r="E195" s="136" t="s">
        <v>332</v>
      </c>
      <c r="F195" s="137" t="s">
        <v>333</v>
      </c>
      <c r="G195" s="138" t="s">
        <v>191</v>
      </c>
      <c r="H195" s="139">
        <v>1</v>
      </c>
      <c r="I195" s="140"/>
      <c r="J195" s="141">
        <f t="shared" si="30"/>
        <v>0</v>
      </c>
      <c r="K195" s="142"/>
      <c r="L195" s="28"/>
      <c r="M195" s="143" t="s">
        <v>1</v>
      </c>
      <c r="N195" s="144" t="s">
        <v>37</v>
      </c>
      <c r="P195" s="145">
        <f t="shared" si="31"/>
        <v>0</v>
      </c>
      <c r="Q195" s="145">
        <v>0</v>
      </c>
      <c r="R195" s="145">
        <f t="shared" si="32"/>
        <v>0</v>
      </c>
      <c r="S195" s="145">
        <v>1.875</v>
      </c>
      <c r="T195" s="146">
        <f t="shared" si="33"/>
        <v>1.875</v>
      </c>
      <c r="AR195" s="147" t="s">
        <v>152</v>
      </c>
      <c r="AT195" s="147" t="s">
        <v>148</v>
      </c>
      <c r="AU195" s="147" t="s">
        <v>153</v>
      </c>
      <c r="AY195" s="13" t="s">
        <v>146</v>
      </c>
      <c r="BE195" s="148">
        <f t="shared" si="34"/>
        <v>0</v>
      </c>
      <c r="BF195" s="148">
        <f t="shared" si="35"/>
        <v>0</v>
      </c>
      <c r="BG195" s="148">
        <f t="shared" si="36"/>
        <v>0</v>
      </c>
      <c r="BH195" s="148">
        <f t="shared" si="37"/>
        <v>0</v>
      </c>
      <c r="BI195" s="148">
        <f t="shared" si="38"/>
        <v>0</v>
      </c>
      <c r="BJ195" s="13" t="s">
        <v>153</v>
      </c>
      <c r="BK195" s="148">
        <f t="shared" si="39"/>
        <v>0</v>
      </c>
      <c r="BL195" s="13" t="s">
        <v>152</v>
      </c>
      <c r="BM195" s="147" t="s">
        <v>334</v>
      </c>
    </row>
    <row r="196" spans="2:65" s="1" customFormat="1" ht="24.2" customHeight="1" x14ac:dyDescent="0.2">
      <c r="B196" s="28"/>
      <c r="C196" s="135" t="s">
        <v>244</v>
      </c>
      <c r="D196" s="135" t="s">
        <v>148</v>
      </c>
      <c r="E196" s="136" t="s">
        <v>335</v>
      </c>
      <c r="F196" s="137" t="s">
        <v>336</v>
      </c>
      <c r="G196" s="138" t="s">
        <v>151</v>
      </c>
      <c r="H196" s="139">
        <v>0.57399999999999995</v>
      </c>
      <c r="I196" s="140"/>
      <c r="J196" s="141">
        <f t="shared" si="30"/>
        <v>0</v>
      </c>
      <c r="K196" s="142"/>
      <c r="L196" s="28"/>
      <c r="M196" s="143" t="s">
        <v>1</v>
      </c>
      <c r="N196" s="144" t="s">
        <v>37</v>
      </c>
      <c r="P196" s="145">
        <f t="shared" si="31"/>
        <v>0</v>
      </c>
      <c r="Q196" s="145">
        <v>0</v>
      </c>
      <c r="R196" s="145">
        <f t="shared" si="32"/>
        <v>0</v>
      </c>
      <c r="S196" s="145">
        <v>1.875</v>
      </c>
      <c r="T196" s="146">
        <f t="shared" si="33"/>
        <v>1.0762499999999999</v>
      </c>
      <c r="AR196" s="147" t="s">
        <v>152</v>
      </c>
      <c r="AT196" s="147" t="s">
        <v>148</v>
      </c>
      <c r="AU196" s="147" t="s">
        <v>153</v>
      </c>
      <c r="AY196" s="13" t="s">
        <v>146</v>
      </c>
      <c r="BE196" s="148">
        <f t="shared" si="34"/>
        <v>0</v>
      </c>
      <c r="BF196" s="148">
        <f t="shared" si="35"/>
        <v>0</v>
      </c>
      <c r="BG196" s="148">
        <f t="shared" si="36"/>
        <v>0</v>
      </c>
      <c r="BH196" s="148">
        <f t="shared" si="37"/>
        <v>0</v>
      </c>
      <c r="BI196" s="148">
        <f t="shared" si="38"/>
        <v>0</v>
      </c>
      <c r="BJ196" s="13" t="s">
        <v>153</v>
      </c>
      <c r="BK196" s="148">
        <f t="shared" si="39"/>
        <v>0</v>
      </c>
      <c r="BL196" s="13" t="s">
        <v>152</v>
      </c>
      <c r="BM196" s="147" t="s">
        <v>337</v>
      </c>
    </row>
    <row r="197" spans="2:65" s="1" customFormat="1" ht="24.2" customHeight="1" x14ac:dyDescent="0.2">
      <c r="B197" s="28"/>
      <c r="C197" s="135" t="s">
        <v>338</v>
      </c>
      <c r="D197" s="135" t="s">
        <v>148</v>
      </c>
      <c r="E197" s="136" t="s">
        <v>339</v>
      </c>
      <c r="F197" s="137" t="s">
        <v>340</v>
      </c>
      <c r="G197" s="138" t="s">
        <v>151</v>
      </c>
      <c r="H197" s="139">
        <v>0.93400000000000005</v>
      </c>
      <c r="I197" s="140"/>
      <c r="J197" s="141">
        <f t="shared" si="30"/>
        <v>0</v>
      </c>
      <c r="K197" s="142"/>
      <c r="L197" s="28"/>
      <c r="M197" s="143" t="s">
        <v>1</v>
      </c>
      <c r="N197" s="144" t="s">
        <v>37</v>
      </c>
      <c r="P197" s="145">
        <f t="shared" si="31"/>
        <v>0</v>
      </c>
      <c r="Q197" s="145">
        <v>0</v>
      </c>
      <c r="R197" s="145">
        <f t="shared" si="32"/>
        <v>0</v>
      </c>
      <c r="S197" s="145">
        <v>1.875</v>
      </c>
      <c r="T197" s="146">
        <f t="shared" si="33"/>
        <v>1.7512500000000002</v>
      </c>
      <c r="AR197" s="147" t="s">
        <v>152</v>
      </c>
      <c r="AT197" s="147" t="s">
        <v>148</v>
      </c>
      <c r="AU197" s="147" t="s">
        <v>153</v>
      </c>
      <c r="AY197" s="13" t="s">
        <v>146</v>
      </c>
      <c r="BE197" s="148">
        <f t="shared" si="34"/>
        <v>0</v>
      </c>
      <c r="BF197" s="148">
        <f t="shared" si="35"/>
        <v>0</v>
      </c>
      <c r="BG197" s="148">
        <f t="shared" si="36"/>
        <v>0</v>
      </c>
      <c r="BH197" s="148">
        <f t="shared" si="37"/>
        <v>0</v>
      </c>
      <c r="BI197" s="148">
        <f t="shared" si="38"/>
        <v>0</v>
      </c>
      <c r="BJ197" s="13" t="s">
        <v>153</v>
      </c>
      <c r="BK197" s="148">
        <f t="shared" si="39"/>
        <v>0</v>
      </c>
      <c r="BL197" s="13" t="s">
        <v>152</v>
      </c>
      <c r="BM197" s="147" t="s">
        <v>341</v>
      </c>
    </row>
    <row r="198" spans="2:65" s="1" customFormat="1" ht="33" customHeight="1" x14ac:dyDescent="0.2">
      <c r="B198" s="28"/>
      <c r="C198" s="135" t="s">
        <v>248</v>
      </c>
      <c r="D198" s="135" t="s">
        <v>148</v>
      </c>
      <c r="E198" s="136" t="s">
        <v>342</v>
      </c>
      <c r="F198" s="137" t="s">
        <v>343</v>
      </c>
      <c r="G198" s="138" t="s">
        <v>191</v>
      </c>
      <c r="H198" s="139">
        <v>6</v>
      </c>
      <c r="I198" s="140"/>
      <c r="J198" s="141">
        <f t="shared" si="30"/>
        <v>0</v>
      </c>
      <c r="K198" s="142"/>
      <c r="L198" s="28"/>
      <c r="M198" s="143" t="s">
        <v>1</v>
      </c>
      <c r="N198" s="144" t="s">
        <v>37</v>
      </c>
      <c r="P198" s="145">
        <f t="shared" si="31"/>
        <v>0</v>
      </c>
      <c r="Q198" s="145">
        <v>0</v>
      </c>
      <c r="R198" s="145">
        <f t="shared" si="32"/>
        <v>0</v>
      </c>
      <c r="S198" s="145">
        <v>0.06</v>
      </c>
      <c r="T198" s="146">
        <f t="shared" si="33"/>
        <v>0.36</v>
      </c>
      <c r="AR198" s="147" t="s">
        <v>152</v>
      </c>
      <c r="AT198" s="147" t="s">
        <v>148</v>
      </c>
      <c r="AU198" s="147" t="s">
        <v>153</v>
      </c>
      <c r="AY198" s="13" t="s">
        <v>146</v>
      </c>
      <c r="BE198" s="148">
        <f t="shared" si="34"/>
        <v>0</v>
      </c>
      <c r="BF198" s="148">
        <f t="shared" si="35"/>
        <v>0</v>
      </c>
      <c r="BG198" s="148">
        <f t="shared" si="36"/>
        <v>0</v>
      </c>
      <c r="BH198" s="148">
        <f t="shared" si="37"/>
        <v>0</v>
      </c>
      <c r="BI198" s="148">
        <f t="shared" si="38"/>
        <v>0</v>
      </c>
      <c r="BJ198" s="13" t="s">
        <v>153</v>
      </c>
      <c r="BK198" s="148">
        <f t="shared" si="39"/>
        <v>0</v>
      </c>
      <c r="BL198" s="13" t="s">
        <v>152</v>
      </c>
      <c r="BM198" s="147" t="s">
        <v>344</v>
      </c>
    </row>
    <row r="199" spans="2:65" s="1" customFormat="1" ht="16.5" customHeight="1" x14ac:dyDescent="0.2">
      <c r="B199" s="28"/>
      <c r="C199" s="135" t="s">
        <v>345</v>
      </c>
      <c r="D199" s="135" t="s">
        <v>148</v>
      </c>
      <c r="E199" s="136" t="s">
        <v>346</v>
      </c>
      <c r="F199" s="137" t="s">
        <v>347</v>
      </c>
      <c r="G199" s="138" t="s">
        <v>348</v>
      </c>
      <c r="H199" s="139">
        <v>1</v>
      </c>
      <c r="I199" s="140"/>
      <c r="J199" s="141">
        <f t="shared" si="30"/>
        <v>0</v>
      </c>
      <c r="K199" s="142"/>
      <c r="L199" s="28"/>
      <c r="M199" s="143" t="s">
        <v>1</v>
      </c>
      <c r="N199" s="144" t="s">
        <v>37</v>
      </c>
      <c r="P199" s="145">
        <f t="shared" si="31"/>
        <v>0</v>
      </c>
      <c r="Q199" s="145">
        <v>0</v>
      </c>
      <c r="R199" s="145">
        <f t="shared" si="32"/>
        <v>0</v>
      </c>
      <c r="S199" s="145">
        <v>0</v>
      </c>
      <c r="T199" s="146">
        <f t="shared" si="33"/>
        <v>0</v>
      </c>
      <c r="AR199" s="147" t="s">
        <v>152</v>
      </c>
      <c r="AT199" s="147" t="s">
        <v>148</v>
      </c>
      <c r="AU199" s="147" t="s">
        <v>153</v>
      </c>
      <c r="AY199" s="13" t="s">
        <v>146</v>
      </c>
      <c r="BE199" s="148">
        <f t="shared" si="34"/>
        <v>0</v>
      </c>
      <c r="BF199" s="148">
        <f t="shared" si="35"/>
        <v>0</v>
      </c>
      <c r="BG199" s="148">
        <f t="shared" si="36"/>
        <v>0</v>
      </c>
      <c r="BH199" s="148">
        <f t="shared" si="37"/>
        <v>0</v>
      </c>
      <c r="BI199" s="148">
        <f t="shared" si="38"/>
        <v>0</v>
      </c>
      <c r="BJ199" s="13" t="s">
        <v>153</v>
      </c>
      <c r="BK199" s="148">
        <f t="shared" si="39"/>
        <v>0</v>
      </c>
      <c r="BL199" s="13" t="s">
        <v>152</v>
      </c>
      <c r="BM199" s="147" t="s">
        <v>349</v>
      </c>
    </row>
    <row r="200" spans="2:65" s="1" customFormat="1" ht="37.700000000000003" customHeight="1" x14ac:dyDescent="0.2">
      <c r="B200" s="28"/>
      <c r="C200" s="135" t="s">
        <v>251</v>
      </c>
      <c r="D200" s="135" t="s">
        <v>148</v>
      </c>
      <c r="E200" s="136" t="s">
        <v>350</v>
      </c>
      <c r="F200" s="137" t="s">
        <v>351</v>
      </c>
      <c r="G200" s="138" t="s">
        <v>211</v>
      </c>
      <c r="H200" s="139">
        <v>16.170000000000002</v>
      </c>
      <c r="I200" s="140"/>
      <c r="J200" s="141">
        <f t="shared" si="30"/>
        <v>0</v>
      </c>
      <c r="K200" s="142"/>
      <c r="L200" s="28"/>
      <c r="M200" s="143" t="s">
        <v>1</v>
      </c>
      <c r="N200" s="144" t="s">
        <v>37</v>
      </c>
      <c r="P200" s="145">
        <f t="shared" si="31"/>
        <v>0</v>
      </c>
      <c r="Q200" s="145">
        <v>0</v>
      </c>
      <c r="R200" s="145">
        <f t="shared" si="32"/>
        <v>0</v>
      </c>
      <c r="S200" s="145">
        <v>6.8000000000000005E-2</v>
      </c>
      <c r="T200" s="146">
        <f t="shared" si="33"/>
        <v>1.0995600000000001</v>
      </c>
      <c r="AR200" s="147" t="s">
        <v>152</v>
      </c>
      <c r="AT200" s="147" t="s">
        <v>148</v>
      </c>
      <c r="AU200" s="147" t="s">
        <v>153</v>
      </c>
      <c r="AY200" s="13" t="s">
        <v>146</v>
      </c>
      <c r="BE200" s="148">
        <f t="shared" si="34"/>
        <v>0</v>
      </c>
      <c r="BF200" s="148">
        <f t="shared" si="35"/>
        <v>0</v>
      </c>
      <c r="BG200" s="148">
        <f t="shared" si="36"/>
        <v>0</v>
      </c>
      <c r="BH200" s="148">
        <f t="shared" si="37"/>
        <v>0</v>
      </c>
      <c r="BI200" s="148">
        <f t="shared" si="38"/>
        <v>0</v>
      </c>
      <c r="BJ200" s="13" t="s">
        <v>153</v>
      </c>
      <c r="BK200" s="148">
        <f t="shared" si="39"/>
        <v>0</v>
      </c>
      <c r="BL200" s="13" t="s">
        <v>152</v>
      </c>
      <c r="BM200" s="147" t="s">
        <v>352</v>
      </c>
    </row>
    <row r="201" spans="2:65" s="1" customFormat="1" ht="24.2" customHeight="1" x14ac:dyDescent="0.2">
      <c r="B201" s="28"/>
      <c r="C201" s="135" t="s">
        <v>353</v>
      </c>
      <c r="D201" s="135" t="s">
        <v>148</v>
      </c>
      <c r="E201" s="136" t="s">
        <v>354</v>
      </c>
      <c r="F201" s="137" t="s">
        <v>355</v>
      </c>
      <c r="G201" s="138" t="s">
        <v>356</v>
      </c>
      <c r="H201" s="139">
        <v>59.326000000000001</v>
      </c>
      <c r="I201" s="140"/>
      <c r="J201" s="141">
        <f t="shared" si="30"/>
        <v>0</v>
      </c>
      <c r="K201" s="142"/>
      <c r="L201" s="28"/>
      <c r="M201" s="143" t="s">
        <v>1</v>
      </c>
      <c r="N201" s="144" t="s">
        <v>37</v>
      </c>
      <c r="P201" s="145">
        <f t="shared" si="31"/>
        <v>0</v>
      </c>
      <c r="Q201" s="145">
        <v>0</v>
      </c>
      <c r="R201" s="145">
        <f t="shared" si="32"/>
        <v>0</v>
      </c>
      <c r="S201" s="145">
        <v>0</v>
      </c>
      <c r="T201" s="146">
        <f t="shared" si="33"/>
        <v>0</v>
      </c>
      <c r="AR201" s="147" t="s">
        <v>152</v>
      </c>
      <c r="AT201" s="147" t="s">
        <v>148</v>
      </c>
      <c r="AU201" s="147" t="s">
        <v>153</v>
      </c>
      <c r="AY201" s="13" t="s">
        <v>146</v>
      </c>
      <c r="BE201" s="148">
        <f t="shared" si="34"/>
        <v>0</v>
      </c>
      <c r="BF201" s="148">
        <f t="shared" si="35"/>
        <v>0</v>
      </c>
      <c r="BG201" s="148">
        <f t="shared" si="36"/>
        <v>0</v>
      </c>
      <c r="BH201" s="148">
        <f t="shared" si="37"/>
        <v>0</v>
      </c>
      <c r="BI201" s="148">
        <f t="shared" si="38"/>
        <v>0</v>
      </c>
      <c r="BJ201" s="13" t="s">
        <v>153</v>
      </c>
      <c r="BK201" s="148">
        <f t="shared" si="39"/>
        <v>0</v>
      </c>
      <c r="BL201" s="13" t="s">
        <v>152</v>
      </c>
      <c r="BM201" s="147" t="s">
        <v>357</v>
      </c>
    </row>
    <row r="202" spans="2:65" s="1" customFormat="1" ht="24.2" customHeight="1" x14ac:dyDescent="0.2">
      <c r="B202" s="28"/>
      <c r="C202" s="135" t="s">
        <v>255</v>
      </c>
      <c r="D202" s="135" t="s">
        <v>148</v>
      </c>
      <c r="E202" s="136" t="s">
        <v>358</v>
      </c>
      <c r="F202" s="137" t="s">
        <v>359</v>
      </c>
      <c r="G202" s="138" t="s">
        <v>356</v>
      </c>
      <c r="H202" s="139">
        <v>296.63</v>
      </c>
      <c r="I202" s="140"/>
      <c r="J202" s="141">
        <f t="shared" si="30"/>
        <v>0</v>
      </c>
      <c r="K202" s="142"/>
      <c r="L202" s="28"/>
      <c r="M202" s="143" t="s">
        <v>1</v>
      </c>
      <c r="N202" s="144" t="s">
        <v>37</v>
      </c>
      <c r="P202" s="145">
        <f t="shared" si="31"/>
        <v>0</v>
      </c>
      <c r="Q202" s="145">
        <v>0</v>
      </c>
      <c r="R202" s="145">
        <f t="shared" si="32"/>
        <v>0</v>
      </c>
      <c r="S202" s="145">
        <v>0</v>
      </c>
      <c r="T202" s="146">
        <f t="shared" si="33"/>
        <v>0</v>
      </c>
      <c r="AR202" s="147" t="s">
        <v>152</v>
      </c>
      <c r="AT202" s="147" t="s">
        <v>148</v>
      </c>
      <c r="AU202" s="147" t="s">
        <v>153</v>
      </c>
      <c r="AY202" s="13" t="s">
        <v>146</v>
      </c>
      <c r="BE202" s="148">
        <f t="shared" si="34"/>
        <v>0</v>
      </c>
      <c r="BF202" s="148">
        <f t="shared" si="35"/>
        <v>0</v>
      </c>
      <c r="BG202" s="148">
        <f t="shared" si="36"/>
        <v>0</v>
      </c>
      <c r="BH202" s="148">
        <f t="shared" si="37"/>
        <v>0</v>
      </c>
      <c r="BI202" s="148">
        <f t="shared" si="38"/>
        <v>0</v>
      </c>
      <c r="BJ202" s="13" t="s">
        <v>153</v>
      </c>
      <c r="BK202" s="148">
        <f t="shared" si="39"/>
        <v>0</v>
      </c>
      <c r="BL202" s="13" t="s">
        <v>152</v>
      </c>
      <c r="BM202" s="147" t="s">
        <v>360</v>
      </c>
    </row>
    <row r="203" spans="2:65" s="11" customFormat="1" ht="26.1" customHeight="1" x14ac:dyDescent="0.2">
      <c r="B203" s="123"/>
      <c r="D203" s="124" t="s">
        <v>70</v>
      </c>
      <c r="E203" s="125" t="s">
        <v>361</v>
      </c>
      <c r="F203" s="125" t="s">
        <v>362</v>
      </c>
      <c r="I203" s="126"/>
      <c r="J203" s="127">
        <f>BK203</f>
        <v>0</v>
      </c>
      <c r="L203" s="123"/>
      <c r="M203" s="128"/>
      <c r="P203" s="129">
        <f>P204+P214+P218+P221+P231+P234+P240+P245+P277+P280+P287+P295+P301+P303</f>
        <v>0</v>
      </c>
      <c r="R203" s="129">
        <f>R204+R214+R218+R221+R231+R234+R240+R245+R277+R280+R287+R295+R301+R303</f>
        <v>9.3005574252000009</v>
      </c>
      <c r="T203" s="130">
        <f>T204+T214+T218+T221+T231+T234+T240+T245+T277+T280+T287+T295+T301+T303</f>
        <v>1.7778594999999999</v>
      </c>
      <c r="AR203" s="124" t="s">
        <v>153</v>
      </c>
      <c r="AT203" s="131" t="s">
        <v>70</v>
      </c>
      <c r="AU203" s="131" t="s">
        <v>71</v>
      </c>
      <c r="AY203" s="124" t="s">
        <v>146</v>
      </c>
      <c r="BK203" s="132">
        <f>BK204+BK214+BK218+BK221+BK231+BK234+BK240+BK245+BK277+BK280+BK287+BK295+BK301+BK303</f>
        <v>0</v>
      </c>
    </row>
    <row r="204" spans="2:65" s="11" customFormat="1" ht="22.7" customHeight="1" x14ac:dyDescent="0.2">
      <c r="B204" s="123"/>
      <c r="D204" s="124" t="s">
        <v>70</v>
      </c>
      <c r="E204" s="133" t="s">
        <v>363</v>
      </c>
      <c r="F204" s="133" t="s">
        <v>364</v>
      </c>
      <c r="I204" s="126"/>
      <c r="J204" s="134">
        <f>BK204</f>
        <v>0</v>
      </c>
      <c r="L204" s="123"/>
      <c r="M204" s="128"/>
      <c r="P204" s="129">
        <f>SUM(P205:P213)</f>
        <v>0</v>
      </c>
      <c r="R204" s="129">
        <f>SUM(R205:R213)</f>
        <v>0.93899900339999998</v>
      </c>
      <c r="T204" s="130">
        <f>SUM(T205:T213)</f>
        <v>0</v>
      </c>
      <c r="AR204" s="124" t="s">
        <v>153</v>
      </c>
      <c r="AT204" s="131" t="s">
        <v>70</v>
      </c>
      <c r="AU204" s="131" t="s">
        <v>79</v>
      </c>
      <c r="AY204" s="124" t="s">
        <v>146</v>
      </c>
      <c r="BK204" s="132">
        <f>SUM(BK205:BK213)</f>
        <v>0</v>
      </c>
    </row>
    <row r="205" spans="2:65" s="1" customFormat="1" ht="24.2" customHeight="1" x14ac:dyDescent="0.2">
      <c r="B205" s="28"/>
      <c r="C205" s="135" t="s">
        <v>365</v>
      </c>
      <c r="D205" s="135" t="s">
        <v>148</v>
      </c>
      <c r="E205" s="136" t="s">
        <v>366</v>
      </c>
      <c r="F205" s="137" t="s">
        <v>367</v>
      </c>
      <c r="G205" s="138" t="s">
        <v>211</v>
      </c>
      <c r="H205" s="139">
        <v>118.09</v>
      </c>
      <c r="I205" s="140"/>
      <c r="J205" s="141">
        <f t="shared" ref="J205:J213" si="40">ROUND(I205*H205,2)</f>
        <v>0</v>
      </c>
      <c r="K205" s="142"/>
      <c r="L205" s="28"/>
      <c r="M205" s="143" t="s">
        <v>1</v>
      </c>
      <c r="N205" s="144" t="s">
        <v>37</v>
      </c>
      <c r="P205" s="145">
        <f t="shared" ref="P205:P213" si="41">O205*H205</f>
        <v>0</v>
      </c>
      <c r="Q205" s="145">
        <v>0</v>
      </c>
      <c r="R205" s="145">
        <f t="shared" ref="R205:R213" si="42">Q205*H205</f>
        <v>0</v>
      </c>
      <c r="S205" s="145">
        <v>0</v>
      </c>
      <c r="T205" s="146">
        <f t="shared" ref="T205:T213" si="43">S205*H205</f>
        <v>0</v>
      </c>
      <c r="AR205" s="147" t="s">
        <v>176</v>
      </c>
      <c r="AT205" s="147" t="s">
        <v>148</v>
      </c>
      <c r="AU205" s="147" t="s">
        <v>153</v>
      </c>
      <c r="AY205" s="13" t="s">
        <v>146</v>
      </c>
      <c r="BE205" s="148">
        <f t="shared" ref="BE205:BE213" si="44">IF(N205="základná",J205,0)</f>
        <v>0</v>
      </c>
      <c r="BF205" s="148">
        <f t="shared" ref="BF205:BF213" si="45">IF(N205="znížená",J205,0)</f>
        <v>0</v>
      </c>
      <c r="BG205" s="148">
        <f t="shared" ref="BG205:BG213" si="46">IF(N205="zákl. prenesená",J205,0)</f>
        <v>0</v>
      </c>
      <c r="BH205" s="148">
        <f t="shared" ref="BH205:BH213" si="47">IF(N205="zníž. prenesená",J205,0)</f>
        <v>0</v>
      </c>
      <c r="BI205" s="148">
        <f t="shared" ref="BI205:BI213" si="48">IF(N205="nulová",J205,0)</f>
        <v>0</v>
      </c>
      <c r="BJ205" s="13" t="s">
        <v>153</v>
      </c>
      <c r="BK205" s="148">
        <f t="shared" ref="BK205:BK213" si="49">ROUND(I205*H205,2)</f>
        <v>0</v>
      </c>
      <c r="BL205" s="13" t="s">
        <v>176</v>
      </c>
      <c r="BM205" s="147" t="s">
        <v>368</v>
      </c>
    </row>
    <row r="206" spans="2:65" s="1" customFormat="1" ht="16.5" customHeight="1" x14ac:dyDescent="0.2">
      <c r="B206" s="28"/>
      <c r="C206" s="149" t="s">
        <v>258</v>
      </c>
      <c r="D206" s="149" t="s">
        <v>194</v>
      </c>
      <c r="E206" s="150" t="s">
        <v>369</v>
      </c>
      <c r="F206" s="151" t="s">
        <v>370</v>
      </c>
      <c r="G206" s="152" t="s">
        <v>356</v>
      </c>
      <c r="H206" s="153">
        <v>3.5000000000000003E-2</v>
      </c>
      <c r="I206" s="154"/>
      <c r="J206" s="155">
        <f t="shared" si="40"/>
        <v>0</v>
      </c>
      <c r="K206" s="156"/>
      <c r="L206" s="157"/>
      <c r="M206" s="158" t="s">
        <v>1</v>
      </c>
      <c r="N206" s="159" t="s">
        <v>37</v>
      </c>
      <c r="P206" s="145">
        <f t="shared" si="41"/>
        <v>0</v>
      </c>
      <c r="Q206" s="145">
        <v>1</v>
      </c>
      <c r="R206" s="145">
        <f t="shared" si="42"/>
        <v>3.5000000000000003E-2</v>
      </c>
      <c r="S206" s="145">
        <v>0</v>
      </c>
      <c r="T206" s="146">
        <f t="shared" si="43"/>
        <v>0</v>
      </c>
      <c r="AR206" s="147" t="s">
        <v>207</v>
      </c>
      <c r="AT206" s="147" t="s">
        <v>194</v>
      </c>
      <c r="AU206" s="147" t="s">
        <v>153</v>
      </c>
      <c r="AY206" s="13" t="s">
        <v>146</v>
      </c>
      <c r="BE206" s="148">
        <f t="shared" si="44"/>
        <v>0</v>
      </c>
      <c r="BF206" s="148">
        <f t="shared" si="45"/>
        <v>0</v>
      </c>
      <c r="BG206" s="148">
        <f t="shared" si="46"/>
        <v>0</v>
      </c>
      <c r="BH206" s="148">
        <f t="shared" si="47"/>
        <v>0</v>
      </c>
      <c r="BI206" s="148">
        <f t="shared" si="48"/>
        <v>0</v>
      </c>
      <c r="BJ206" s="13" t="s">
        <v>153</v>
      </c>
      <c r="BK206" s="148">
        <f t="shared" si="49"/>
        <v>0</v>
      </c>
      <c r="BL206" s="13" t="s">
        <v>176</v>
      </c>
      <c r="BM206" s="147" t="s">
        <v>371</v>
      </c>
    </row>
    <row r="207" spans="2:65" s="1" customFormat="1" ht="24.2" customHeight="1" x14ac:dyDescent="0.2">
      <c r="B207" s="28"/>
      <c r="C207" s="135" t="s">
        <v>372</v>
      </c>
      <c r="D207" s="135" t="s">
        <v>148</v>
      </c>
      <c r="E207" s="136" t="s">
        <v>373</v>
      </c>
      <c r="F207" s="137" t="s">
        <v>374</v>
      </c>
      <c r="G207" s="138" t="s">
        <v>211</v>
      </c>
      <c r="H207" s="139">
        <v>118.09</v>
      </c>
      <c r="I207" s="140"/>
      <c r="J207" s="141">
        <f t="shared" si="40"/>
        <v>0</v>
      </c>
      <c r="K207" s="142"/>
      <c r="L207" s="28"/>
      <c r="M207" s="143" t="s">
        <v>1</v>
      </c>
      <c r="N207" s="144" t="s">
        <v>37</v>
      </c>
      <c r="P207" s="145">
        <f t="shared" si="41"/>
        <v>0</v>
      </c>
      <c r="Q207" s="145">
        <v>5.4226000000000003E-4</v>
      </c>
      <c r="R207" s="145">
        <f t="shared" si="42"/>
        <v>6.4035483400000009E-2</v>
      </c>
      <c r="S207" s="145">
        <v>0</v>
      </c>
      <c r="T207" s="146">
        <f t="shared" si="43"/>
        <v>0</v>
      </c>
      <c r="AR207" s="147" t="s">
        <v>176</v>
      </c>
      <c r="AT207" s="147" t="s">
        <v>148</v>
      </c>
      <c r="AU207" s="147" t="s">
        <v>153</v>
      </c>
      <c r="AY207" s="13" t="s">
        <v>146</v>
      </c>
      <c r="BE207" s="148">
        <f t="shared" si="44"/>
        <v>0</v>
      </c>
      <c r="BF207" s="148">
        <f t="shared" si="45"/>
        <v>0</v>
      </c>
      <c r="BG207" s="148">
        <f t="shared" si="46"/>
        <v>0</v>
      </c>
      <c r="BH207" s="148">
        <f t="shared" si="47"/>
        <v>0</v>
      </c>
      <c r="BI207" s="148">
        <f t="shared" si="48"/>
        <v>0</v>
      </c>
      <c r="BJ207" s="13" t="s">
        <v>153</v>
      </c>
      <c r="BK207" s="148">
        <f t="shared" si="49"/>
        <v>0</v>
      </c>
      <c r="BL207" s="13" t="s">
        <v>176</v>
      </c>
      <c r="BM207" s="147" t="s">
        <v>375</v>
      </c>
    </row>
    <row r="208" spans="2:65" s="1" customFormat="1" ht="16.5" customHeight="1" x14ac:dyDescent="0.2">
      <c r="B208" s="28"/>
      <c r="C208" s="149" t="s">
        <v>262</v>
      </c>
      <c r="D208" s="149" t="s">
        <v>194</v>
      </c>
      <c r="E208" s="150" t="s">
        <v>376</v>
      </c>
      <c r="F208" s="151" t="s">
        <v>377</v>
      </c>
      <c r="G208" s="152" t="s">
        <v>211</v>
      </c>
      <c r="H208" s="153">
        <v>135.804</v>
      </c>
      <c r="I208" s="154"/>
      <c r="J208" s="155">
        <f t="shared" si="40"/>
        <v>0</v>
      </c>
      <c r="K208" s="156"/>
      <c r="L208" s="157"/>
      <c r="M208" s="158" t="s">
        <v>1</v>
      </c>
      <c r="N208" s="159" t="s">
        <v>37</v>
      </c>
      <c r="P208" s="145">
        <f t="shared" si="41"/>
        <v>0</v>
      </c>
      <c r="Q208" s="145">
        <v>5.13E-3</v>
      </c>
      <c r="R208" s="145">
        <f t="shared" si="42"/>
        <v>0.69667451999999996</v>
      </c>
      <c r="S208" s="145">
        <v>0</v>
      </c>
      <c r="T208" s="146">
        <f t="shared" si="43"/>
        <v>0</v>
      </c>
      <c r="AR208" s="147" t="s">
        <v>207</v>
      </c>
      <c r="AT208" s="147" t="s">
        <v>194</v>
      </c>
      <c r="AU208" s="147" t="s">
        <v>153</v>
      </c>
      <c r="AY208" s="13" t="s">
        <v>146</v>
      </c>
      <c r="BE208" s="148">
        <f t="shared" si="44"/>
        <v>0</v>
      </c>
      <c r="BF208" s="148">
        <f t="shared" si="45"/>
        <v>0</v>
      </c>
      <c r="BG208" s="148">
        <f t="shared" si="46"/>
        <v>0</v>
      </c>
      <c r="BH208" s="148">
        <f t="shared" si="47"/>
        <v>0</v>
      </c>
      <c r="BI208" s="148">
        <f t="shared" si="48"/>
        <v>0</v>
      </c>
      <c r="BJ208" s="13" t="s">
        <v>153</v>
      </c>
      <c r="BK208" s="148">
        <f t="shared" si="49"/>
        <v>0</v>
      </c>
      <c r="BL208" s="13" t="s">
        <v>176</v>
      </c>
      <c r="BM208" s="147" t="s">
        <v>378</v>
      </c>
    </row>
    <row r="209" spans="2:65" s="1" customFormat="1" ht="33" customHeight="1" x14ac:dyDescent="0.2">
      <c r="B209" s="28"/>
      <c r="C209" s="135" t="s">
        <v>379</v>
      </c>
      <c r="D209" s="135" t="s">
        <v>148</v>
      </c>
      <c r="E209" s="136" t="s">
        <v>380</v>
      </c>
      <c r="F209" s="137" t="s">
        <v>381</v>
      </c>
      <c r="G209" s="138" t="s">
        <v>211</v>
      </c>
      <c r="H209" s="139">
        <v>47.74</v>
      </c>
      <c r="I209" s="140"/>
      <c r="J209" s="141">
        <f t="shared" si="40"/>
        <v>0</v>
      </c>
      <c r="K209" s="142"/>
      <c r="L209" s="28"/>
      <c r="M209" s="143" t="s">
        <v>1</v>
      </c>
      <c r="N209" s="144" t="s">
        <v>37</v>
      </c>
      <c r="P209" s="145">
        <f t="shared" si="41"/>
        <v>0</v>
      </c>
      <c r="Q209" s="145">
        <v>0</v>
      </c>
      <c r="R209" s="145">
        <f t="shared" si="42"/>
        <v>0</v>
      </c>
      <c r="S209" s="145">
        <v>0</v>
      </c>
      <c r="T209" s="146">
        <f t="shared" si="43"/>
        <v>0</v>
      </c>
      <c r="AR209" s="147" t="s">
        <v>176</v>
      </c>
      <c r="AT209" s="147" t="s">
        <v>148</v>
      </c>
      <c r="AU209" s="147" t="s">
        <v>153</v>
      </c>
      <c r="AY209" s="13" t="s">
        <v>146</v>
      </c>
      <c r="BE209" s="148">
        <f t="shared" si="44"/>
        <v>0</v>
      </c>
      <c r="BF209" s="148">
        <f t="shared" si="45"/>
        <v>0</v>
      </c>
      <c r="BG209" s="148">
        <f t="shared" si="46"/>
        <v>0</v>
      </c>
      <c r="BH209" s="148">
        <f t="shared" si="47"/>
        <v>0</v>
      </c>
      <c r="BI209" s="148">
        <f t="shared" si="48"/>
        <v>0</v>
      </c>
      <c r="BJ209" s="13" t="s">
        <v>153</v>
      </c>
      <c r="BK209" s="148">
        <f t="shared" si="49"/>
        <v>0</v>
      </c>
      <c r="BL209" s="13" t="s">
        <v>176</v>
      </c>
      <c r="BM209" s="147" t="s">
        <v>382</v>
      </c>
    </row>
    <row r="210" spans="2:65" s="1" customFormat="1" ht="16.5" customHeight="1" x14ac:dyDescent="0.2">
      <c r="B210" s="28"/>
      <c r="C210" s="149" t="s">
        <v>265</v>
      </c>
      <c r="D210" s="149" t="s">
        <v>194</v>
      </c>
      <c r="E210" s="150" t="s">
        <v>383</v>
      </c>
      <c r="F210" s="151" t="s">
        <v>384</v>
      </c>
      <c r="G210" s="152" t="s">
        <v>385</v>
      </c>
      <c r="H210" s="153">
        <v>64.448999999999998</v>
      </c>
      <c r="I210" s="154"/>
      <c r="J210" s="155">
        <f t="shared" si="40"/>
        <v>0</v>
      </c>
      <c r="K210" s="156"/>
      <c r="L210" s="157"/>
      <c r="M210" s="158" t="s">
        <v>1</v>
      </c>
      <c r="N210" s="159" t="s">
        <v>37</v>
      </c>
      <c r="P210" s="145">
        <f t="shared" si="41"/>
        <v>0</v>
      </c>
      <c r="Q210" s="145">
        <v>1E-3</v>
      </c>
      <c r="R210" s="145">
        <f t="shared" si="42"/>
        <v>6.4449000000000006E-2</v>
      </c>
      <c r="S210" s="145">
        <v>0</v>
      </c>
      <c r="T210" s="146">
        <f t="shared" si="43"/>
        <v>0</v>
      </c>
      <c r="AR210" s="147" t="s">
        <v>207</v>
      </c>
      <c r="AT210" s="147" t="s">
        <v>194</v>
      </c>
      <c r="AU210" s="147" t="s">
        <v>153</v>
      </c>
      <c r="AY210" s="13" t="s">
        <v>146</v>
      </c>
      <c r="BE210" s="148">
        <f t="shared" si="44"/>
        <v>0</v>
      </c>
      <c r="BF210" s="148">
        <f t="shared" si="45"/>
        <v>0</v>
      </c>
      <c r="BG210" s="148">
        <f t="shared" si="46"/>
        <v>0</v>
      </c>
      <c r="BH210" s="148">
        <f t="shared" si="47"/>
        <v>0</v>
      </c>
      <c r="BI210" s="148">
        <f t="shared" si="48"/>
        <v>0</v>
      </c>
      <c r="BJ210" s="13" t="s">
        <v>153</v>
      </c>
      <c r="BK210" s="148">
        <f t="shared" si="49"/>
        <v>0</v>
      </c>
      <c r="BL210" s="13" t="s">
        <v>176</v>
      </c>
      <c r="BM210" s="147" t="s">
        <v>386</v>
      </c>
    </row>
    <row r="211" spans="2:65" s="1" customFormat="1" ht="24.2" customHeight="1" x14ac:dyDescent="0.2">
      <c r="B211" s="28"/>
      <c r="C211" s="135" t="s">
        <v>387</v>
      </c>
      <c r="D211" s="135" t="s">
        <v>148</v>
      </c>
      <c r="E211" s="136" t="s">
        <v>388</v>
      </c>
      <c r="F211" s="137" t="s">
        <v>389</v>
      </c>
      <c r="G211" s="138" t="s">
        <v>211</v>
      </c>
      <c r="H211" s="139">
        <v>58.4</v>
      </c>
      <c r="I211" s="140"/>
      <c r="J211" s="141">
        <f t="shared" si="40"/>
        <v>0</v>
      </c>
      <c r="K211" s="142"/>
      <c r="L211" s="28"/>
      <c r="M211" s="143" t="s">
        <v>1</v>
      </c>
      <c r="N211" s="144" t="s">
        <v>37</v>
      </c>
      <c r="P211" s="145">
        <f t="shared" si="41"/>
        <v>0</v>
      </c>
      <c r="Q211" s="145">
        <v>0</v>
      </c>
      <c r="R211" s="145">
        <f t="shared" si="42"/>
        <v>0</v>
      </c>
      <c r="S211" s="145">
        <v>0</v>
      </c>
      <c r="T211" s="146">
        <f t="shared" si="43"/>
        <v>0</v>
      </c>
      <c r="AR211" s="147" t="s">
        <v>176</v>
      </c>
      <c r="AT211" s="147" t="s">
        <v>148</v>
      </c>
      <c r="AU211" s="147" t="s">
        <v>153</v>
      </c>
      <c r="AY211" s="13" t="s">
        <v>146</v>
      </c>
      <c r="BE211" s="148">
        <f t="shared" si="44"/>
        <v>0</v>
      </c>
      <c r="BF211" s="148">
        <f t="shared" si="45"/>
        <v>0</v>
      </c>
      <c r="BG211" s="148">
        <f t="shared" si="46"/>
        <v>0</v>
      </c>
      <c r="BH211" s="148">
        <f t="shared" si="47"/>
        <v>0</v>
      </c>
      <c r="BI211" s="148">
        <f t="shared" si="48"/>
        <v>0</v>
      </c>
      <c r="BJ211" s="13" t="s">
        <v>153</v>
      </c>
      <c r="BK211" s="148">
        <f t="shared" si="49"/>
        <v>0</v>
      </c>
      <c r="BL211" s="13" t="s">
        <v>176</v>
      </c>
      <c r="BM211" s="147" t="s">
        <v>390</v>
      </c>
    </row>
    <row r="212" spans="2:65" s="1" customFormat="1" ht="16.5" customHeight="1" x14ac:dyDescent="0.2">
      <c r="B212" s="28"/>
      <c r="C212" s="149" t="s">
        <v>269</v>
      </c>
      <c r="D212" s="149" t="s">
        <v>194</v>
      </c>
      <c r="E212" s="150" t="s">
        <v>383</v>
      </c>
      <c r="F212" s="151" t="s">
        <v>384</v>
      </c>
      <c r="G212" s="152" t="s">
        <v>385</v>
      </c>
      <c r="H212" s="153">
        <v>78.84</v>
      </c>
      <c r="I212" s="154"/>
      <c r="J212" s="155">
        <f t="shared" si="40"/>
        <v>0</v>
      </c>
      <c r="K212" s="156"/>
      <c r="L212" s="157"/>
      <c r="M212" s="158" t="s">
        <v>1</v>
      </c>
      <c r="N212" s="159" t="s">
        <v>37</v>
      </c>
      <c r="P212" s="145">
        <f t="shared" si="41"/>
        <v>0</v>
      </c>
      <c r="Q212" s="145">
        <v>1E-3</v>
      </c>
      <c r="R212" s="145">
        <f t="shared" si="42"/>
        <v>7.8840000000000007E-2</v>
      </c>
      <c r="S212" s="145">
        <v>0</v>
      </c>
      <c r="T212" s="146">
        <f t="shared" si="43"/>
        <v>0</v>
      </c>
      <c r="AR212" s="147" t="s">
        <v>207</v>
      </c>
      <c r="AT212" s="147" t="s">
        <v>194</v>
      </c>
      <c r="AU212" s="147" t="s">
        <v>153</v>
      </c>
      <c r="AY212" s="13" t="s">
        <v>146</v>
      </c>
      <c r="BE212" s="148">
        <f t="shared" si="44"/>
        <v>0</v>
      </c>
      <c r="BF212" s="148">
        <f t="shared" si="45"/>
        <v>0</v>
      </c>
      <c r="BG212" s="148">
        <f t="shared" si="46"/>
        <v>0</v>
      </c>
      <c r="BH212" s="148">
        <f t="shared" si="47"/>
        <v>0</v>
      </c>
      <c r="BI212" s="148">
        <f t="shared" si="48"/>
        <v>0</v>
      </c>
      <c r="BJ212" s="13" t="s">
        <v>153</v>
      </c>
      <c r="BK212" s="148">
        <f t="shared" si="49"/>
        <v>0</v>
      </c>
      <c r="BL212" s="13" t="s">
        <v>176</v>
      </c>
      <c r="BM212" s="147" t="s">
        <v>391</v>
      </c>
    </row>
    <row r="213" spans="2:65" s="1" customFormat="1" ht="24.2" customHeight="1" x14ac:dyDescent="0.2">
      <c r="B213" s="28"/>
      <c r="C213" s="135" t="s">
        <v>392</v>
      </c>
      <c r="D213" s="135" t="s">
        <v>148</v>
      </c>
      <c r="E213" s="136" t="s">
        <v>393</v>
      </c>
      <c r="F213" s="137" t="s">
        <v>394</v>
      </c>
      <c r="G213" s="138" t="s">
        <v>395</v>
      </c>
      <c r="H213" s="160"/>
      <c r="I213" s="140"/>
      <c r="J213" s="141">
        <f t="shared" si="40"/>
        <v>0</v>
      </c>
      <c r="K213" s="142"/>
      <c r="L213" s="28"/>
      <c r="M213" s="143" t="s">
        <v>1</v>
      </c>
      <c r="N213" s="144" t="s">
        <v>37</v>
      </c>
      <c r="P213" s="145">
        <f t="shared" si="41"/>
        <v>0</v>
      </c>
      <c r="Q213" s="145">
        <v>0</v>
      </c>
      <c r="R213" s="145">
        <f t="shared" si="42"/>
        <v>0</v>
      </c>
      <c r="S213" s="145">
        <v>0</v>
      </c>
      <c r="T213" s="146">
        <f t="shared" si="43"/>
        <v>0</v>
      </c>
      <c r="AR213" s="147" t="s">
        <v>176</v>
      </c>
      <c r="AT213" s="147" t="s">
        <v>148</v>
      </c>
      <c r="AU213" s="147" t="s">
        <v>153</v>
      </c>
      <c r="AY213" s="13" t="s">
        <v>146</v>
      </c>
      <c r="BE213" s="148">
        <f t="shared" si="44"/>
        <v>0</v>
      </c>
      <c r="BF213" s="148">
        <f t="shared" si="45"/>
        <v>0</v>
      </c>
      <c r="BG213" s="148">
        <f t="shared" si="46"/>
        <v>0</v>
      </c>
      <c r="BH213" s="148">
        <f t="shared" si="47"/>
        <v>0</v>
      </c>
      <c r="BI213" s="148">
        <f t="shared" si="48"/>
        <v>0</v>
      </c>
      <c r="BJ213" s="13" t="s">
        <v>153</v>
      </c>
      <c r="BK213" s="148">
        <f t="shared" si="49"/>
        <v>0</v>
      </c>
      <c r="BL213" s="13" t="s">
        <v>176</v>
      </c>
      <c r="BM213" s="147" t="s">
        <v>396</v>
      </c>
    </row>
    <row r="214" spans="2:65" s="11" customFormat="1" ht="22.7" customHeight="1" x14ac:dyDescent="0.2">
      <c r="B214" s="123"/>
      <c r="D214" s="124" t="s">
        <v>70</v>
      </c>
      <c r="E214" s="133" t="s">
        <v>397</v>
      </c>
      <c r="F214" s="133" t="s">
        <v>398</v>
      </c>
      <c r="I214" s="126"/>
      <c r="J214" s="134">
        <f>BK214</f>
        <v>0</v>
      </c>
      <c r="L214" s="123"/>
      <c r="M214" s="128"/>
      <c r="P214" s="129">
        <f>SUM(P215:P217)</f>
        <v>0</v>
      </c>
      <c r="R214" s="129">
        <f>SUM(R215:R217)</f>
        <v>3.6135599999999997E-2</v>
      </c>
      <c r="T214" s="130">
        <f>SUM(T215:T217)</f>
        <v>0</v>
      </c>
      <c r="AR214" s="124" t="s">
        <v>153</v>
      </c>
      <c r="AT214" s="131" t="s">
        <v>70</v>
      </c>
      <c r="AU214" s="131" t="s">
        <v>79</v>
      </c>
      <c r="AY214" s="124" t="s">
        <v>146</v>
      </c>
      <c r="BK214" s="132">
        <f>SUM(BK215:BK217)</f>
        <v>0</v>
      </c>
    </row>
    <row r="215" spans="2:65" s="1" customFormat="1" ht="24.2" customHeight="1" x14ac:dyDescent="0.2">
      <c r="B215" s="28"/>
      <c r="C215" s="135" t="s">
        <v>272</v>
      </c>
      <c r="D215" s="135" t="s">
        <v>148</v>
      </c>
      <c r="E215" s="136" t="s">
        <v>399</v>
      </c>
      <c r="F215" s="137" t="s">
        <v>400</v>
      </c>
      <c r="G215" s="138" t="s">
        <v>211</v>
      </c>
      <c r="H215" s="139">
        <v>118.09</v>
      </c>
      <c r="I215" s="140"/>
      <c r="J215" s="141">
        <f>ROUND(I215*H215,2)</f>
        <v>0</v>
      </c>
      <c r="K215" s="142"/>
      <c r="L215" s="28"/>
      <c r="M215" s="143" t="s">
        <v>1</v>
      </c>
      <c r="N215" s="144" t="s">
        <v>37</v>
      </c>
      <c r="P215" s="145">
        <f>O215*H215</f>
        <v>0</v>
      </c>
      <c r="Q215" s="145">
        <v>0</v>
      </c>
      <c r="R215" s="145">
        <f>Q215*H215</f>
        <v>0</v>
      </c>
      <c r="S215" s="145">
        <v>0</v>
      </c>
      <c r="T215" s="146">
        <f>S215*H215</f>
        <v>0</v>
      </c>
      <c r="AR215" s="147" t="s">
        <v>176</v>
      </c>
      <c r="AT215" s="147" t="s">
        <v>148</v>
      </c>
      <c r="AU215" s="147" t="s">
        <v>153</v>
      </c>
      <c r="AY215" s="13" t="s">
        <v>146</v>
      </c>
      <c r="BE215" s="148">
        <f>IF(N215="základná",J215,0)</f>
        <v>0</v>
      </c>
      <c r="BF215" s="148">
        <f>IF(N215="znížená",J215,0)</f>
        <v>0</v>
      </c>
      <c r="BG215" s="148">
        <f>IF(N215="zákl. prenesená",J215,0)</f>
        <v>0</v>
      </c>
      <c r="BH215" s="148">
        <f>IF(N215="zníž. prenesená",J215,0)</f>
        <v>0</v>
      </c>
      <c r="BI215" s="148">
        <f>IF(N215="nulová",J215,0)</f>
        <v>0</v>
      </c>
      <c r="BJ215" s="13" t="s">
        <v>153</v>
      </c>
      <c r="BK215" s="148">
        <f>ROUND(I215*H215,2)</f>
        <v>0</v>
      </c>
      <c r="BL215" s="13" t="s">
        <v>176</v>
      </c>
      <c r="BM215" s="147" t="s">
        <v>401</v>
      </c>
    </row>
    <row r="216" spans="2:65" s="1" customFormat="1" ht="16.5" customHeight="1" x14ac:dyDescent="0.2">
      <c r="B216" s="28"/>
      <c r="C216" s="149" t="s">
        <v>402</v>
      </c>
      <c r="D216" s="149" t="s">
        <v>194</v>
      </c>
      <c r="E216" s="150" t="s">
        <v>403</v>
      </c>
      <c r="F216" s="151" t="s">
        <v>404</v>
      </c>
      <c r="G216" s="152" t="s">
        <v>211</v>
      </c>
      <c r="H216" s="153">
        <v>120.452</v>
      </c>
      <c r="I216" s="154"/>
      <c r="J216" s="155">
        <f>ROUND(I216*H216,2)</f>
        <v>0</v>
      </c>
      <c r="K216" s="156"/>
      <c r="L216" s="157"/>
      <c r="M216" s="158" t="s">
        <v>1</v>
      </c>
      <c r="N216" s="159" t="s">
        <v>37</v>
      </c>
      <c r="P216" s="145">
        <f>O216*H216</f>
        <v>0</v>
      </c>
      <c r="Q216" s="145">
        <v>2.9999999999999997E-4</v>
      </c>
      <c r="R216" s="145">
        <f>Q216*H216</f>
        <v>3.6135599999999997E-2</v>
      </c>
      <c r="S216" s="145">
        <v>0</v>
      </c>
      <c r="T216" s="146">
        <f>S216*H216</f>
        <v>0</v>
      </c>
      <c r="AR216" s="147" t="s">
        <v>207</v>
      </c>
      <c r="AT216" s="147" t="s">
        <v>194</v>
      </c>
      <c r="AU216" s="147" t="s">
        <v>153</v>
      </c>
      <c r="AY216" s="13" t="s">
        <v>146</v>
      </c>
      <c r="BE216" s="148">
        <f>IF(N216="základná",J216,0)</f>
        <v>0</v>
      </c>
      <c r="BF216" s="148">
        <f>IF(N216="znížená",J216,0)</f>
        <v>0</v>
      </c>
      <c r="BG216" s="148">
        <f>IF(N216="zákl. prenesená",J216,0)</f>
        <v>0</v>
      </c>
      <c r="BH216" s="148">
        <f>IF(N216="zníž. prenesená",J216,0)</f>
        <v>0</v>
      </c>
      <c r="BI216" s="148">
        <f>IF(N216="nulová",J216,0)</f>
        <v>0</v>
      </c>
      <c r="BJ216" s="13" t="s">
        <v>153</v>
      </c>
      <c r="BK216" s="148">
        <f>ROUND(I216*H216,2)</f>
        <v>0</v>
      </c>
      <c r="BL216" s="13" t="s">
        <v>176</v>
      </c>
      <c r="BM216" s="147" t="s">
        <v>405</v>
      </c>
    </row>
    <row r="217" spans="2:65" s="1" customFormat="1" ht="24.2" customHeight="1" x14ac:dyDescent="0.2">
      <c r="B217" s="28"/>
      <c r="C217" s="135" t="s">
        <v>276</v>
      </c>
      <c r="D217" s="135" t="s">
        <v>148</v>
      </c>
      <c r="E217" s="136" t="s">
        <v>406</v>
      </c>
      <c r="F217" s="137" t="s">
        <v>407</v>
      </c>
      <c r="G217" s="138" t="s">
        <v>395</v>
      </c>
      <c r="H217" s="160"/>
      <c r="I217" s="140"/>
      <c r="J217" s="141">
        <f>ROUND(I217*H217,2)</f>
        <v>0</v>
      </c>
      <c r="K217" s="142"/>
      <c r="L217" s="28"/>
      <c r="M217" s="143" t="s">
        <v>1</v>
      </c>
      <c r="N217" s="144" t="s">
        <v>37</v>
      </c>
      <c r="P217" s="145">
        <f>O217*H217</f>
        <v>0</v>
      </c>
      <c r="Q217" s="145">
        <v>0</v>
      </c>
      <c r="R217" s="145">
        <f>Q217*H217</f>
        <v>0</v>
      </c>
      <c r="S217" s="145">
        <v>0</v>
      </c>
      <c r="T217" s="146">
        <f>S217*H217</f>
        <v>0</v>
      </c>
      <c r="AR217" s="147" t="s">
        <v>176</v>
      </c>
      <c r="AT217" s="147" t="s">
        <v>148</v>
      </c>
      <c r="AU217" s="147" t="s">
        <v>153</v>
      </c>
      <c r="AY217" s="13" t="s">
        <v>146</v>
      </c>
      <c r="BE217" s="148">
        <f>IF(N217="základná",J217,0)</f>
        <v>0</v>
      </c>
      <c r="BF217" s="148">
        <f>IF(N217="znížená",J217,0)</f>
        <v>0</v>
      </c>
      <c r="BG217" s="148">
        <f>IF(N217="zákl. prenesená",J217,0)</f>
        <v>0</v>
      </c>
      <c r="BH217" s="148">
        <f>IF(N217="zníž. prenesená",J217,0)</f>
        <v>0</v>
      </c>
      <c r="BI217" s="148">
        <f>IF(N217="nulová",J217,0)</f>
        <v>0</v>
      </c>
      <c r="BJ217" s="13" t="s">
        <v>153</v>
      </c>
      <c r="BK217" s="148">
        <f>ROUND(I217*H217,2)</f>
        <v>0</v>
      </c>
      <c r="BL217" s="13" t="s">
        <v>176</v>
      </c>
      <c r="BM217" s="147" t="s">
        <v>408</v>
      </c>
    </row>
    <row r="218" spans="2:65" s="11" customFormat="1" ht="22.7" customHeight="1" x14ac:dyDescent="0.2">
      <c r="B218" s="123"/>
      <c r="D218" s="124" t="s">
        <v>70</v>
      </c>
      <c r="E218" s="133" t="s">
        <v>409</v>
      </c>
      <c r="F218" s="133" t="s">
        <v>410</v>
      </c>
      <c r="I218" s="126"/>
      <c r="J218" s="134">
        <f>BK218</f>
        <v>0</v>
      </c>
      <c r="L218" s="123"/>
      <c r="M218" s="128"/>
      <c r="P218" s="129">
        <f>SUM(P219:P220)</f>
        <v>0</v>
      </c>
      <c r="R218" s="129">
        <f>SUM(R219:R220)</f>
        <v>4.2639999999999997E-2</v>
      </c>
      <c r="T218" s="130">
        <f>SUM(T219:T220)</f>
        <v>0</v>
      </c>
      <c r="AR218" s="124" t="s">
        <v>153</v>
      </c>
      <c r="AT218" s="131" t="s">
        <v>70</v>
      </c>
      <c r="AU218" s="131" t="s">
        <v>79</v>
      </c>
      <c r="AY218" s="124" t="s">
        <v>146</v>
      </c>
      <c r="BK218" s="132">
        <f>SUM(BK219:BK220)</f>
        <v>0</v>
      </c>
    </row>
    <row r="219" spans="2:65" s="1" customFormat="1" ht="16.5" customHeight="1" x14ac:dyDescent="0.2">
      <c r="B219" s="28"/>
      <c r="C219" s="135" t="s">
        <v>411</v>
      </c>
      <c r="D219" s="135" t="s">
        <v>148</v>
      </c>
      <c r="E219" s="136" t="s">
        <v>412</v>
      </c>
      <c r="F219" s="137" t="s">
        <v>413</v>
      </c>
      <c r="G219" s="138" t="s">
        <v>191</v>
      </c>
      <c r="H219" s="139">
        <v>2</v>
      </c>
      <c r="I219" s="140"/>
      <c r="J219" s="141">
        <f>ROUND(I219*H219,2)</f>
        <v>0</v>
      </c>
      <c r="K219" s="142"/>
      <c r="L219" s="28"/>
      <c r="M219" s="143" t="s">
        <v>1</v>
      </c>
      <c r="N219" s="144" t="s">
        <v>37</v>
      </c>
      <c r="P219" s="145">
        <f>O219*H219</f>
        <v>0</v>
      </c>
      <c r="Q219" s="145">
        <v>0</v>
      </c>
      <c r="R219" s="145">
        <f>Q219*H219</f>
        <v>0</v>
      </c>
      <c r="S219" s="145">
        <v>0</v>
      </c>
      <c r="T219" s="146">
        <f>S219*H219</f>
        <v>0</v>
      </c>
      <c r="AR219" s="147" t="s">
        <v>176</v>
      </c>
      <c r="AT219" s="147" t="s">
        <v>148</v>
      </c>
      <c r="AU219" s="147" t="s">
        <v>153</v>
      </c>
      <c r="AY219" s="13" t="s">
        <v>146</v>
      </c>
      <c r="BE219" s="148">
        <f>IF(N219="základná",J219,0)</f>
        <v>0</v>
      </c>
      <c r="BF219" s="148">
        <f>IF(N219="znížená",J219,0)</f>
        <v>0</v>
      </c>
      <c r="BG219" s="148">
        <f>IF(N219="zákl. prenesená",J219,0)</f>
        <v>0</v>
      </c>
      <c r="BH219" s="148">
        <f>IF(N219="zníž. prenesená",J219,0)</f>
        <v>0</v>
      </c>
      <c r="BI219" s="148">
        <f>IF(N219="nulová",J219,0)</f>
        <v>0</v>
      </c>
      <c r="BJ219" s="13" t="s">
        <v>153</v>
      </c>
      <c r="BK219" s="148">
        <f>ROUND(I219*H219,2)</f>
        <v>0</v>
      </c>
      <c r="BL219" s="13" t="s">
        <v>176</v>
      </c>
      <c r="BM219" s="147" t="s">
        <v>414</v>
      </c>
    </row>
    <row r="220" spans="2:65" s="1" customFormat="1" ht="16.5" customHeight="1" x14ac:dyDescent="0.2">
      <c r="B220" s="28"/>
      <c r="C220" s="149" t="s">
        <v>279</v>
      </c>
      <c r="D220" s="149" t="s">
        <v>194</v>
      </c>
      <c r="E220" s="150" t="s">
        <v>415</v>
      </c>
      <c r="F220" s="151" t="s">
        <v>416</v>
      </c>
      <c r="G220" s="152" t="s">
        <v>191</v>
      </c>
      <c r="H220" s="153">
        <v>2</v>
      </c>
      <c r="I220" s="154"/>
      <c r="J220" s="155">
        <f>ROUND(I220*H220,2)</f>
        <v>0</v>
      </c>
      <c r="K220" s="156"/>
      <c r="L220" s="157"/>
      <c r="M220" s="158" t="s">
        <v>1</v>
      </c>
      <c r="N220" s="159" t="s">
        <v>37</v>
      </c>
      <c r="P220" s="145">
        <f>O220*H220</f>
        <v>0</v>
      </c>
      <c r="Q220" s="145">
        <v>2.1319999999999999E-2</v>
      </c>
      <c r="R220" s="145">
        <f>Q220*H220</f>
        <v>4.2639999999999997E-2</v>
      </c>
      <c r="S220" s="145">
        <v>0</v>
      </c>
      <c r="T220" s="146">
        <f>S220*H220</f>
        <v>0</v>
      </c>
      <c r="AR220" s="147" t="s">
        <v>207</v>
      </c>
      <c r="AT220" s="147" t="s">
        <v>194</v>
      </c>
      <c r="AU220" s="147" t="s">
        <v>153</v>
      </c>
      <c r="AY220" s="13" t="s">
        <v>146</v>
      </c>
      <c r="BE220" s="148">
        <f>IF(N220="základná",J220,0)</f>
        <v>0</v>
      </c>
      <c r="BF220" s="148">
        <f>IF(N220="znížená",J220,0)</f>
        <v>0</v>
      </c>
      <c r="BG220" s="148">
        <f>IF(N220="zákl. prenesená",J220,0)</f>
        <v>0</v>
      </c>
      <c r="BH220" s="148">
        <f>IF(N220="zníž. prenesená",J220,0)</f>
        <v>0</v>
      </c>
      <c r="BI220" s="148">
        <f>IF(N220="nulová",J220,0)</f>
        <v>0</v>
      </c>
      <c r="BJ220" s="13" t="s">
        <v>153</v>
      </c>
      <c r="BK220" s="148">
        <f>ROUND(I220*H220,2)</f>
        <v>0</v>
      </c>
      <c r="BL220" s="13" t="s">
        <v>176</v>
      </c>
      <c r="BM220" s="147" t="s">
        <v>417</v>
      </c>
    </row>
    <row r="221" spans="2:65" s="11" customFormat="1" ht="22.7" customHeight="1" x14ac:dyDescent="0.2">
      <c r="B221" s="123"/>
      <c r="D221" s="124" t="s">
        <v>70</v>
      </c>
      <c r="E221" s="133" t="s">
        <v>418</v>
      </c>
      <c r="F221" s="133" t="s">
        <v>419</v>
      </c>
      <c r="I221" s="126"/>
      <c r="J221" s="134">
        <f>BK221</f>
        <v>0</v>
      </c>
      <c r="L221" s="123"/>
      <c r="M221" s="128"/>
      <c r="P221" s="129">
        <f>SUM(P222:P230)</f>
        <v>0</v>
      </c>
      <c r="R221" s="129">
        <f>SUM(R222:R230)</f>
        <v>0</v>
      </c>
      <c r="T221" s="130">
        <f>SUM(T222:T230)</f>
        <v>0.16795000000000002</v>
      </c>
      <c r="AR221" s="124" t="s">
        <v>153</v>
      </c>
      <c r="AT221" s="131" t="s">
        <v>70</v>
      </c>
      <c r="AU221" s="131" t="s">
        <v>79</v>
      </c>
      <c r="AY221" s="124" t="s">
        <v>146</v>
      </c>
      <c r="BK221" s="132">
        <f>SUM(BK222:BK230)</f>
        <v>0</v>
      </c>
    </row>
    <row r="222" spans="2:65" s="1" customFormat="1" ht="24.2" customHeight="1" x14ac:dyDescent="0.2">
      <c r="B222" s="28"/>
      <c r="C222" s="135" t="s">
        <v>420</v>
      </c>
      <c r="D222" s="135" t="s">
        <v>148</v>
      </c>
      <c r="E222" s="136" t="s">
        <v>421</v>
      </c>
      <c r="F222" s="137" t="s">
        <v>422</v>
      </c>
      <c r="G222" s="138" t="s">
        <v>423</v>
      </c>
      <c r="H222" s="139">
        <v>1</v>
      </c>
      <c r="I222" s="140"/>
      <c r="J222" s="141">
        <f t="shared" ref="J222:J230" si="50">ROUND(I222*H222,2)</f>
        <v>0</v>
      </c>
      <c r="K222" s="142"/>
      <c r="L222" s="28"/>
      <c r="M222" s="143" t="s">
        <v>1</v>
      </c>
      <c r="N222" s="144" t="s">
        <v>37</v>
      </c>
      <c r="P222" s="145">
        <f t="shared" ref="P222:P230" si="51">O222*H222</f>
        <v>0</v>
      </c>
      <c r="Q222" s="145">
        <v>0</v>
      </c>
      <c r="R222" s="145">
        <f t="shared" ref="R222:R230" si="52">Q222*H222</f>
        <v>0</v>
      </c>
      <c r="S222" s="145">
        <v>1.933E-2</v>
      </c>
      <c r="T222" s="146">
        <f t="shared" ref="T222:T230" si="53">S222*H222</f>
        <v>1.933E-2</v>
      </c>
      <c r="AR222" s="147" t="s">
        <v>176</v>
      </c>
      <c r="AT222" s="147" t="s">
        <v>148</v>
      </c>
      <c r="AU222" s="147" t="s">
        <v>153</v>
      </c>
      <c r="AY222" s="13" t="s">
        <v>146</v>
      </c>
      <c r="BE222" s="148">
        <f t="shared" ref="BE222:BE230" si="54">IF(N222="základná",J222,0)</f>
        <v>0</v>
      </c>
      <c r="BF222" s="148">
        <f t="shared" ref="BF222:BF230" si="55">IF(N222="znížená",J222,0)</f>
        <v>0</v>
      </c>
      <c r="BG222" s="148">
        <f t="shared" ref="BG222:BG230" si="56">IF(N222="zákl. prenesená",J222,0)</f>
        <v>0</v>
      </c>
      <c r="BH222" s="148">
        <f t="shared" ref="BH222:BH230" si="57">IF(N222="zníž. prenesená",J222,0)</f>
        <v>0</v>
      </c>
      <c r="BI222" s="148">
        <f t="shared" ref="BI222:BI230" si="58">IF(N222="nulová",J222,0)</f>
        <v>0</v>
      </c>
      <c r="BJ222" s="13" t="s">
        <v>153</v>
      </c>
      <c r="BK222" s="148">
        <f t="shared" ref="BK222:BK230" si="59">ROUND(I222*H222,2)</f>
        <v>0</v>
      </c>
      <c r="BL222" s="13" t="s">
        <v>176</v>
      </c>
      <c r="BM222" s="147" t="s">
        <v>424</v>
      </c>
    </row>
    <row r="223" spans="2:65" s="1" customFormat="1" ht="24.2" customHeight="1" x14ac:dyDescent="0.2">
      <c r="B223" s="28"/>
      <c r="C223" s="135" t="s">
        <v>283</v>
      </c>
      <c r="D223" s="135" t="s">
        <v>148</v>
      </c>
      <c r="E223" s="136" t="s">
        <v>425</v>
      </c>
      <c r="F223" s="137" t="s">
        <v>426</v>
      </c>
      <c r="G223" s="138" t="s">
        <v>423</v>
      </c>
      <c r="H223" s="139">
        <v>1</v>
      </c>
      <c r="I223" s="140"/>
      <c r="J223" s="141">
        <f t="shared" si="50"/>
        <v>0</v>
      </c>
      <c r="K223" s="142"/>
      <c r="L223" s="28"/>
      <c r="M223" s="143" t="s">
        <v>1</v>
      </c>
      <c r="N223" s="144" t="s">
        <v>37</v>
      </c>
      <c r="P223" s="145">
        <f t="shared" si="51"/>
        <v>0</v>
      </c>
      <c r="Q223" s="145">
        <v>0</v>
      </c>
      <c r="R223" s="145">
        <f t="shared" si="52"/>
        <v>0</v>
      </c>
      <c r="S223" s="145">
        <v>1.9460000000000002E-2</v>
      </c>
      <c r="T223" s="146">
        <f t="shared" si="53"/>
        <v>1.9460000000000002E-2</v>
      </c>
      <c r="AR223" s="147" t="s">
        <v>176</v>
      </c>
      <c r="AT223" s="147" t="s">
        <v>148</v>
      </c>
      <c r="AU223" s="147" t="s">
        <v>153</v>
      </c>
      <c r="AY223" s="13" t="s">
        <v>146</v>
      </c>
      <c r="BE223" s="148">
        <f t="shared" si="54"/>
        <v>0</v>
      </c>
      <c r="BF223" s="148">
        <f t="shared" si="55"/>
        <v>0</v>
      </c>
      <c r="BG223" s="148">
        <f t="shared" si="56"/>
        <v>0</v>
      </c>
      <c r="BH223" s="148">
        <f t="shared" si="57"/>
        <v>0</v>
      </c>
      <c r="BI223" s="148">
        <f t="shared" si="58"/>
        <v>0</v>
      </c>
      <c r="BJ223" s="13" t="s">
        <v>153</v>
      </c>
      <c r="BK223" s="148">
        <f t="shared" si="59"/>
        <v>0</v>
      </c>
      <c r="BL223" s="13" t="s">
        <v>176</v>
      </c>
      <c r="BM223" s="147" t="s">
        <v>427</v>
      </c>
    </row>
    <row r="224" spans="2:65" s="1" customFormat="1" ht="24.2" customHeight="1" x14ac:dyDescent="0.2">
      <c r="B224" s="28"/>
      <c r="C224" s="135" t="s">
        <v>428</v>
      </c>
      <c r="D224" s="135" t="s">
        <v>148</v>
      </c>
      <c r="E224" s="136" t="s">
        <v>429</v>
      </c>
      <c r="F224" s="137" t="s">
        <v>430</v>
      </c>
      <c r="G224" s="138" t="s">
        <v>423</v>
      </c>
      <c r="H224" s="139">
        <v>1</v>
      </c>
      <c r="I224" s="140"/>
      <c r="J224" s="141">
        <f t="shared" si="50"/>
        <v>0</v>
      </c>
      <c r="K224" s="142"/>
      <c r="L224" s="28"/>
      <c r="M224" s="143" t="s">
        <v>1</v>
      </c>
      <c r="N224" s="144" t="s">
        <v>37</v>
      </c>
      <c r="P224" s="145">
        <f t="shared" si="51"/>
        <v>0</v>
      </c>
      <c r="Q224" s="145">
        <v>0</v>
      </c>
      <c r="R224" s="145">
        <f t="shared" si="52"/>
        <v>0</v>
      </c>
      <c r="S224" s="145">
        <v>8.5099999999999995E-2</v>
      </c>
      <c r="T224" s="146">
        <f t="shared" si="53"/>
        <v>8.5099999999999995E-2</v>
      </c>
      <c r="AR224" s="147" t="s">
        <v>176</v>
      </c>
      <c r="AT224" s="147" t="s">
        <v>148</v>
      </c>
      <c r="AU224" s="147" t="s">
        <v>153</v>
      </c>
      <c r="AY224" s="13" t="s">
        <v>146</v>
      </c>
      <c r="BE224" s="148">
        <f t="shared" si="54"/>
        <v>0</v>
      </c>
      <c r="BF224" s="148">
        <f t="shared" si="55"/>
        <v>0</v>
      </c>
      <c r="BG224" s="148">
        <f t="shared" si="56"/>
        <v>0</v>
      </c>
      <c r="BH224" s="148">
        <f t="shared" si="57"/>
        <v>0</v>
      </c>
      <c r="BI224" s="148">
        <f t="shared" si="58"/>
        <v>0</v>
      </c>
      <c r="BJ224" s="13" t="s">
        <v>153</v>
      </c>
      <c r="BK224" s="148">
        <f t="shared" si="59"/>
        <v>0</v>
      </c>
      <c r="BL224" s="13" t="s">
        <v>176</v>
      </c>
      <c r="BM224" s="147" t="s">
        <v>431</v>
      </c>
    </row>
    <row r="225" spans="2:65" s="1" customFormat="1" ht="24.2" customHeight="1" x14ac:dyDescent="0.2">
      <c r="B225" s="28"/>
      <c r="C225" s="135" t="s">
        <v>286</v>
      </c>
      <c r="D225" s="135" t="s">
        <v>148</v>
      </c>
      <c r="E225" s="136" t="s">
        <v>432</v>
      </c>
      <c r="F225" s="137" t="s">
        <v>433</v>
      </c>
      <c r="G225" s="138" t="s">
        <v>423</v>
      </c>
      <c r="H225" s="139">
        <v>1</v>
      </c>
      <c r="I225" s="140"/>
      <c r="J225" s="141">
        <f t="shared" si="50"/>
        <v>0</v>
      </c>
      <c r="K225" s="142"/>
      <c r="L225" s="28"/>
      <c r="M225" s="143" t="s">
        <v>1</v>
      </c>
      <c r="N225" s="144" t="s">
        <v>37</v>
      </c>
      <c r="P225" s="145">
        <f t="shared" si="51"/>
        <v>0</v>
      </c>
      <c r="Q225" s="145">
        <v>0</v>
      </c>
      <c r="R225" s="145">
        <f t="shared" si="52"/>
        <v>0</v>
      </c>
      <c r="S225" s="145">
        <v>2.4500000000000001E-2</v>
      </c>
      <c r="T225" s="146">
        <f t="shared" si="53"/>
        <v>2.4500000000000001E-2</v>
      </c>
      <c r="AR225" s="147" t="s">
        <v>176</v>
      </c>
      <c r="AT225" s="147" t="s">
        <v>148</v>
      </c>
      <c r="AU225" s="147" t="s">
        <v>153</v>
      </c>
      <c r="AY225" s="13" t="s">
        <v>146</v>
      </c>
      <c r="BE225" s="148">
        <f t="shared" si="54"/>
        <v>0</v>
      </c>
      <c r="BF225" s="148">
        <f t="shared" si="55"/>
        <v>0</v>
      </c>
      <c r="BG225" s="148">
        <f t="shared" si="56"/>
        <v>0</v>
      </c>
      <c r="BH225" s="148">
        <f t="shared" si="57"/>
        <v>0</v>
      </c>
      <c r="BI225" s="148">
        <f t="shared" si="58"/>
        <v>0</v>
      </c>
      <c r="BJ225" s="13" t="s">
        <v>153</v>
      </c>
      <c r="BK225" s="148">
        <f t="shared" si="59"/>
        <v>0</v>
      </c>
      <c r="BL225" s="13" t="s">
        <v>176</v>
      </c>
      <c r="BM225" s="147" t="s">
        <v>434</v>
      </c>
    </row>
    <row r="226" spans="2:65" s="1" customFormat="1" ht="33" customHeight="1" x14ac:dyDescent="0.2">
      <c r="B226" s="28"/>
      <c r="C226" s="135" t="s">
        <v>435</v>
      </c>
      <c r="D226" s="135" t="s">
        <v>148</v>
      </c>
      <c r="E226" s="136" t="s">
        <v>436</v>
      </c>
      <c r="F226" s="137" t="s">
        <v>437</v>
      </c>
      <c r="G226" s="138" t="s">
        <v>423</v>
      </c>
      <c r="H226" s="139">
        <v>1</v>
      </c>
      <c r="I226" s="140"/>
      <c r="J226" s="141">
        <f t="shared" si="50"/>
        <v>0</v>
      </c>
      <c r="K226" s="142"/>
      <c r="L226" s="28"/>
      <c r="M226" s="143" t="s">
        <v>1</v>
      </c>
      <c r="N226" s="144" t="s">
        <v>37</v>
      </c>
      <c r="P226" s="145">
        <f t="shared" si="51"/>
        <v>0</v>
      </c>
      <c r="Q226" s="145">
        <v>0</v>
      </c>
      <c r="R226" s="145">
        <f t="shared" si="52"/>
        <v>0</v>
      </c>
      <c r="S226" s="145">
        <v>9.1999999999999998E-3</v>
      </c>
      <c r="T226" s="146">
        <f t="shared" si="53"/>
        <v>9.1999999999999998E-3</v>
      </c>
      <c r="AR226" s="147" t="s">
        <v>176</v>
      </c>
      <c r="AT226" s="147" t="s">
        <v>148</v>
      </c>
      <c r="AU226" s="147" t="s">
        <v>153</v>
      </c>
      <c r="AY226" s="13" t="s">
        <v>146</v>
      </c>
      <c r="BE226" s="148">
        <f t="shared" si="54"/>
        <v>0</v>
      </c>
      <c r="BF226" s="148">
        <f t="shared" si="55"/>
        <v>0</v>
      </c>
      <c r="BG226" s="148">
        <f t="shared" si="56"/>
        <v>0</v>
      </c>
      <c r="BH226" s="148">
        <f t="shared" si="57"/>
        <v>0</v>
      </c>
      <c r="BI226" s="148">
        <f t="shared" si="58"/>
        <v>0</v>
      </c>
      <c r="BJ226" s="13" t="s">
        <v>153</v>
      </c>
      <c r="BK226" s="148">
        <f t="shared" si="59"/>
        <v>0</v>
      </c>
      <c r="BL226" s="13" t="s">
        <v>176</v>
      </c>
      <c r="BM226" s="147" t="s">
        <v>438</v>
      </c>
    </row>
    <row r="227" spans="2:65" s="1" customFormat="1" ht="21.75" customHeight="1" x14ac:dyDescent="0.2">
      <c r="B227" s="28"/>
      <c r="C227" s="135" t="s">
        <v>290</v>
      </c>
      <c r="D227" s="135" t="s">
        <v>148</v>
      </c>
      <c r="E227" s="136" t="s">
        <v>439</v>
      </c>
      <c r="F227" s="137" t="s">
        <v>440</v>
      </c>
      <c r="G227" s="138" t="s">
        <v>423</v>
      </c>
      <c r="H227" s="139">
        <v>2</v>
      </c>
      <c r="I227" s="140"/>
      <c r="J227" s="141">
        <f t="shared" si="50"/>
        <v>0</v>
      </c>
      <c r="K227" s="142"/>
      <c r="L227" s="28"/>
      <c r="M227" s="143" t="s">
        <v>1</v>
      </c>
      <c r="N227" s="144" t="s">
        <v>37</v>
      </c>
      <c r="P227" s="145">
        <f t="shared" si="51"/>
        <v>0</v>
      </c>
      <c r="Q227" s="145">
        <v>0</v>
      </c>
      <c r="R227" s="145">
        <f t="shared" si="52"/>
        <v>0</v>
      </c>
      <c r="S227" s="145">
        <v>8.5999999999999998E-4</v>
      </c>
      <c r="T227" s="146">
        <f t="shared" si="53"/>
        <v>1.72E-3</v>
      </c>
      <c r="AR227" s="147" t="s">
        <v>176</v>
      </c>
      <c r="AT227" s="147" t="s">
        <v>148</v>
      </c>
      <c r="AU227" s="147" t="s">
        <v>153</v>
      </c>
      <c r="AY227" s="13" t="s">
        <v>146</v>
      </c>
      <c r="BE227" s="148">
        <f t="shared" si="54"/>
        <v>0</v>
      </c>
      <c r="BF227" s="148">
        <f t="shared" si="55"/>
        <v>0</v>
      </c>
      <c r="BG227" s="148">
        <f t="shared" si="56"/>
        <v>0</v>
      </c>
      <c r="BH227" s="148">
        <f t="shared" si="57"/>
        <v>0</v>
      </c>
      <c r="BI227" s="148">
        <f t="shared" si="58"/>
        <v>0</v>
      </c>
      <c r="BJ227" s="13" t="s">
        <v>153</v>
      </c>
      <c r="BK227" s="148">
        <f t="shared" si="59"/>
        <v>0</v>
      </c>
      <c r="BL227" s="13" t="s">
        <v>176</v>
      </c>
      <c r="BM227" s="147" t="s">
        <v>441</v>
      </c>
    </row>
    <row r="228" spans="2:65" s="1" customFormat="1" ht="24.2" customHeight="1" x14ac:dyDescent="0.2">
      <c r="B228" s="28"/>
      <c r="C228" s="135" t="s">
        <v>442</v>
      </c>
      <c r="D228" s="135" t="s">
        <v>148</v>
      </c>
      <c r="E228" s="136" t="s">
        <v>443</v>
      </c>
      <c r="F228" s="137" t="s">
        <v>444</v>
      </c>
      <c r="G228" s="138" t="s">
        <v>191</v>
      </c>
      <c r="H228" s="139">
        <v>2</v>
      </c>
      <c r="I228" s="140"/>
      <c r="J228" s="141">
        <f t="shared" si="50"/>
        <v>0</v>
      </c>
      <c r="K228" s="142"/>
      <c r="L228" s="28"/>
      <c r="M228" s="143" t="s">
        <v>1</v>
      </c>
      <c r="N228" s="144" t="s">
        <v>37</v>
      </c>
      <c r="P228" s="145">
        <f t="shared" si="51"/>
        <v>0</v>
      </c>
      <c r="Q228" s="145">
        <v>0</v>
      </c>
      <c r="R228" s="145">
        <f t="shared" si="52"/>
        <v>0</v>
      </c>
      <c r="S228" s="145">
        <v>2.2499999999999998E-3</v>
      </c>
      <c r="T228" s="146">
        <f t="shared" si="53"/>
        <v>4.4999999999999997E-3</v>
      </c>
      <c r="AR228" s="147" t="s">
        <v>176</v>
      </c>
      <c r="AT228" s="147" t="s">
        <v>148</v>
      </c>
      <c r="AU228" s="147" t="s">
        <v>153</v>
      </c>
      <c r="AY228" s="13" t="s">
        <v>146</v>
      </c>
      <c r="BE228" s="148">
        <f t="shared" si="54"/>
        <v>0</v>
      </c>
      <c r="BF228" s="148">
        <f t="shared" si="55"/>
        <v>0</v>
      </c>
      <c r="BG228" s="148">
        <f t="shared" si="56"/>
        <v>0</v>
      </c>
      <c r="BH228" s="148">
        <f t="shared" si="57"/>
        <v>0</v>
      </c>
      <c r="BI228" s="148">
        <f t="shared" si="58"/>
        <v>0</v>
      </c>
      <c r="BJ228" s="13" t="s">
        <v>153</v>
      </c>
      <c r="BK228" s="148">
        <f t="shared" si="59"/>
        <v>0</v>
      </c>
      <c r="BL228" s="13" t="s">
        <v>176</v>
      </c>
      <c r="BM228" s="147" t="s">
        <v>445</v>
      </c>
    </row>
    <row r="229" spans="2:65" s="1" customFormat="1" ht="37.700000000000003" customHeight="1" x14ac:dyDescent="0.2">
      <c r="B229" s="28"/>
      <c r="C229" s="135" t="s">
        <v>295</v>
      </c>
      <c r="D229" s="135" t="s">
        <v>148</v>
      </c>
      <c r="E229" s="136" t="s">
        <v>446</v>
      </c>
      <c r="F229" s="137" t="s">
        <v>447</v>
      </c>
      <c r="G229" s="138" t="s">
        <v>191</v>
      </c>
      <c r="H229" s="139">
        <v>2</v>
      </c>
      <c r="I229" s="140"/>
      <c r="J229" s="141">
        <f t="shared" si="50"/>
        <v>0</v>
      </c>
      <c r="K229" s="142"/>
      <c r="L229" s="28"/>
      <c r="M229" s="143" t="s">
        <v>1</v>
      </c>
      <c r="N229" s="144" t="s">
        <v>37</v>
      </c>
      <c r="P229" s="145">
        <f t="shared" si="51"/>
        <v>0</v>
      </c>
      <c r="Q229" s="145">
        <v>0</v>
      </c>
      <c r="R229" s="145">
        <f t="shared" si="52"/>
        <v>0</v>
      </c>
      <c r="S229" s="145">
        <v>8.4999999999999995E-4</v>
      </c>
      <c r="T229" s="146">
        <f t="shared" si="53"/>
        <v>1.6999999999999999E-3</v>
      </c>
      <c r="AR229" s="147" t="s">
        <v>176</v>
      </c>
      <c r="AT229" s="147" t="s">
        <v>148</v>
      </c>
      <c r="AU229" s="147" t="s">
        <v>153</v>
      </c>
      <c r="AY229" s="13" t="s">
        <v>146</v>
      </c>
      <c r="BE229" s="148">
        <f t="shared" si="54"/>
        <v>0</v>
      </c>
      <c r="BF229" s="148">
        <f t="shared" si="55"/>
        <v>0</v>
      </c>
      <c r="BG229" s="148">
        <f t="shared" si="56"/>
        <v>0</v>
      </c>
      <c r="BH229" s="148">
        <f t="shared" si="57"/>
        <v>0</v>
      </c>
      <c r="BI229" s="148">
        <f t="shared" si="58"/>
        <v>0</v>
      </c>
      <c r="BJ229" s="13" t="s">
        <v>153</v>
      </c>
      <c r="BK229" s="148">
        <f t="shared" si="59"/>
        <v>0</v>
      </c>
      <c r="BL229" s="13" t="s">
        <v>176</v>
      </c>
      <c r="BM229" s="147" t="s">
        <v>448</v>
      </c>
    </row>
    <row r="230" spans="2:65" s="1" customFormat="1" ht="24.2" customHeight="1" x14ac:dyDescent="0.2">
      <c r="B230" s="28"/>
      <c r="C230" s="135" t="s">
        <v>449</v>
      </c>
      <c r="D230" s="135" t="s">
        <v>148</v>
      </c>
      <c r="E230" s="136" t="s">
        <v>450</v>
      </c>
      <c r="F230" s="137" t="s">
        <v>451</v>
      </c>
      <c r="G230" s="138" t="s">
        <v>191</v>
      </c>
      <c r="H230" s="139">
        <v>2</v>
      </c>
      <c r="I230" s="140"/>
      <c r="J230" s="141">
        <f t="shared" si="50"/>
        <v>0</v>
      </c>
      <c r="K230" s="142"/>
      <c r="L230" s="28"/>
      <c r="M230" s="143" t="s">
        <v>1</v>
      </c>
      <c r="N230" s="144" t="s">
        <v>37</v>
      </c>
      <c r="P230" s="145">
        <f t="shared" si="51"/>
        <v>0</v>
      </c>
      <c r="Q230" s="145">
        <v>0</v>
      </c>
      <c r="R230" s="145">
        <f t="shared" si="52"/>
        <v>0</v>
      </c>
      <c r="S230" s="145">
        <v>1.2199999999999999E-3</v>
      </c>
      <c r="T230" s="146">
        <f t="shared" si="53"/>
        <v>2.4399999999999999E-3</v>
      </c>
      <c r="AR230" s="147" t="s">
        <v>176</v>
      </c>
      <c r="AT230" s="147" t="s">
        <v>148</v>
      </c>
      <c r="AU230" s="147" t="s">
        <v>153</v>
      </c>
      <c r="AY230" s="13" t="s">
        <v>146</v>
      </c>
      <c r="BE230" s="148">
        <f t="shared" si="54"/>
        <v>0</v>
      </c>
      <c r="BF230" s="148">
        <f t="shared" si="55"/>
        <v>0</v>
      </c>
      <c r="BG230" s="148">
        <f t="shared" si="56"/>
        <v>0</v>
      </c>
      <c r="BH230" s="148">
        <f t="shared" si="57"/>
        <v>0</v>
      </c>
      <c r="BI230" s="148">
        <f t="shared" si="58"/>
        <v>0</v>
      </c>
      <c r="BJ230" s="13" t="s">
        <v>153</v>
      </c>
      <c r="BK230" s="148">
        <f t="shared" si="59"/>
        <v>0</v>
      </c>
      <c r="BL230" s="13" t="s">
        <v>176</v>
      </c>
      <c r="BM230" s="147" t="s">
        <v>452</v>
      </c>
    </row>
    <row r="231" spans="2:65" s="11" customFormat="1" ht="22.7" customHeight="1" x14ac:dyDescent="0.2">
      <c r="B231" s="123"/>
      <c r="D231" s="124" t="s">
        <v>70</v>
      </c>
      <c r="E231" s="133" t="s">
        <v>453</v>
      </c>
      <c r="F231" s="133" t="s">
        <v>454</v>
      </c>
      <c r="I231" s="126"/>
      <c r="J231" s="134">
        <f>BK231</f>
        <v>0</v>
      </c>
      <c r="L231" s="123"/>
      <c r="M231" s="128"/>
      <c r="P231" s="129">
        <f>SUM(P232:P233)</f>
        <v>0</v>
      </c>
      <c r="R231" s="129">
        <f>SUM(R232:R233)</f>
        <v>0</v>
      </c>
      <c r="T231" s="130">
        <f>SUM(T232:T233)</f>
        <v>1.3958999999999999</v>
      </c>
      <c r="AR231" s="124" t="s">
        <v>153</v>
      </c>
      <c r="AT231" s="131" t="s">
        <v>70</v>
      </c>
      <c r="AU231" s="131" t="s">
        <v>79</v>
      </c>
      <c r="AY231" s="124" t="s">
        <v>146</v>
      </c>
      <c r="BK231" s="132">
        <f>SUM(BK232:BK233)</f>
        <v>0</v>
      </c>
    </row>
    <row r="232" spans="2:65" s="1" customFormat="1" ht="24.2" customHeight="1" x14ac:dyDescent="0.2">
      <c r="B232" s="28"/>
      <c r="C232" s="135" t="s">
        <v>299</v>
      </c>
      <c r="D232" s="135" t="s">
        <v>148</v>
      </c>
      <c r="E232" s="136" t="s">
        <v>455</v>
      </c>
      <c r="F232" s="137" t="s">
        <v>456</v>
      </c>
      <c r="G232" s="138" t="s">
        <v>211</v>
      </c>
      <c r="H232" s="139">
        <v>77.55</v>
      </c>
      <c r="I232" s="140"/>
      <c r="J232" s="141">
        <f>ROUND(I232*H232,2)</f>
        <v>0</v>
      </c>
      <c r="K232" s="142"/>
      <c r="L232" s="28"/>
      <c r="M232" s="143" t="s">
        <v>1</v>
      </c>
      <c r="N232" s="144" t="s">
        <v>37</v>
      </c>
      <c r="P232" s="145">
        <f>O232*H232</f>
        <v>0</v>
      </c>
      <c r="Q232" s="145">
        <v>0</v>
      </c>
      <c r="R232" s="145">
        <f>Q232*H232</f>
        <v>0</v>
      </c>
      <c r="S232" s="145">
        <v>1.7999999999999999E-2</v>
      </c>
      <c r="T232" s="146">
        <f>S232*H232</f>
        <v>1.3958999999999999</v>
      </c>
      <c r="AR232" s="147" t="s">
        <v>176</v>
      </c>
      <c r="AT232" s="147" t="s">
        <v>148</v>
      </c>
      <c r="AU232" s="147" t="s">
        <v>153</v>
      </c>
      <c r="AY232" s="13" t="s">
        <v>146</v>
      </c>
      <c r="BE232" s="148">
        <f>IF(N232="základná",J232,0)</f>
        <v>0</v>
      </c>
      <c r="BF232" s="148">
        <f>IF(N232="znížená",J232,0)</f>
        <v>0</v>
      </c>
      <c r="BG232" s="148">
        <f>IF(N232="zákl. prenesená",J232,0)</f>
        <v>0</v>
      </c>
      <c r="BH232" s="148">
        <f>IF(N232="zníž. prenesená",J232,0)</f>
        <v>0</v>
      </c>
      <c r="BI232" s="148">
        <f>IF(N232="nulová",J232,0)</f>
        <v>0</v>
      </c>
      <c r="BJ232" s="13" t="s">
        <v>153</v>
      </c>
      <c r="BK232" s="148">
        <f>ROUND(I232*H232,2)</f>
        <v>0</v>
      </c>
      <c r="BL232" s="13" t="s">
        <v>176</v>
      </c>
      <c r="BM232" s="147" t="s">
        <v>457</v>
      </c>
    </row>
    <row r="233" spans="2:65" s="1" customFormat="1" ht="24.2" customHeight="1" x14ac:dyDescent="0.2">
      <c r="B233" s="28"/>
      <c r="C233" s="135" t="s">
        <v>458</v>
      </c>
      <c r="D233" s="135" t="s">
        <v>148</v>
      </c>
      <c r="E233" s="136" t="s">
        <v>459</v>
      </c>
      <c r="F233" s="137" t="s">
        <v>460</v>
      </c>
      <c r="G233" s="138" t="s">
        <v>395</v>
      </c>
      <c r="H233" s="160"/>
      <c r="I233" s="140"/>
      <c r="J233" s="141">
        <f>ROUND(I233*H233,2)</f>
        <v>0</v>
      </c>
      <c r="K233" s="142"/>
      <c r="L233" s="28"/>
      <c r="M233" s="143" t="s">
        <v>1</v>
      </c>
      <c r="N233" s="144" t="s">
        <v>37</v>
      </c>
      <c r="P233" s="145">
        <f>O233*H233</f>
        <v>0</v>
      </c>
      <c r="Q233" s="145">
        <v>0</v>
      </c>
      <c r="R233" s="145">
        <f>Q233*H233</f>
        <v>0</v>
      </c>
      <c r="S233" s="145">
        <v>0</v>
      </c>
      <c r="T233" s="146">
        <f>S233*H233</f>
        <v>0</v>
      </c>
      <c r="AR233" s="147" t="s">
        <v>176</v>
      </c>
      <c r="AT233" s="147" t="s">
        <v>148</v>
      </c>
      <c r="AU233" s="147" t="s">
        <v>153</v>
      </c>
      <c r="AY233" s="13" t="s">
        <v>146</v>
      </c>
      <c r="BE233" s="148">
        <f>IF(N233="základná",J233,0)</f>
        <v>0</v>
      </c>
      <c r="BF233" s="148">
        <f>IF(N233="znížená",J233,0)</f>
        <v>0</v>
      </c>
      <c r="BG233" s="148">
        <f>IF(N233="zákl. prenesená",J233,0)</f>
        <v>0</v>
      </c>
      <c r="BH233" s="148">
        <f>IF(N233="zníž. prenesená",J233,0)</f>
        <v>0</v>
      </c>
      <c r="BI233" s="148">
        <f>IF(N233="nulová",J233,0)</f>
        <v>0</v>
      </c>
      <c r="BJ233" s="13" t="s">
        <v>153</v>
      </c>
      <c r="BK233" s="148">
        <f>ROUND(I233*H233,2)</f>
        <v>0</v>
      </c>
      <c r="BL233" s="13" t="s">
        <v>176</v>
      </c>
      <c r="BM233" s="147" t="s">
        <v>461</v>
      </c>
    </row>
    <row r="234" spans="2:65" s="11" customFormat="1" ht="22.7" customHeight="1" x14ac:dyDescent="0.2">
      <c r="B234" s="123"/>
      <c r="D234" s="124" t="s">
        <v>70</v>
      </c>
      <c r="E234" s="133" t="s">
        <v>462</v>
      </c>
      <c r="F234" s="133" t="s">
        <v>463</v>
      </c>
      <c r="I234" s="126"/>
      <c r="J234" s="134">
        <f>BK234</f>
        <v>0</v>
      </c>
      <c r="L234" s="123"/>
      <c r="M234" s="128"/>
      <c r="P234" s="129">
        <f>SUM(P235:P239)</f>
        <v>0</v>
      </c>
      <c r="R234" s="129">
        <f>SUM(R235:R239)</f>
        <v>0.32584119319999999</v>
      </c>
      <c r="T234" s="130">
        <f>SUM(T235:T239)</f>
        <v>0</v>
      </c>
      <c r="AR234" s="124" t="s">
        <v>153</v>
      </c>
      <c r="AT234" s="131" t="s">
        <v>70</v>
      </c>
      <c r="AU234" s="131" t="s">
        <v>79</v>
      </c>
      <c r="AY234" s="124" t="s">
        <v>146</v>
      </c>
      <c r="BK234" s="132">
        <f>SUM(BK235:BK239)</f>
        <v>0</v>
      </c>
    </row>
    <row r="235" spans="2:65" s="1" customFormat="1" ht="37.700000000000003" customHeight="1" x14ac:dyDescent="0.2">
      <c r="B235" s="28"/>
      <c r="C235" s="135" t="s">
        <v>302</v>
      </c>
      <c r="D235" s="135" t="s">
        <v>148</v>
      </c>
      <c r="E235" s="136" t="s">
        <v>464</v>
      </c>
      <c r="F235" s="137" t="s">
        <v>465</v>
      </c>
      <c r="G235" s="138" t="s">
        <v>211</v>
      </c>
      <c r="H235" s="139">
        <v>7.5</v>
      </c>
      <c r="I235" s="140"/>
      <c r="J235" s="141">
        <f>ROUND(I235*H235,2)</f>
        <v>0</v>
      </c>
      <c r="K235" s="142"/>
      <c r="L235" s="28"/>
      <c r="M235" s="143" t="s">
        <v>1</v>
      </c>
      <c r="N235" s="144" t="s">
        <v>37</v>
      </c>
      <c r="P235" s="145">
        <f>O235*H235</f>
        <v>0</v>
      </c>
      <c r="Q235" s="145">
        <v>2.176196E-2</v>
      </c>
      <c r="R235" s="145">
        <f>Q235*H235</f>
        <v>0.16321469999999999</v>
      </c>
      <c r="S235" s="145">
        <v>0</v>
      </c>
      <c r="T235" s="146">
        <f>S235*H235</f>
        <v>0</v>
      </c>
      <c r="AR235" s="147" t="s">
        <v>176</v>
      </c>
      <c r="AT235" s="147" t="s">
        <v>148</v>
      </c>
      <c r="AU235" s="147" t="s">
        <v>153</v>
      </c>
      <c r="AY235" s="13" t="s">
        <v>146</v>
      </c>
      <c r="BE235" s="148">
        <f>IF(N235="základná",J235,0)</f>
        <v>0</v>
      </c>
      <c r="BF235" s="148">
        <f>IF(N235="znížená",J235,0)</f>
        <v>0</v>
      </c>
      <c r="BG235" s="148">
        <f>IF(N235="zákl. prenesená",J235,0)</f>
        <v>0</v>
      </c>
      <c r="BH235" s="148">
        <f>IF(N235="zníž. prenesená",J235,0)</f>
        <v>0</v>
      </c>
      <c r="BI235" s="148">
        <f>IF(N235="nulová",J235,0)</f>
        <v>0</v>
      </c>
      <c r="BJ235" s="13" t="s">
        <v>153</v>
      </c>
      <c r="BK235" s="148">
        <f>ROUND(I235*H235,2)</f>
        <v>0</v>
      </c>
      <c r="BL235" s="13" t="s">
        <v>176</v>
      </c>
      <c r="BM235" s="147" t="s">
        <v>466</v>
      </c>
    </row>
    <row r="236" spans="2:65" s="1" customFormat="1" ht="33" customHeight="1" x14ac:dyDescent="0.2">
      <c r="B236" s="28"/>
      <c r="C236" s="135" t="s">
        <v>467</v>
      </c>
      <c r="D236" s="135" t="s">
        <v>148</v>
      </c>
      <c r="E236" s="136" t="s">
        <v>468</v>
      </c>
      <c r="F236" s="137" t="s">
        <v>469</v>
      </c>
      <c r="G236" s="138" t="s">
        <v>211</v>
      </c>
      <c r="H236" s="139">
        <v>11.64</v>
      </c>
      <c r="I236" s="140"/>
      <c r="J236" s="141">
        <f>ROUND(I236*H236,2)</f>
        <v>0</v>
      </c>
      <c r="K236" s="142"/>
      <c r="L236" s="28"/>
      <c r="M236" s="143" t="s">
        <v>1</v>
      </c>
      <c r="N236" s="144" t="s">
        <v>37</v>
      </c>
      <c r="P236" s="145">
        <f>O236*H236</f>
        <v>0</v>
      </c>
      <c r="Q236" s="145">
        <v>1.2179300000000001E-2</v>
      </c>
      <c r="R236" s="145">
        <f>Q236*H236</f>
        <v>0.141767052</v>
      </c>
      <c r="S236" s="145">
        <v>0</v>
      </c>
      <c r="T236" s="146">
        <f>S236*H236</f>
        <v>0</v>
      </c>
      <c r="AR236" s="147" t="s">
        <v>176</v>
      </c>
      <c r="AT236" s="147" t="s">
        <v>148</v>
      </c>
      <c r="AU236" s="147" t="s">
        <v>153</v>
      </c>
      <c r="AY236" s="13" t="s">
        <v>146</v>
      </c>
      <c r="BE236" s="148">
        <f>IF(N236="základná",J236,0)</f>
        <v>0</v>
      </c>
      <c r="BF236" s="148">
        <f>IF(N236="znížená",J236,0)</f>
        <v>0</v>
      </c>
      <c r="BG236" s="148">
        <f>IF(N236="zákl. prenesená",J236,0)</f>
        <v>0</v>
      </c>
      <c r="BH236" s="148">
        <f>IF(N236="zníž. prenesená",J236,0)</f>
        <v>0</v>
      </c>
      <c r="BI236" s="148">
        <f>IF(N236="nulová",J236,0)</f>
        <v>0</v>
      </c>
      <c r="BJ236" s="13" t="s">
        <v>153</v>
      </c>
      <c r="BK236" s="148">
        <f>ROUND(I236*H236,2)</f>
        <v>0</v>
      </c>
      <c r="BL236" s="13" t="s">
        <v>176</v>
      </c>
      <c r="BM236" s="147" t="s">
        <v>470</v>
      </c>
    </row>
    <row r="237" spans="2:65" s="1" customFormat="1" ht="37.700000000000003" customHeight="1" x14ac:dyDescent="0.2">
      <c r="B237" s="28"/>
      <c r="C237" s="135" t="s">
        <v>306</v>
      </c>
      <c r="D237" s="135" t="s">
        <v>148</v>
      </c>
      <c r="E237" s="136" t="s">
        <v>471</v>
      </c>
      <c r="F237" s="137" t="s">
        <v>472</v>
      </c>
      <c r="G237" s="138" t="s">
        <v>294</v>
      </c>
      <c r="H237" s="139">
        <v>4.03</v>
      </c>
      <c r="I237" s="140"/>
      <c r="J237" s="141">
        <f>ROUND(I237*H237,2)</f>
        <v>0</v>
      </c>
      <c r="K237" s="142"/>
      <c r="L237" s="28"/>
      <c r="M237" s="143" t="s">
        <v>1</v>
      </c>
      <c r="N237" s="144" t="s">
        <v>37</v>
      </c>
      <c r="P237" s="145">
        <f>O237*H237</f>
        <v>0</v>
      </c>
      <c r="Q237" s="145">
        <v>1.0760399999999999E-3</v>
      </c>
      <c r="R237" s="145">
        <f>Q237*H237</f>
        <v>4.3364412E-3</v>
      </c>
      <c r="S237" s="145">
        <v>0</v>
      </c>
      <c r="T237" s="146">
        <f>S237*H237</f>
        <v>0</v>
      </c>
      <c r="AR237" s="147" t="s">
        <v>176</v>
      </c>
      <c r="AT237" s="147" t="s">
        <v>148</v>
      </c>
      <c r="AU237" s="147" t="s">
        <v>153</v>
      </c>
      <c r="AY237" s="13" t="s">
        <v>146</v>
      </c>
      <c r="BE237" s="148">
        <f>IF(N237="základná",J237,0)</f>
        <v>0</v>
      </c>
      <c r="BF237" s="148">
        <f>IF(N237="znížená",J237,0)</f>
        <v>0</v>
      </c>
      <c r="BG237" s="148">
        <f>IF(N237="zákl. prenesená",J237,0)</f>
        <v>0</v>
      </c>
      <c r="BH237" s="148">
        <f>IF(N237="zníž. prenesená",J237,0)</f>
        <v>0</v>
      </c>
      <c r="BI237" s="148">
        <f>IF(N237="nulová",J237,0)</f>
        <v>0</v>
      </c>
      <c r="BJ237" s="13" t="s">
        <v>153</v>
      </c>
      <c r="BK237" s="148">
        <f>ROUND(I237*H237,2)</f>
        <v>0</v>
      </c>
      <c r="BL237" s="13" t="s">
        <v>176</v>
      </c>
      <c r="BM237" s="147" t="s">
        <v>473</v>
      </c>
    </row>
    <row r="238" spans="2:65" s="1" customFormat="1" ht="16.5" customHeight="1" x14ac:dyDescent="0.2">
      <c r="B238" s="28"/>
      <c r="C238" s="149" t="s">
        <v>474</v>
      </c>
      <c r="D238" s="149" t="s">
        <v>194</v>
      </c>
      <c r="E238" s="150" t="s">
        <v>475</v>
      </c>
      <c r="F238" s="151" t="s">
        <v>476</v>
      </c>
      <c r="G238" s="152" t="s">
        <v>294</v>
      </c>
      <c r="H238" s="153">
        <v>4.03</v>
      </c>
      <c r="I238" s="154"/>
      <c r="J238" s="155">
        <f>ROUND(I238*H238,2)</f>
        <v>0</v>
      </c>
      <c r="K238" s="156"/>
      <c r="L238" s="157"/>
      <c r="M238" s="158" t="s">
        <v>1</v>
      </c>
      <c r="N238" s="159" t="s">
        <v>37</v>
      </c>
      <c r="P238" s="145">
        <f>O238*H238</f>
        <v>0</v>
      </c>
      <c r="Q238" s="145">
        <v>4.1000000000000003E-3</v>
      </c>
      <c r="R238" s="145">
        <f>Q238*H238</f>
        <v>1.6523000000000003E-2</v>
      </c>
      <c r="S238" s="145">
        <v>0</v>
      </c>
      <c r="T238" s="146">
        <f>S238*H238</f>
        <v>0</v>
      </c>
      <c r="AR238" s="147" t="s">
        <v>207</v>
      </c>
      <c r="AT238" s="147" t="s">
        <v>194</v>
      </c>
      <c r="AU238" s="147" t="s">
        <v>153</v>
      </c>
      <c r="AY238" s="13" t="s">
        <v>146</v>
      </c>
      <c r="BE238" s="148">
        <f>IF(N238="základná",J238,0)</f>
        <v>0</v>
      </c>
      <c r="BF238" s="148">
        <f>IF(N238="znížená",J238,0)</f>
        <v>0</v>
      </c>
      <c r="BG238" s="148">
        <f>IF(N238="zákl. prenesená",J238,0)</f>
        <v>0</v>
      </c>
      <c r="BH238" s="148">
        <f>IF(N238="zníž. prenesená",J238,0)</f>
        <v>0</v>
      </c>
      <c r="BI238" s="148">
        <f>IF(N238="nulová",J238,0)</f>
        <v>0</v>
      </c>
      <c r="BJ238" s="13" t="s">
        <v>153</v>
      </c>
      <c r="BK238" s="148">
        <f>ROUND(I238*H238,2)</f>
        <v>0</v>
      </c>
      <c r="BL238" s="13" t="s">
        <v>176</v>
      </c>
      <c r="BM238" s="147" t="s">
        <v>477</v>
      </c>
    </row>
    <row r="239" spans="2:65" s="1" customFormat="1" ht="21.75" customHeight="1" x14ac:dyDescent="0.2">
      <c r="B239" s="28"/>
      <c r="C239" s="135" t="s">
        <v>309</v>
      </c>
      <c r="D239" s="135" t="s">
        <v>148</v>
      </c>
      <c r="E239" s="136" t="s">
        <v>478</v>
      </c>
      <c r="F239" s="137" t="s">
        <v>479</v>
      </c>
      <c r="G239" s="138" t="s">
        <v>395</v>
      </c>
      <c r="H239" s="160"/>
      <c r="I239" s="140"/>
      <c r="J239" s="141">
        <f>ROUND(I239*H239,2)</f>
        <v>0</v>
      </c>
      <c r="K239" s="142"/>
      <c r="L239" s="28"/>
      <c r="M239" s="143" t="s">
        <v>1</v>
      </c>
      <c r="N239" s="144" t="s">
        <v>37</v>
      </c>
      <c r="P239" s="145">
        <f>O239*H239</f>
        <v>0</v>
      </c>
      <c r="Q239" s="145">
        <v>0</v>
      </c>
      <c r="R239" s="145">
        <f>Q239*H239</f>
        <v>0</v>
      </c>
      <c r="S239" s="145">
        <v>0</v>
      </c>
      <c r="T239" s="146">
        <f>S239*H239</f>
        <v>0</v>
      </c>
      <c r="AR239" s="147" t="s">
        <v>176</v>
      </c>
      <c r="AT239" s="147" t="s">
        <v>148</v>
      </c>
      <c r="AU239" s="147" t="s">
        <v>153</v>
      </c>
      <c r="AY239" s="13" t="s">
        <v>146</v>
      </c>
      <c r="BE239" s="148">
        <f>IF(N239="základná",J239,0)</f>
        <v>0</v>
      </c>
      <c r="BF239" s="148">
        <f>IF(N239="znížená",J239,0)</f>
        <v>0</v>
      </c>
      <c r="BG239" s="148">
        <f>IF(N239="zákl. prenesená",J239,0)</f>
        <v>0</v>
      </c>
      <c r="BH239" s="148">
        <f>IF(N239="zníž. prenesená",J239,0)</f>
        <v>0</v>
      </c>
      <c r="BI239" s="148">
        <f>IF(N239="nulová",J239,0)</f>
        <v>0</v>
      </c>
      <c r="BJ239" s="13" t="s">
        <v>153</v>
      </c>
      <c r="BK239" s="148">
        <f>ROUND(I239*H239,2)</f>
        <v>0</v>
      </c>
      <c r="BL239" s="13" t="s">
        <v>176</v>
      </c>
      <c r="BM239" s="147" t="s">
        <v>480</v>
      </c>
    </row>
    <row r="240" spans="2:65" s="11" customFormat="1" ht="22.7" customHeight="1" x14ac:dyDescent="0.2">
      <c r="B240" s="123"/>
      <c r="D240" s="124" t="s">
        <v>70</v>
      </c>
      <c r="E240" s="133" t="s">
        <v>481</v>
      </c>
      <c r="F240" s="133" t="s">
        <v>482</v>
      </c>
      <c r="I240" s="126"/>
      <c r="J240" s="134">
        <f>BK240</f>
        <v>0</v>
      </c>
      <c r="L240" s="123"/>
      <c r="M240" s="128"/>
      <c r="P240" s="129">
        <f>SUM(P241:P244)</f>
        <v>0</v>
      </c>
      <c r="R240" s="129">
        <f>SUM(R241:R244)</f>
        <v>4.0112457799999994E-2</v>
      </c>
      <c r="T240" s="130">
        <f>SUM(T241:T244)</f>
        <v>3.4009499999999998E-2</v>
      </c>
      <c r="AR240" s="124" t="s">
        <v>153</v>
      </c>
      <c r="AT240" s="131" t="s">
        <v>70</v>
      </c>
      <c r="AU240" s="131" t="s">
        <v>79</v>
      </c>
      <c r="AY240" s="124" t="s">
        <v>146</v>
      </c>
      <c r="BK240" s="132">
        <f>SUM(BK241:BK244)</f>
        <v>0</v>
      </c>
    </row>
    <row r="241" spans="2:65" s="1" customFormat="1" ht="33" customHeight="1" x14ac:dyDescent="0.2">
      <c r="B241" s="28"/>
      <c r="C241" s="135" t="s">
        <v>483</v>
      </c>
      <c r="D241" s="135" t="s">
        <v>148</v>
      </c>
      <c r="E241" s="136" t="s">
        <v>484</v>
      </c>
      <c r="F241" s="137" t="s">
        <v>485</v>
      </c>
      <c r="G241" s="138" t="s">
        <v>191</v>
      </c>
      <c r="H241" s="139">
        <v>6</v>
      </c>
      <c r="I241" s="140"/>
      <c r="J241" s="141">
        <f>ROUND(I241*H241,2)</f>
        <v>0</v>
      </c>
      <c r="K241" s="142"/>
      <c r="L241" s="28"/>
      <c r="M241" s="143" t="s">
        <v>1</v>
      </c>
      <c r="N241" s="144" t="s">
        <v>37</v>
      </c>
      <c r="P241" s="145">
        <f>O241*H241</f>
        <v>0</v>
      </c>
      <c r="Q241" s="145">
        <v>1.1119999999999999E-3</v>
      </c>
      <c r="R241" s="145">
        <f>Q241*H241</f>
        <v>6.6719999999999991E-3</v>
      </c>
      <c r="S241" s="145">
        <v>0</v>
      </c>
      <c r="T241" s="146">
        <f>S241*H241</f>
        <v>0</v>
      </c>
      <c r="AR241" s="147" t="s">
        <v>176</v>
      </c>
      <c r="AT241" s="147" t="s">
        <v>148</v>
      </c>
      <c r="AU241" s="147" t="s">
        <v>153</v>
      </c>
      <c r="AY241" s="13" t="s">
        <v>146</v>
      </c>
      <c r="BE241" s="148">
        <f>IF(N241="základná",J241,0)</f>
        <v>0</v>
      </c>
      <c r="BF241" s="148">
        <f>IF(N241="znížená",J241,0)</f>
        <v>0</v>
      </c>
      <c r="BG241" s="148">
        <f>IF(N241="zákl. prenesená",J241,0)</f>
        <v>0</v>
      </c>
      <c r="BH241" s="148">
        <f>IF(N241="zníž. prenesená",J241,0)</f>
        <v>0</v>
      </c>
      <c r="BI241" s="148">
        <f>IF(N241="nulová",J241,0)</f>
        <v>0</v>
      </c>
      <c r="BJ241" s="13" t="s">
        <v>153</v>
      </c>
      <c r="BK241" s="148">
        <f>ROUND(I241*H241,2)</f>
        <v>0</v>
      </c>
      <c r="BL241" s="13" t="s">
        <v>176</v>
      </c>
      <c r="BM241" s="147" t="s">
        <v>486</v>
      </c>
    </row>
    <row r="242" spans="2:65" s="1" customFormat="1" ht="24.2" customHeight="1" x14ac:dyDescent="0.2">
      <c r="B242" s="28"/>
      <c r="C242" s="135" t="s">
        <v>313</v>
      </c>
      <c r="D242" s="135" t="s">
        <v>148</v>
      </c>
      <c r="E242" s="136" t="s">
        <v>487</v>
      </c>
      <c r="F242" s="137" t="s">
        <v>488</v>
      </c>
      <c r="G242" s="138" t="s">
        <v>294</v>
      </c>
      <c r="H242" s="139">
        <v>11.45</v>
      </c>
      <c r="I242" s="140"/>
      <c r="J242" s="141">
        <f>ROUND(I242*H242,2)</f>
        <v>0</v>
      </c>
      <c r="K242" s="142"/>
      <c r="L242" s="28"/>
      <c r="M242" s="143" t="s">
        <v>1</v>
      </c>
      <c r="N242" s="144" t="s">
        <v>37</v>
      </c>
      <c r="P242" s="145">
        <f>O242*H242</f>
        <v>0</v>
      </c>
      <c r="Q242" s="145">
        <v>2.9205640000000001E-3</v>
      </c>
      <c r="R242" s="145">
        <f>Q242*H242</f>
        <v>3.3440457799999997E-2</v>
      </c>
      <c r="S242" s="145">
        <v>0</v>
      </c>
      <c r="T242" s="146">
        <f>S242*H242</f>
        <v>0</v>
      </c>
      <c r="AR242" s="147" t="s">
        <v>176</v>
      </c>
      <c r="AT242" s="147" t="s">
        <v>148</v>
      </c>
      <c r="AU242" s="147" t="s">
        <v>153</v>
      </c>
      <c r="AY242" s="13" t="s">
        <v>146</v>
      </c>
      <c r="BE242" s="148">
        <f>IF(N242="základná",J242,0)</f>
        <v>0</v>
      </c>
      <c r="BF242" s="148">
        <f>IF(N242="znížená",J242,0)</f>
        <v>0</v>
      </c>
      <c r="BG242" s="148">
        <f>IF(N242="zákl. prenesená",J242,0)</f>
        <v>0</v>
      </c>
      <c r="BH242" s="148">
        <f>IF(N242="zníž. prenesená",J242,0)</f>
        <v>0</v>
      </c>
      <c r="BI242" s="148">
        <f>IF(N242="nulová",J242,0)</f>
        <v>0</v>
      </c>
      <c r="BJ242" s="13" t="s">
        <v>153</v>
      </c>
      <c r="BK242" s="148">
        <f>ROUND(I242*H242,2)</f>
        <v>0</v>
      </c>
      <c r="BL242" s="13" t="s">
        <v>176</v>
      </c>
      <c r="BM242" s="147" t="s">
        <v>489</v>
      </c>
    </row>
    <row r="243" spans="2:65" s="1" customFormat="1" ht="24.2" customHeight="1" x14ac:dyDescent="0.2">
      <c r="B243" s="28"/>
      <c r="C243" s="135" t="s">
        <v>490</v>
      </c>
      <c r="D243" s="135" t="s">
        <v>148</v>
      </c>
      <c r="E243" s="136" t="s">
        <v>491</v>
      </c>
      <c r="F243" s="137" t="s">
        <v>492</v>
      </c>
      <c r="G243" s="138" t="s">
        <v>294</v>
      </c>
      <c r="H243" s="139">
        <v>11.85</v>
      </c>
      <c r="I243" s="140"/>
      <c r="J243" s="141">
        <f>ROUND(I243*H243,2)</f>
        <v>0</v>
      </c>
      <c r="K243" s="142"/>
      <c r="L243" s="28"/>
      <c r="M243" s="143" t="s">
        <v>1</v>
      </c>
      <c r="N243" s="144" t="s">
        <v>37</v>
      </c>
      <c r="P243" s="145">
        <f>O243*H243</f>
        <v>0</v>
      </c>
      <c r="Q243" s="145">
        <v>0</v>
      </c>
      <c r="R243" s="145">
        <f>Q243*H243</f>
        <v>0</v>
      </c>
      <c r="S243" s="145">
        <v>2.8700000000000002E-3</v>
      </c>
      <c r="T243" s="146">
        <f>S243*H243</f>
        <v>3.4009499999999998E-2</v>
      </c>
      <c r="AR243" s="147" t="s">
        <v>176</v>
      </c>
      <c r="AT243" s="147" t="s">
        <v>148</v>
      </c>
      <c r="AU243" s="147" t="s">
        <v>153</v>
      </c>
      <c r="AY243" s="13" t="s">
        <v>146</v>
      </c>
      <c r="BE243" s="148">
        <f>IF(N243="základná",J243,0)</f>
        <v>0</v>
      </c>
      <c r="BF243" s="148">
        <f>IF(N243="znížená",J243,0)</f>
        <v>0</v>
      </c>
      <c r="BG243" s="148">
        <f>IF(N243="zákl. prenesená",J243,0)</f>
        <v>0</v>
      </c>
      <c r="BH243" s="148">
        <f>IF(N243="zníž. prenesená",J243,0)</f>
        <v>0</v>
      </c>
      <c r="BI243" s="148">
        <f>IF(N243="nulová",J243,0)</f>
        <v>0</v>
      </c>
      <c r="BJ243" s="13" t="s">
        <v>153</v>
      </c>
      <c r="BK243" s="148">
        <f>ROUND(I243*H243,2)</f>
        <v>0</v>
      </c>
      <c r="BL243" s="13" t="s">
        <v>176</v>
      </c>
      <c r="BM243" s="147" t="s">
        <v>493</v>
      </c>
    </row>
    <row r="244" spans="2:65" s="1" customFormat="1" ht="24.2" customHeight="1" x14ac:dyDescent="0.2">
      <c r="B244" s="28"/>
      <c r="C244" s="135" t="s">
        <v>316</v>
      </c>
      <c r="D244" s="135" t="s">
        <v>148</v>
      </c>
      <c r="E244" s="136" t="s">
        <v>494</v>
      </c>
      <c r="F244" s="137" t="s">
        <v>495</v>
      </c>
      <c r="G244" s="138" t="s">
        <v>395</v>
      </c>
      <c r="H244" s="160"/>
      <c r="I244" s="140"/>
      <c r="J244" s="141">
        <f>ROUND(I244*H244,2)</f>
        <v>0</v>
      </c>
      <c r="K244" s="142"/>
      <c r="L244" s="28"/>
      <c r="M244" s="143" t="s">
        <v>1</v>
      </c>
      <c r="N244" s="144" t="s">
        <v>37</v>
      </c>
      <c r="P244" s="145">
        <f>O244*H244</f>
        <v>0</v>
      </c>
      <c r="Q244" s="145">
        <v>0</v>
      </c>
      <c r="R244" s="145">
        <f>Q244*H244</f>
        <v>0</v>
      </c>
      <c r="S244" s="145">
        <v>0</v>
      </c>
      <c r="T244" s="146">
        <f>S244*H244</f>
        <v>0</v>
      </c>
      <c r="AR244" s="147" t="s">
        <v>176</v>
      </c>
      <c r="AT244" s="147" t="s">
        <v>148</v>
      </c>
      <c r="AU244" s="147" t="s">
        <v>153</v>
      </c>
      <c r="AY244" s="13" t="s">
        <v>146</v>
      </c>
      <c r="BE244" s="148">
        <f>IF(N244="základná",J244,0)</f>
        <v>0</v>
      </c>
      <c r="BF244" s="148">
        <f>IF(N244="znížená",J244,0)</f>
        <v>0</v>
      </c>
      <c r="BG244" s="148">
        <f>IF(N244="zákl. prenesená",J244,0)</f>
        <v>0</v>
      </c>
      <c r="BH244" s="148">
        <f>IF(N244="zníž. prenesená",J244,0)</f>
        <v>0</v>
      </c>
      <c r="BI244" s="148">
        <f>IF(N244="nulová",J244,0)</f>
        <v>0</v>
      </c>
      <c r="BJ244" s="13" t="s">
        <v>153</v>
      </c>
      <c r="BK244" s="148">
        <f>ROUND(I244*H244,2)</f>
        <v>0</v>
      </c>
      <c r="BL244" s="13" t="s">
        <v>176</v>
      </c>
      <c r="BM244" s="147" t="s">
        <v>496</v>
      </c>
    </row>
    <row r="245" spans="2:65" s="11" customFormat="1" ht="22.7" customHeight="1" x14ac:dyDescent="0.2">
      <c r="B245" s="123"/>
      <c r="D245" s="124" t="s">
        <v>70</v>
      </c>
      <c r="E245" s="133" t="s">
        <v>497</v>
      </c>
      <c r="F245" s="133" t="s">
        <v>498</v>
      </c>
      <c r="I245" s="126"/>
      <c r="J245" s="134">
        <f>BK245</f>
        <v>0</v>
      </c>
      <c r="L245" s="123"/>
      <c r="M245" s="128"/>
      <c r="P245" s="129">
        <f>SUM(P246:P276)</f>
        <v>0</v>
      </c>
      <c r="R245" s="129">
        <f>SUM(R246:R276)</f>
        <v>1.5973842720000004</v>
      </c>
      <c r="T245" s="130">
        <f>SUM(T246:T276)</f>
        <v>0.18000000000000002</v>
      </c>
      <c r="AR245" s="124" t="s">
        <v>153</v>
      </c>
      <c r="AT245" s="131" t="s">
        <v>70</v>
      </c>
      <c r="AU245" s="131" t="s">
        <v>79</v>
      </c>
      <c r="AY245" s="124" t="s">
        <v>146</v>
      </c>
      <c r="BK245" s="132">
        <f>SUM(BK246:BK276)</f>
        <v>0</v>
      </c>
    </row>
    <row r="246" spans="2:65" s="1" customFormat="1" ht="24.2" customHeight="1" x14ac:dyDescent="0.2">
      <c r="B246" s="28"/>
      <c r="C246" s="135" t="s">
        <v>499</v>
      </c>
      <c r="D246" s="135" t="s">
        <v>148</v>
      </c>
      <c r="E246" s="136" t="s">
        <v>500</v>
      </c>
      <c r="F246" s="137" t="s">
        <v>501</v>
      </c>
      <c r="G246" s="138" t="s">
        <v>191</v>
      </c>
      <c r="H246" s="139">
        <v>1</v>
      </c>
      <c r="I246" s="140"/>
      <c r="J246" s="141">
        <f t="shared" ref="J246:J276" si="60">ROUND(I246*H246,2)</f>
        <v>0</v>
      </c>
      <c r="K246" s="142"/>
      <c r="L246" s="28"/>
      <c r="M246" s="143" t="s">
        <v>1</v>
      </c>
      <c r="N246" s="144" t="s">
        <v>37</v>
      </c>
      <c r="P246" s="145">
        <f t="shared" ref="P246:P276" si="61">O246*H246</f>
        <v>0</v>
      </c>
      <c r="Q246" s="145">
        <v>3.768E-4</v>
      </c>
      <c r="R246" s="145">
        <f t="shared" ref="R246:R276" si="62">Q246*H246</f>
        <v>3.768E-4</v>
      </c>
      <c r="S246" s="145">
        <v>0</v>
      </c>
      <c r="T246" s="146">
        <f t="shared" ref="T246:T276" si="63">S246*H246</f>
        <v>0</v>
      </c>
      <c r="AR246" s="147" t="s">
        <v>176</v>
      </c>
      <c r="AT246" s="147" t="s">
        <v>148</v>
      </c>
      <c r="AU246" s="147" t="s">
        <v>153</v>
      </c>
      <c r="AY246" s="13" t="s">
        <v>146</v>
      </c>
      <c r="BE246" s="148">
        <f t="shared" ref="BE246:BE276" si="64">IF(N246="základná",J246,0)</f>
        <v>0</v>
      </c>
      <c r="BF246" s="148">
        <f t="shared" ref="BF246:BF276" si="65">IF(N246="znížená",J246,0)</f>
        <v>0</v>
      </c>
      <c r="BG246" s="148">
        <f t="shared" ref="BG246:BG276" si="66">IF(N246="zákl. prenesená",J246,0)</f>
        <v>0</v>
      </c>
      <c r="BH246" s="148">
        <f t="shared" ref="BH246:BH276" si="67">IF(N246="zníž. prenesená",J246,0)</f>
        <v>0</v>
      </c>
      <c r="BI246" s="148">
        <f t="shared" ref="BI246:BI276" si="68">IF(N246="nulová",J246,0)</f>
        <v>0</v>
      </c>
      <c r="BJ246" s="13" t="s">
        <v>153</v>
      </c>
      <c r="BK246" s="148">
        <f t="shared" ref="BK246:BK276" si="69">ROUND(I246*H246,2)</f>
        <v>0</v>
      </c>
      <c r="BL246" s="13" t="s">
        <v>176</v>
      </c>
      <c r="BM246" s="147" t="s">
        <v>502</v>
      </c>
    </row>
    <row r="247" spans="2:65" s="1" customFormat="1" ht="16.5" customHeight="1" x14ac:dyDescent="0.2">
      <c r="B247" s="28"/>
      <c r="C247" s="149" t="s">
        <v>320</v>
      </c>
      <c r="D247" s="149" t="s">
        <v>194</v>
      </c>
      <c r="E247" s="150" t="s">
        <v>503</v>
      </c>
      <c r="F247" s="151" t="s">
        <v>504</v>
      </c>
      <c r="G247" s="152" t="s">
        <v>191</v>
      </c>
      <c r="H247" s="153">
        <v>1</v>
      </c>
      <c r="I247" s="154"/>
      <c r="J247" s="155">
        <f t="shared" si="60"/>
        <v>0</v>
      </c>
      <c r="K247" s="156"/>
      <c r="L247" s="157"/>
      <c r="M247" s="158" t="s">
        <v>1</v>
      </c>
      <c r="N247" s="159" t="s">
        <v>37</v>
      </c>
      <c r="P247" s="145">
        <f t="shared" si="61"/>
        <v>0</v>
      </c>
      <c r="Q247" s="145">
        <v>3.5000000000000003E-2</v>
      </c>
      <c r="R247" s="145">
        <f t="shared" si="62"/>
        <v>3.5000000000000003E-2</v>
      </c>
      <c r="S247" s="145">
        <v>0</v>
      </c>
      <c r="T247" s="146">
        <f t="shared" si="63"/>
        <v>0</v>
      </c>
      <c r="AR247" s="147" t="s">
        <v>207</v>
      </c>
      <c r="AT247" s="147" t="s">
        <v>194</v>
      </c>
      <c r="AU247" s="147" t="s">
        <v>153</v>
      </c>
      <c r="AY247" s="13" t="s">
        <v>146</v>
      </c>
      <c r="BE247" s="148">
        <f t="shared" si="64"/>
        <v>0</v>
      </c>
      <c r="BF247" s="148">
        <f t="shared" si="65"/>
        <v>0</v>
      </c>
      <c r="BG247" s="148">
        <f t="shared" si="66"/>
        <v>0</v>
      </c>
      <c r="BH247" s="148">
        <f t="shared" si="67"/>
        <v>0</v>
      </c>
      <c r="BI247" s="148">
        <f t="shared" si="68"/>
        <v>0</v>
      </c>
      <c r="BJ247" s="13" t="s">
        <v>153</v>
      </c>
      <c r="BK247" s="148">
        <f t="shared" si="69"/>
        <v>0</v>
      </c>
      <c r="BL247" s="13" t="s">
        <v>176</v>
      </c>
      <c r="BM247" s="147" t="s">
        <v>505</v>
      </c>
    </row>
    <row r="248" spans="2:65" s="1" customFormat="1" ht="24.2" customHeight="1" x14ac:dyDescent="0.2">
      <c r="B248" s="28"/>
      <c r="C248" s="135" t="s">
        <v>506</v>
      </c>
      <c r="D248" s="135" t="s">
        <v>148</v>
      </c>
      <c r="E248" s="136" t="s">
        <v>507</v>
      </c>
      <c r="F248" s="137" t="s">
        <v>508</v>
      </c>
      <c r="G248" s="138" t="s">
        <v>294</v>
      </c>
      <c r="H248" s="139">
        <v>52.6</v>
      </c>
      <c r="I248" s="140"/>
      <c r="J248" s="141">
        <f t="shared" si="60"/>
        <v>0</v>
      </c>
      <c r="K248" s="142"/>
      <c r="L248" s="28"/>
      <c r="M248" s="143" t="s">
        <v>1</v>
      </c>
      <c r="N248" s="144" t="s">
        <v>37</v>
      </c>
      <c r="P248" s="145">
        <f t="shared" si="61"/>
        <v>0</v>
      </c>
      <c r="Q248" s="145">
        <v>2.1499999999999999E-4</v>
      </c>
      <c r="R248" s="145">
        <f t="shared" si="62"/>
        <v>1.1309E-2</v>
      </c>
      <c r="S248" s="145">
        <v>0</v>
      </c>
      <c r="T248" s="146">
        <f t="shared" si="63"/>
        <v>0</v>
      </c>
      <c r="AR248" s="147" t="s">
        <v>176</v>
      </c>
      <c r="AT248" s="147" t="s">
        <v>148</v>
      </c>
      <c r="AU248" s="147" t="s">
        <v>153</v>
      </c>
      <c r="AY248" s="13" t="s">
        <v>146</v>
      </c>
      <c r="BE248" s="148">
        <f t="shared" si="64"/>
        <v>0</v>
      </c>
      <c r="BF248" s="148">
        <f t="shared" si="65"/>
        <v>0</v>
      </c>
      <c r="BG248" s="148">
        <f t="shared" si="66"/>
        <v>0</v>
      </c>
      <c r="BH248" s="148">
        <f t="shared" si="67"/>
        <v>0</v>
      </c>
      <c r="BI248" s="148">
        <f t="shared" si="68"/>
        <v>0</v>
      </c>
      <c r="BJ248" s="13" t="s">
        <v>153</v>
      </c>
      <c r="BK248" s="148">
        <f t="shared" si="69"/>
        <v>0</v>
      </c>
      <c r="BL248" s="13" t="s">
        <v>176</v>
      </c>
      <c r="BM248" s="147" t="s">
        <v>509</v>
      </c>
    </row>
    <row r="249" spans="2:65" s="1" customFormat="1" ht="33" customHeight="1" x14ac:dyDescent="0.2">
      <c r="B249" s="28"/>
      <c r="C249" s="149" t="s">
        <v>323</v>
      </c>
      <c r="D249" s="149" t="s">
        <v>194</v>
      </c>
      <c r="E249" s="150" t="s">
        <v>510</v>
      </c>
      <c r="F249" s="151" t="s">
        <v>511</v>
      </c>
      <c r="G249" s="152" t="s">
        <v>294</v>
      </c>
      <c r="H249" s="153">
        <v>55.23</v>
      </c>
      <c r="I249" s="154"/>
      <c r="J249" s="155">
        <f t="shared" si="60"/>
        <v>0</v>
      </c>
      <c r="K249" s="156"/>
      <c r="L249" s="157"/>
      <c r="M249" s="158" t="s">
        <v>1</v>
      </c>
      <c r="N249" s="159" t="s">
        <v>37</v>
      </c>
      <c r="P249" s="145">
        <f t="shared" si="61"/>
        <v>0</v>
      </c>
      <c r="Q249" s="145">
        <v>1E-4</v>
      </c>
      <c r="R249" s="145">
        <f t="shared" si="62"/>
        <v>5.5230000000000001E-3</v>
      </c>
      <c r="S249" s="145">
        <v>0</v>
      </c>
      <c r="T249" s="146">
        <f t="shared" si="63"/>
        <v>0</v>
      </c>
      <c r="AR249" s="147" t="s">
        <v>207</v>
      </c>
      <c r="AT249" s="147" t="s">
        <v>194</v>
      </c>
      <c r="AU249" s="147" t="s">
        <v>153</v>
      </c>
      <c r="AY249" s="13" t="s">
        <v>146</v>
      </c>
      <c r="BE249" s="148">
        <f t="shared" si="64"/>
        <v>0</v>
      </c>
      <c r="BF249" s="148">
        <f t="shared" si="65"/>
        <v>0</v>
      </c>
      <c r="BG249" s="148">
        <f t="shared" si="66"/>
        <v>0</v>
      </c>
      <c r="BH249" s="148">
        <f t="shared" si="67"/>
        <v>0</v>
      </c>
      <c r="BI249" s="148">
        <f t="shared" si="68"/>
        <v>0</v>
      </c>
      <c r="BJ249" s="13" t="s">
        <v>153</v>
      </c>
      <c r="BK249" s="148">
        <f t="shared" si="69"/>
        <v>0</v>
      </c>
      <c r="BL249" s="13" t="s">
        <v>176</v>
      </c>
      <c r="BM249" s="147" t="s">
        <v>512</v>
      </c>
    </row>
    <row r="250" spans="2:65" s="1" customFormat="1" ht="33" customHeight="1" x14ac:dyDescent="0.2">
      <c r="B250" s="28"/>
      <c r="C250" s="149" t="s">
        <v>513</v>
      </c>
      <c r="D250" s="149" t="s">
        <v>194</v>
      </c>
      <c r="E250" s="150" t="s">
        <v>514</v>
      </c>
      <c r="F250" s="151" t="s">
        <v>515</v>
      </c>
      <c r="G250" s="152" t="s">
        <v>294</v>
      </c>
      <c r="H250" s="153">
        <v>55.23</v>
      </c>
      <c r="I250" s="154"/>
      <c r="J250" s="155">
        <f t="shared" si="60"/>
        <v>0</v>
      </c>
      <c r="K250" s="156"/>
      <c r="L250" s="157"/>
      <c r="M250" s="158" t="s">
        <v>1</v>
      </c>
      <c r="N250" s="159" t="s">
        <v>37</v>
      </c>
      <c r="P250" s="145">
        <f t="shared" si="61"/>
        <v>0</v>
      </c>
      <c r="Q250" s="145">
        <v>1E-4</v>
      </c>
      <c r="R250" s="145">
        <f t="shared" si="62"/>
        <v>5.5230000000000001E-3</v>
      </c>
      <c r="S250" s="145">
        <v>0</v>
      </c>
      <c r="T250" s="146">
        <f t="shared" si="63"/>
        <v>0</v>
      </c>
      <c r="AR250" s="147" t="s">
        <v>207</v>
      </c>
      <c r="AT250" s="147" t="s">
        <v>194</v>
      </c>
      <c r="AU250" s="147" t="s">
        <v>153</v>
      </c>
      <c r="AY250" s="13" t="s">
        <v>146</v>
      </c>
      <c r="BE250" s="148">
        <f t="shared" si="64"/>
        <v>0</v>
      </c>
      <c r="BF250" s="148">
        <f t="shared" si="65"/>
        <v>0</v>
      </c>
      <c r="BG250" s="148">
        <f t="shared" si="66"/>
        <v>0</v>
      </c>
      <c r="BH250" s="148">
        <f t="shared" si="67"/>
        <v>0</v>
      </c>
      <c r="BI250" s="148">
        <f t="shared" si="68"/>
        <v>0</v>
      </c>
      <c r="BJ250" s="13" t="s">
        <v>153</v>
      </c>
      <c r="BK250" s="148">
        <f t="shared" si="69"/>
        <v>0</v>
      </c>
      <c r="BL250" s="13" t="s">
        <v>176</v>
      </c>
      <c r="BM250" s="147" t="s">
        <v>516</v>
      </c>
    </row>
    <row r="251" spans="2:65" s="1" customFormat="1" ht="16.5" customHeight="1" x14ac:dyDescent="0.2">
      <c r="B251" s="28"/>
      <c r="C251" s="149" t="s">
        <v>327</v>
      </c>
      <c r="D251" s="149" t="s">
        <v>194</v>
      </c>
      <c r="E251" s="150" t="s">
        <v>517</v>
      </c>
      <c r="F251" s="151" t="s">
        <v>518</v>
      </c>
      <c r="G251" s="152" t="s">
        <v>294</v>
      </c>
      <c r="H251" s="153">
        <v>52.6</v>
      </c>
      <c r="I251" s="154"/>
      <c r="J251" s="155">
        <f t="shared" si="60"/>
        <v>0</v>
      </c>
      <c r="K251" s="156"/>
      <c r="L251" s="157"/>
      <c r="M251" s="158" t="s">
        <v>1</v>
      </c>
      <c r="N251" s="159" t="s">
        <v>37</v>
      </c>
      <c r="P251" s="145">
        <f t="shared" si="61"/>
        <v>0</v>
      </c>
      <c r="Q251" s="145">
        <v>1.8200000000000001E-2</v>
      </c>
      <c r="R251" s="145">
        <f t="shared" si="62"/>
        <v>0.95732000000000006</v>
      </c>
      <c r="S251" s="145">
        <v>0</v>
      </c>
      <c r="T251" s="146">
        <f t="shared" si="63"/>
        <v>0</v>
      </c>
      <c r="AR251" s="147" t="s">
        <v>207</v>
      </c>
      <c r="AT251" s="147" t="s">
        <v>194</v>
      </c>
      <c r="AU251" s="147" t="s">
        <v>153</v>
      </c>
      <c r="AY251" s="13" t="s">
        <v>146</v>
      </c>
      <c r="BE251" s="148">
        <f t="shared" si="64"/>
        <v>0</v>
      </c>
      <c r="BF251" s="148">
        <f t="shared" si="65"/>
        <v>0</v>
      </c>
      <c r="BG251" s="148">
        <f t="shared" si="66"/>
        <v>0</v>
      </c>
      <c r="BH251" s="148">
        <f t="shared" si="67"/>
        <v>0</v>
      </c>
      <c r="BI251" s="148">
        <f t="shared" si="68"/>
        <v>0</v>
      </c>
      <c r="BJ251" s="13" t="s">
        <v>153</v>
      </c>
      <c r="BK251" s="148">
        <f t="shared" si="69"/>
        <v>0</v>
      </c>
      <c r="BL251" s="13" t="s">
        <v>176</v>
      </c>
      <c r="BM251" s="147" t="s">
        <v>519</v>
      </c>
    </row>
    <row r="252" spans="2:65" s="1" customFormat="1" ht="24.2" customHeight="1" x14ac:dyDescent="0.2">
      <c r="B252" s="28"/>
      <c r="C252" s="135" t="s">
        <v>520</v>
      </c>
      <c r="D252" s="135" t="s">
        <v>148</v>
      </c>
      <c r="E252" s="136" t="s">
        <v>521</v>
      </c>
      <c r="F252" s="137" t="s">
        <v>522</v>
      </c>
      <c r="G252" s="138" t="s">
        <v>294</v>
      </c>
      <c r="H252" s="139">
        <v>13.4</v>
      </c>
      <c r="I252" s="140"/>
      <c r="J252" s="141">
        <f t="shared" si="60"/>
        <v>0</v>
      </c>
      <c r="K252" s="142"/>
      <c r="L252" s="28"/>
      <c r="M252" s="143" t="s">
        <v>1</v>
      </c>
      <c r="N252" s="144" t="s">
        <v>37</v>
      </c>
      <c r="P252" s="145">
        <f t="shared" si="61"/>
        <v>0</v>
      </c>
      <c r="Q252" s="145">
        <v>4.2499999999999998E-4</v>
      </c>
      <c r="R252" s="145">
        <f t="shared" si="62"/>
        <v>5.6949999999999995E-3</v>
      </c>
      <c r="S252" s="145">
        <v>0</v>
      </c>
      <c r="T252" s="146">
        <f t="shared" si="63"/>
        <v>0</v>
      </c>
      <c r="AR252" s="147" t="s">
        <v>176</v>
      </c>
      <c r="AT252" s="147" t="s">
        <v>148</v>
      </c>
      <c r="AU252" s="147" t="s">
        <v>153</v>
      </c>
      <c r="AY252" s="13" t="s">
        <v>146</v>
      </c>
      <c r="BE252" s="148">
        <f t="shared" si="64"/>
        <v>0</v>
      </c>
      <c r="BF252" s="148">
        <f t="shared" si="65"/>
        <v>0</v>
      </c>
      <c r="BG252" s="148">
        <f t="shared" si="66"/>
        <v>0</v>
      </c>
      <c r="BH252" s="148">
        <f t="shared" si="67"/>
        <v>0</v>
      </c>
      <c r="BI252" s="148">
        <f t="shared" si="68"/>
        <v>0</v>
      </c>
      <c r="BJ252" s="13" t="s">
        <v>153</v>
      </c>
      <c r="BK252" s="148">
        <f t="shared" si="69"/>
        <v>0</v>
      </c>
      <c r="BL252" s="13" t="s">
        <v>176</v>
      </c>
      <c r="BM252" s="147" t="s">
        <v>523</v>
      </c>
    </row>
    <row r="253" spans="2:65" s="1" customFormat="1" ht="16.5" customHeight="1" x14ac:dyDescent="0.2">
      <c r="B253" s="28"/>
      <c r="C253" s="149" t="s">
        <v>330</v>
      </c>
      <c r="D253" s="149" t="s">
        <v>194</v>
      </c>
      <c r="E253" s="150" t="s">
        <v>524</v>
      </c>
      <c r="F253" s="151" t="s">
        <v>525</v>
      </c>
      <c r="G253" s="152" t="s">
        <v>294</v>
      </c>
      <c r="H253" s="153">
        <v>13.4</v>
      </c>
      <c r="I253" s="154"/>
      <c r="J253" s="155">
        <f t="shared" si="60"/>
        <v>0</v>
      </c>
      <c r="K253" s="156"/>
      <c r="L253" s="157"/>
      <c r="M253" s="158" t="s">
        <v>1</v>
      </c>
      <c r="N253" s="159" t="s">
        <v>37</v>
      </c>
      <c r="P253" s="145">
        <f t="shared" si="61"/>
        <v>0</v>
      </c>
      <c r="Q253" s="145">
        <v>1.8800000000000001E-2</v>
      </c>
      <c r="R253" s="145">
        <f t="shared" si="62"/>
        <v>0.25192000000000003</v>
      </c>
      <c r="S253" s="145">
        <v>0</v>
      </c>
      <c r="T253" s="146">
        <f t="shared" si="63"/>
        <v>0</v>
      </c>
      <c r="AR253" s="147" t="s">
        <v>207</v>
      </c>
      <c r="AT253" s="147" t="s">
        <v>194</v>
      </c>
      <c r="AU253" s="147" t="s">
        <v>153</v>
      </c>
      <c r="AY253" s="13" t="s">
        <v>146</v>
      </c>
      <c r="BE253" s="148">
        <f t="shared" si="64"/>
        <v>0</v>
      </c>
      <c r="BF253" s="148">
        <f t="shared" si="65"/>
        <v>0</v>
      </c>
      <c r="BG253" s="148">
        <f t="shared" si="66"/>
        <v>0</v>
      </c>
      <c r="BH253" s="148">
        <f t="shared" si="67"/>
        <v>0</v>
      </c>
      <c r="BI253" s="148">
        <f t="shared" si="68"/>
        <v>0</v>
      </c>
      <c r="BJ253" s="13" t="s">
        <v>153</v>
      </c>
      <c r="BK253" s="148">
        <f t="shared" si="69"/>
        <v>0</v>
      </c>
      <c r="BL253" s="13" t="s">
        <v>176</v>
      </c>
      <c r="BM253" s="147" t="s">
        <v>526</v>
      </c>
    </row>
    <row r="254" spans="2:65" s="1" customFormat="1" ht="33" customHeight="1" x14ac:dyDescent="0.2">
      <c r="B254" s="28"/>
      <c r="C254" s="135" t="s">
        <v>527</v>
      </c>
      <c r="D254" s="135" t="s">
        <v>148</v>
      </c>
      <c r="E254" s="136" t="s">
        <v>528</v>
      </c>
      <c r="F254" s="137" t="s">
        <v>529</v>
      </c>
      <c r="G254" s="138" t="s">
        <v>191</v>
      </c>
      <c r="H254" s="139">
        <v>4</v>
      </c>
      <c r="I254" s="140"/>
      <c r="J254" s="141">
        <f t="shared" si="60"/>
        <v>0</v>
      </c>
      <c r="K254" s="142"/>
      <c r="L254" s="28"/>
      <c r="M254" s="143" t="s">
        <v>1</v>
      </c>
      <c r="N254" s="144" t="s">
        <v>37</v>
      </c>
      <c r="P254" s="145">
        <f t="shared" si="61"/>
        <v>0</v>
      </c>
      <c r="Q254" s="145">
        <v>0</v>
      </c>
      <c r="R254" s="145">
        <f t="shared" si="62"/>
        <v>0</v>
      </c>
      <c r="S254" s="145">
        <v>0</v>
      </c>
      <c r="T254" s="146">
        <f t="shared" si="63"/>
        <v>0</v>
      </c>
      <c r="AR254" s="147" t="s">
        <v>176</v>
      </c>
      <c r="AT254" s="147" t="s">
        <v>148</v>
      </c>
      <c r="AU254" s="147" t="s">
        <v>153</v>
      </c>
      <c r="AY254" s="13" t="s">
        <v>146</v>
      </c>
      <c r="BE254" s="148">
        <f t="shared" si="64"/>
        <v>0</v>
      </c>
      <c r="BF254" s="148">
        <f t="shared" si="65"/>
        <v>0</v>
      </c>
      <c r="BG254" s="148">
        <f t="shared" si="66"/>
        <v>0</v>
      </c>
      <c r="BH254" s="148">
        <f t="shared" si="67"/>
        <v>0</v>
      </c>
      <c r="BI254" s="148">
        <f t="shared" si="68"/>
        <v>0</v>
      </c>
      <c r="BJ254" s="13" t="s">
        <v>153</v>
      </c>
      <c r="BK254" s="148">
        <f t="shared" si="69"/>
        <v>0</v>
      </c>
      <c r="BL254" s="13" t="s">
        <v>176</v>
      </c>
      <c r="BM254" s="147" t="s">
        <v>530</v>
      </c>
    </row>
    <row r="255" spans="2:65" s="1" customFormat="1" ht="16.5" customHeight="1" x14ac:dyDescent="0.2">
      <c r="B255" s="28"/>
      <c r="C255" s="149" t="s">
        <v>334</v>
      </c>
      <c r="D255" s="149" t="s">
        <v>194</v>
      </c>
      <c r="E255" s="150" t="s">
        <v>531</v>
      </c>
      <c r="F255" s="151" t="s">
        <v>532</v>
      </c>
      <c r="G255" s="152" t="s">
        <v>191</v>
      </c>
      <c r="H255" s="153">
        <v>4</v>
      </c>
      <c r="I255" s="154"/>
      <c r="J255" s="155">
        <f t="shared" si="60"/>
        <v>0</v>
      </c>
      <c r="K255" s="156"/>
      <c r="L255" s="157"/>
      <c r="M255" s="158" t="s">
        <v>1</v>
      </c>
      <c r="N255" s="159" t="s">
        <v>37</v>
      </c>
      <c r="P255" s="145">
        <f t="shared" si="61"/>
        <v>0</v>
      </c>
      <c r="Q255" s="145">
        <v>1E-3</v>
      </c>
      <c r="R255" s="145">
        <f t="shared" si="62"/>
        <v>4.0000000000000001E-3</v>
      </c>
      <c r="S255" s="145">
        <v>0</v>
      </c>
      <c r="T255" s="146">
        <f t="shared" si="63"/>
        <v>0</v>
      </c>
      <c r="AR255" s="147" t="s">
        <v>207</v>
      </c>
      <c r="AT255" s="147" t="s">
        <v>194</v>
      </c>
      <c r="AU255" s="147" t="s">
        <v>153</v>
      </c>
      <c r="AY255" s="13" t="s">
        <v>146</v>
      </c>
      <c r="BE255" s="148">
        <f t="shared" si="64"/>
        <v>0</v>
      </c>
      <c r="BF255" s="148">
        <f t="shared" si="65"/>
        <v>0</v>
      </c>
      <c r="BG255" s="148">
        <f t="shared" si="66"/>
        <v>0</v>
      </c>
      <c r="BH255" s="148">
        <f t="shared" si="67"/>
        <v>0</v>
      </c>
      <c r="BI255" s="148">
        <f t="shared" si="68"/>
        <v>0</v>
      </c>
      <c r="BJ255" s="13" t="s">
        <v>153</v>
      </c>
      <c r="BK255" s="148">
        <f t="shared" si="69"/>
        <v>0</v>
      </c>
      <c r="BL255" s="13" t="s">
        <v>176</v>
      </c>
      <c r="BM255" s="147" t="s">
        <v>533</v>
      </c>
    </row>
    <row r="256" spans="2:65" s="1" customFormat="1" ht="16.5" customHeight="1" x14ac:dyDescent="0.2">
      <c r="B256" s="28"/>
      <c r="C256" s="149" t="s">
        <v>534</v>
      </c>
      <c r="D256" s="149" t="s">
        <v>194</v>
      </c>
      <c r="E256" s="150" t="s">
        <v>535</v>
      </c>
      <c r="F256" s="151" t="s">
        <v>536</v>
      </c>
      <c r="G256" s="152" t="s">
        <v>191</v>
      </c>
      <c r="H256" s="153">
        <v>4</v>
      </c>
      <c r="I256" s="154"/>
      <c r="J256" s="155">
        <f t="shared" si="60"/>
        <v>0</v>
      </c>
      <c r="K256" s="156"/>
      <c r="L256" s="157"/>
      <c r="M256" s="158" t="s">
        <v>1</v>
      </c>
      <c r="N256" s="159" t="s">
        <v>37</v>
      </c>
      <c r="P256" s="145">
        <f t="shared" si="61"/>
        <v>0</v>
      </c>
      <c r="Q256" s="145">
        <v>2.5000000000000001E-2</v>
      </c>
      <c r="R256" s="145">
        <f t="shared" si="62"/>
        <v>0.1</v>
      </c>
      <c r="S256" s="145">
        <v>0</v>
      </c>
      <c r="T256" s="146">
        <f t="shared" si="63"/>
        <v>0</v>
      </c>
      <c r="AR256" s="147" t="s">
        <v>207</v>
      </c>
      <c r="AT256" s="147" t="s">
        <v>194</v>
      </c>
      <c r="AU256" s="147" t="s">
        <v>153</v>
      </c>
      <c r="AY256" s="13" t="s">
        <v>146</v>
      </c>
      <c r="BE256" s="148">
        <f t="shared" si="64"/>
        <v>0</v>
      </c>
      <c r="BF256" s="148">
        <f t="shared" si="65"/>
        <v>0</v>
      </c>
      <c r="BG256" s="148">
        <f t="shared" si="66"/>
        <v>0</v>
      </c>
      <c r="BH256" s="148">
        <f t="shared" si="67"/>
        <v>0</v>
      </c>
      <c r="BI256" s="148">
        <f t="shared" si="68"/>
        <v>0</v>
      </c>
      <c r="BJ256" s="13" t="s">
        <v>153</v>
      </c>
      <c r="BK256" s="148">
        <f t="shared" si="69"/>
        <v>0</v>
      </c>
      <c r="BL256" s="13" t="s">
        <v>176</v>
      </c>
      <c r="BM256" s="147" t="s">
        <v>537</v>
      </c>
    </row>
    <row r="257" spans="2:65" s="1" customFormat="1" ht="37.700000000000003" customHeight="1" x14ac:dyDescent="0.2">
      <c r="B257" s="28"/>
      <c r="C257" s="135" t="s">
        <v>337</v>
      </c>
      <c r="D257" s="135" t="s">
        <v>148</v>
      </c>
      <c r="E257" s="136" t="s">
        <v>538</v>
      </c>
      <c r="F257" s="137" t="s">
        <v>539</v>
      </c>
      <c r="G257" s="138" t="s">
        <v>191</v>
      </c>
      <c r="H257" s="139">
        <v>4</v>
      </c>
      <c r="I257" s="140"/>
      <c r="J257" s="141">
        <f t="shared" si="60"/>
        <v>0</v>
      </c>
      <c r="K257" s="142"/>
      <c r="L257" s="28"/>
      <c r="M257" s="143" t="s">
        <v>1</v>
      </c>
      <c r="N257" s="144" t="s">
        <v>37</v>
      </c>
      <c r="P257" s="145">
        <f t="shared" si="61"/>
        <v>0</v>
      </c>
      <c r="Q257" s="145">
        <v>0</v>
      </c>
      <c r="R257" s="145">
        <f t="shared" si="62"/>
        <v>0</v>
      </c>
      <c r="S257" s="145">
        <v>0</v>
      </c>
      <c r="T257" s="146">
        <f t="shared" si="63"/>
        <v>0</v>
      </c>
      <c r="AR257" s="147" t="s">
        <v>176</v>
      </c>
      <c r="AT257" s="147" t="s">
        <v>148</v>
      </c>
      <c r="AU257" s="147" t="s">
        <v>153</v>
      </c>
      <c r="AY257" s="13" t="s">
        <v>146</v>
      </c>
      <c r="BE257" s="148">
        <f t="shared" si="64"/>
        <v>0</v>
      </c>
      <c r="BF257" s="148">
        <f t="shared" si="65"/>
        <v>0</v>
      </c>
      <c r="BG257" s="148">
        <f t="shared" si="66"/>
        <v>0</v>
      </c>
      <c r="BH257" s="148">
        <f t="shared" si="67"/>
        <v>0</v>
      </c>
      <c r="BI257" s="148">
        <f t="shared" si="68"/>
        <v>0</v>
      </c>
      <c r="BJ257" s="13" t="s">
        <v>153</v>
      </c>
      <c r="BK257" s="148">
        <f t="shared" si="69"/>
        <v>0</v>
      </c>
      <c r="BL257" s="13" t="s">
        <v>176</v>
      </c>
      <c r="BM257" s="147" t="s">
        <v>540</v>
      </c>
    </row>
    <row r="258" spans="2:65" s="1" customFormat="1" ht="33" customHeight="1" x14ac:dyDescent="0.2">
      <c r="B258" s="28"/>
      <c r="C258" s="135" t="s">
        <v>541</v>
      </c>
      <c r="D258" s="135" t="s">
        <v>148</v>
      </c>
      <c r="E258" s="136" t="s">
        <v>542</v>
      </c>
      <c r="F258" s="137" t="s">
        <v>543</v>
      </c>
      <c r="G258" s="138" t="s">
        <v>191</v>
      </c>
      <c r="H258" s="139">
        <v>3</v>
      </c>
      <c r="I258" s="140"/>
      <c r="J258" s="141">
        <f t="shared" si="60"/>
        <v>0</v>
      </c>
      <c r="K258" s="142"/>
      <c r="L258" s="28"/>
      <c r="M258" s="143" t="s">
        <v>1</v>
      </c>
      <c r="N258" s="144" t="s">
        <v>37</v>
      </c>
      <c r="P258" s="145">
        <f t="shared" si="61"/>
        <v>0</v>
      </c>
      <c r="Q258" s="145">
        <v>0</v>
      </c>
      <c r="R258" s="145">
        <f t="shared" si="62"/>
        <v>0</v>
      </c>
      <c r="S258" s="145">
        <v>0</v>
      </c>
      <c r="T258" s="146">
        <f t="shared" si="63"/>
        <v>0</v>
      </c>
      <c r="AR258" s="147" t="s">
        <v>176</v>
      </c>
      <c r="AT258" s="147" t="s">
        <v>148</v>
      </c>
      <c r="AU258" s="147" t="s">
        <v>153</v>
      </c>
      <c r="AY258" s="13" t="s">
        <v>146</v>
      </c>
      <c r="BE258" s="148">
        <f t="shared" si="64"/>
        <v>0</v>
      </c>
      <c r="BF258" s="148">
        <f t="shared" si="65"/>
        <v>0</v>
      </c>
      <c r="BG258" s="148">
        <f t="shared" si="66"/>
        <v>0</v>
      </c>
      <c r="BH258" s="148">
        <f t="shared" si="67"/>
        <v>0</v>
      </c>
      <c r="BI258" s="148">
        <f t="shared" si="68"/>
        <v>0</v>
      </c>
      <c r="BJ258" s="13" t="s">
        <v>153</v>
      </c>
      <c r="BK258" s="148">
        <f t="shared" si="69"/>
        <v>0</v>
      </c>
      <c r="BL258" s="13" t="s">
        <v>176</v>
      </c>
      <c r="BM258" s="147" t="s">
        <v>544</v>
      </c>
    </row>
    <row r="259" spans="2:65" s="1" customFormat="1" ht="16.5" customHeight="1" x14ac:dyDescent="0.2">
      <c r="B259" s="28"/>
      <c r="C259" s="149" t="s">
        <v>341</v>
      </c>
      <c r="D259" s="149" t="s">
        <v>194</v>
      </c>
      <c r="E259" s="150" t="s">
        <v>531</v>
      </c>
      <c r="F259" s="151" t="s">
        <v>532</v>
      </c>
      <c r="G259" s="152" t="s">
        <v>191</v>
      </c>
      <c r="H259" s="153">
        <v>3</v>
      </c>
      <c r="I259" s="154"/>
      <c r="J259" s="155">
        <f t="shared" si="60"/>
        <v>0</v>
      </c>
      <c r="K259" s="156"/>
      <c r="L259" s="157"/>
      <c r="M259" s="158" t="s">
        <v>1</v>
      </c>
      <c r="N259" s="159" t="s">
        <v>37</v>
      </c>
      <c r="P259" s="145">
        <f t="shared" si="61"/>
        <v>0</v>
      </c>
      <c r="Q259" s="145">
        <v>1E-3</v>
      </c>
      <c r="R259" s="145">
        <f t="shared" si="62"/>
        <v>3.0000000000000001E-3</v>
      </c>
      <c r="S259" s="145">
        <v>0</v>
      </c>
      <c r="T259" s="146">
        <f t="shared" si="63"/>
        <v>0</v>
      </c>
      <c r="AR259" s="147" t="s">
        <v>207</v>
      </c>
      <c r="AT259" s="147" t="s">
        <v>194</v>
      </c>
      <c r="AU259" s="147" t="s">
        <v>153</v>
      </c>
      <c r="AY259" s="13" t="s">
        <v>146</v>
      </c>
      <c r="BE259" s="148">
        <f t="shared" si="64"/>
        <v>0</v>
      </c>
      <c r="BF259" s="148">
        <f t="shared" si="65"/>
        <v>0</v>
      </c>
      <c r="BG259" s="148">
        <f t="shared" si="66"/>
        <v>0</v>
      </c>
      <c r="BH259" s="148">
        <f t="shared" si="67"/>
        <v>0</v>
      </c>
      <c r="BI259" s="148">
        <f t="shared" si="68"/>
        <v>0</v>
      </c>
      <c r="BJ259" s="13" t="s">
        <v>153</v>
      </c>
      <c r="BK259" s="148">
        <f t="shared" si="69"/>
        <v>0</v>
      </c>
      <c r="BL259" s="13" t="s">
        <v>176</v>
      </c>
      <c r="BM259" s="147" t="s">
        <v>545</v>
      </c>
    </row>
    <row r="260" spans="2:65" s="1" customFormat="1" ht="16.5" customHeight="1" x14ac:dyDescent="0.2">
      <c r="B260" s="28"/>
      <c r="C260" s="149" t="s">
        <v>546</v>
      </c>
      <c r="D260" s="149" t="s">
        <v>194</v>
      </c>
      <c r="E260" s="150" t="s">
        <v>547</v>
      </c>
      <c r="F260" s="151" t="s">
        <v>548</v>
      </c>
      <c r="G260" s="152" t="s">
        <v>191</v>
      </c>
      <c r="H260" s="153">
        <v>3</v>
      </c>
      <c r="I260" s="154"/>
      <c r="J260" s="155">
        <f t="shared" si="60"/>
        <v>0</v>
      </c>
      <c r="K260" s="156"/>
      <c r="L260" s="157"/>
      <c r="M260" s="158" t="s">
        <v>1</v>
      </c>
      <c r="N260" s="159" t="s">
        <v>37</v>
      </c>
      <c r="P260" s="145">
        <f t="shared" si="61"/>
        <v>0</v>
      </c>
      <c r="Q260" s="145">
        <v>3.7999999999999999E-2</v>
      </c>
      <c r="R260" s="145">
        <f t="shared" si="62"/>
        <v>0.11399999999999999</v>
      </c>
      <c r="S260" s="145">
        <v>0</v>
      </c>
      <c r="T260" s="146">
        <f t="shared" si="63"/>
        <v>0</v>
      </c>
      <c r="AR260" s="147" t="s">
        <v>207</v>
      </c>
      <c r="AT260" s="147" t="s">
        <v>194</v>
      </c>
      <c r="AU260" s="147" t="s">
        <v>153</v>
      </c>
      <c r="AY260" s="13" t="s">
        <v>146</v>
      </c>
      <c r="BE260" s="148">
        <f t="shared" si="64"/>
        <v>0</v>
      </c>
      <c r="BF260" s="148">
        <f t="shared" si="65"/>
        <v>0</v>
      </c>
      <c r="BG260" s="148">
        <f t="shared" si="66"/>
        <v>0</v>
      </c>
      <c r="BH260" s="148">
        <f t="shared" si="67"/>
        <v>0</v>
      </c>
      <c r="BI260" s="148">
        <f t="shared" si="68"/>
        <v>0</v>
      </c>
      <c r="BJ260" s="13" t="s">
        <v>153</v>
      </c>
      <c r="BK260" s="148">
        <f t="shared" si="69"/>
        <v>0</v>
      </c>
      <c r="BL260" s="13" t="s">
        <v>176</v>
      </c>
      <c r="BM260" s="147" t="s">
        <v>549</v>
      </c>
    </row>
    <row r="261" spans="2:65" s="1" customFormat="1" ht="24.2" customHeight="1" x14ac:dyDescent="0.2">
      <c r="B261" s="28"/>
      <c r="C261" s="135" t="s">
        <v>344</v>
      </c>
      <c r="D261" s="135" t="s">
        <v>148</v>
      </c>
      <c r="E261" s="136" t="s">
        <v>550</v>
      </c>
      <c r="F261" s="137" t="s">
        <v>551</v>
      </c>
      <c r="G261" s="138" t="s">
        <v>191</v>
      </c>
      <c r="H261" s="139">
        <v>3</v>
      </c>
      <c r="I261" s="140"/>
      <c r="J261" s="141">
        <f t="shared" si="60"/>
        <v>0</v>
      </c>
      <c r="K261" s="142"/>
      <c r="L261" s="28"/>
      <c r="M261" s="143" t="s">
        <v>1</v>
      </c>
      <c r="N261" s="144" t="s">
        <v>37</v>
      </c>
      <c r="P261" s="145">
        <f t="shared" si="61"/>
        <v>0</v>
      </c>
      <c r="Q261" s="145">
        <v>6.1247999999999994E-5</v>
      </c>
      <c r="R261" s="145">
        <f t="shared" si="62"/>
        <v>1.8374399999999998E-4</v>
      </c>
      <c r="S261" s="145">
        <v>0</v>
      </c>
      <c r="T261" s="146">
        <f t="shared" si="63"/>
        <v>0</v>
      </c>
      <c r="AR261" s="147" t="s">
        <v>176</v>
      </c>
      <c r="AT261" s="147" t="s">
        <v>148</v>
      </c>
      <c r="AU261" s="147" t="s">
        <v>153</v>
      </c>
      <c r="AY261" s="13" t="s">
        <v>146</v>
      </c>
      <c r="BE261" s="148">
        <f t="shared" si="64"/>
        <v>0</v>
      </c>
      <c r="BF261" s="148">
        <f t="shared" si="65"/>
        <v>0</v>
      </c>
      <c r="BG261" s="148">
        <f t="shared" si="66"/>
        <v>0</v>
      </c>
      <c r="BH261" s="148">
        <f t="shared" si="67"/>
        <v>0</v>
      </c>
      <c r="BI261" s="148">
        <f t="shared" si="68"/>
        <v>0</v>
      </c>
      <c r="BJ261" s="13" t="s">
        <v>153</v>
      </c>
      <c r="BK261" s="148">
        <f t="shared" si="69"/>
        <v>0</v>
      </c>
      <c r="BL261" s="13" t="s">
        <v>176</v>
      </c>
      <c r="BM261" s="147" t="s">
        <v>552</v>
      </c>
    </row>
    <row r="262" spans="2:65" s="1" customFormat="1" ht="16.5" customHeight="1" x14ac:dyDescent="0.2">
      <c r="B262" s="28"/>
      <c r="C262" s="149" t="s">
        <v>553</v>
      </c>
      <c r="D262" s="149" t="s">
        <v>194</v>
      </c>
      <c r="E262" s="150" t="s">
        <v>554</v>
      </c>
      <c r="F262" s="151" t="s">
        <v>555</v>
      </c>
      <c r="G262" s="152" t="s">
        <v>294</v>
      </c>
      <c r="H262" s="153">
        <v>1.8</v>
      </c>
      <c r="I262" s="154"/>
      <c r="J262" s="155">
        <f t="shared" si="60"/>
        <v>0</v>
      </c>
      <c r="K262" s="156"/>
      <c r="L262" s="157"/>
      <c r="M262" s="158" t="s">
        <v>1</v>
      </c>
      <c r="N262" s="159" t="s">
        <v>37</v>
      </c>
      <c r="P262" s="145">
        <f t="shared" si="61"/>
        <v>0</v>
      </c>
      <c r="Q262" s="145">
        <v>3.3E-3</v>
      </c>
      <c r="R262" s="145">
        <f t="shared" si="62"/>
        <v>5.94E-3</v>
      </c>
      <c r="S262" s="145">
        <v>0</v>
      </c>
      <c r="T262" s="146">
        <f t="shared" si="63"/>
        <v>0</v>
      </c>
      <c r="AR262" s="147" t="s">
        <v>207</v>
      </c>
      <c r="AT262" s="147" t="s">
        <v>194</v>
      </c>
      <c r="AU262" s="147" t="s">
        <v>153</v>
      </c>
      <c r="AY262" s="13" t="s">
        <v>146</v>
      </c>
      <c r="BE262" s="148">
        <f t="shared" si="64"/>
        <v>0</v>
      </c>
      <c r="BF262" s="148">
        <f t="shared" si="65"/>
        <v>0</v>
      </c>
      <c r="BG262" s="148">
        <f t="shared" si="66"/>
        <v>0</v>
      </c>
      <c r="BH262" s="148">
        <f t="shared" si="67"/>
        <v>0</v>
      </c>
      <c r="BI262" s="148">
        <f t="shared" si="68"/>
        <v>0</v>
      </c>
      <c r="BJ262" s="13" t="s">
        <v>153</v>
      </c>
      <c r="BK262" s="148">
        <f t="shared" si="69"/>
        <v>0</v>
      </c>
      <c r="BL262" s="13" t="s">
        <v>176</v>
      </c>
      <c r="BM262" s="147" t="s">
        <v>556</v>
      </c>
    </row>
    <row r="263" spans="2:65" s="1" customFormat="1" ht="24.2" customHeight="1" x14ac:dyDescent="0.2">
      <c r="B263" s="28"/>
      <c r="C263" s="135" t="s">
        <v>349</v>
      </c>
      <c r="D263" s="135" t="s">
        <v>148</v>
      </c>
      <c r="E263" s="136" t="s">
        <v>557</v>
      </c>
      <c r="F263" s="137" t="s">
        <v>558</v>
      </c>
      <c r="G263" s="138" t="s">
        <v>191</v>
      </c>
      <c r="H263" s="139">
        <v>6</v>
      </c>
      <c r="I263" s="140"/>
      <c r="J263" s="141">
        <f t="shared" si="60"/>
        <v>0</v>
      </c>
      <c r="K263" s="142"/>
      <c r="L263" s="28"/>
      <c r="M263" s="143" t="s">
        <v>1</v>
      </c>
      <c r="N263" s="144" t="s">
        <v>37</v>
      </c>
      <c r="P263" s="145">
        <f t="shared" si="61"/>
        <v>0</v>
      </c>
      <c r="Q263" s="145">
        <v>9.1872000000000004E-5</v>
      </c>
      <c r="R263" s="145">
        <f t="shared" si="62"/>
        <v>5.5123200000000002E-4</v>
      </c>
      <c r="S263" s="145">
        <v>0</v>
      </c>
      <c r="T263" s="146">
        <f t="shared" si="63"/>
        <v>0</v>
      </c>
      <c r="AR263" s="147" t="s">
        <v>176</v>
      </c>
      <c r="AT263" s="147" t="s">
        <v>148</v>
      </c>
      <c r="AU263" s="147" t="s">
        <v>153</v>
      </c>
      <c r="AY263" s="13" t="s">
        <v>146</v>
      </c>
      <c r="BE263" s="148">
        <f t="shared" si="64"/>
        <v>0</v>
      </c>
      <c r="BF263" s="148">
        <f t="shared" si="65"/>
        <v>0</v>
      </c>
      <c r="BG263" s="148">
        <f t="shared" si="66"/>
        <v>0</v>
      </c>
      <c r="BH263" s="148">
        <f t="shared" si="67"/>
        <v>0</v>
      </c>
      <c r="BI263" s="148">
        <f t="shared" si="68"/>
        <v>0</v>
      </c>
      <c r="BJ263" s="13" t="s">
        <v>153</v>
      </c>
      <c r="BK263" s="148">
        <f t="shared" si="69"/>
        <v>0</v>
      </c>
      <c r="BL263" s="13" t="s">
        <v>176</v>
      </c>
      <c r="BM263" s="147" t="s">
        <v>559</v>
      </c>
    </row>
    <row r="264" spans="2:65" s="1" customFormat="1" ht="16.5" customHeight="1" x14ac:dyDescent="0.2">
      <c r="B264" s="28"/>
      <c r="C264" s="149" t="s">
        <v>560</v>
      </c>
      <c r="D264" s="149" t="s">
        <v>194</v>
      </c>
      <c r="E264" s="150" t="s">
        <v>561</v>
      </c>
      <c r="F264" s="151" t="s">
        <v>555</v>
      </c>
      <c r="G264" s="152" t="s">
        <v>294</v>
      </c>
      <c r="H264" s="153">
        <v>7.36</v>
      </c>
      <c r="I264" s="154"/>
      <c r="J264" s="155">
        <f t="shared" si="60"/>
        <v>0</v>
      </c>
      <c r="K264" s="156"/>
      <c r="L264" s="157"/>
      <c r="M264" s="158" t="s">
        <v>1</v>
      </c>
      <c r="N264" s="159" t="s">
        <v>37</v>
      </c>
      <c r="P264" s="145">
        <f t="shared" si="61"/>
        <v>0</v>
      </c>
      <c r="Q264" s="145">
        <v>3.3E-3</v>
      </c>
      <c r="R264" s="145">
        <f t="shared" si="62"/>
        <v>2.4288000000000001E-2</v>
      </c>
      <c r="S264" s="145">
        <v>0</v>
      </c>
      <c r="T264" s="146">
        <f t="shared" si="63"/>
        <v>0</v>
      </c>
      <c r="AR264" s="147" t="s">
        <v>207</v>
      </c>
      <c r="AT264" s="147" t="s">
        <v>194</v>
      </c>
      <c r="AU264" s="147" t="s">
        <v>153</v>
      </c>
      <c r="AY264" s="13" t="s">
        <v>146</v>
      </c>
      <c r="BE264" s="148">
        <f t="shared" si="64"/>
        <v>0</v>
      </c>
      <c r="BF264" s="148">
        <f t="shared" si="65"/>
        <v>0</v>
      </c>
      <c r="BG264" s="148">
        <f t="shared" si="66"/>
        <v>0</v>
      </c>
      <c r="BH264" s="148">
        <f t="shared" si="67"/>
        <v>0</v>
      </c>
      <c r="BI264" s="148">
        <f t="shared" si="68"/>
        <v>0</v>
      </c>
      <c r="BJ264" s="13" t="s">
        <v>153</v>
      </c>
      <c r="BK264" s="148">
        <f t="shared" si="69"/>
        <v>0</v>
      </c>
      <c r="BL264" s="13" t="s">
        <v>176</v>
      </c>
      <c r="BM264" s="147" t="s">
        <v>562</v>
      </c>
    </row>
    <row r="265" spans="2:65" s="1" customFormat="1" ht="24.2" customHeight="1" x14ac:dyDescent="0.2">
      <c r="B265" s="28"/>
      <c r="C265" s="135" t="s">
        <v>352</v>
      </c>
      <c r="D265" s="135" t="s">
        <v>148</v>
      </c>
      <c r="E265" s="136" t="s">
        <v>563</v>
      </c>
      <c r="F265" s="137" t="s">
        <v>564</v>
      </c>
      <c r="G265" s="138" t="s">
        <v>191</v>
      </c>
      <c r="H265" s="139">
        <v>1</v>
      </c>
      <c r="I265" s="140"/>
      <c r="J265" s="141">
        <f t="shared" si="60"/>
        <v>0</v>
      </c>
      <c r="K265" s="142"/>
      <c r="L265" s="28"/>
      <c r="M265" s="143" t="s">
        <v>1</v>
      </c>
      <c r="N265" s="144" t="s">
        <v>37</v>
      </c>
      <c r="P265" s="145">
        <f t="shared" si="61"/>
        <v>0</v>
      </c>
      <c r="Q265" s="145">
        <v>1.2249599999999999E-4</v>
      </c>
      <c r="R265" s="145">
        <f t="shared" si="62"/>
        <v>1.2249599999999999E-4</v>
      </c>
      <c r="S265" s="145">
        <v>0</v>
      </c>
      <c r="T265" s="146">
        <f t="shared" si="63"/>
        <v>0</v>
      </c>
      <c r="AR265" s="147" t="s">
        <v>176</v>
      </c>
      <c r="AT265" s="147" t="s">
        <v>148</v>
      </c>
      <c r="AU265" s="147" t="s">
        <v>153</v>
      </c>
      <c r="AY265" s="13" t="s">
        <v>146</v>
      </c>
      <c r="BE265" s="148">
        <f t="shared" si="64"/>
        <v>0</v>
      </c>
      <c r="BF265" s="148">
        <f t="shared" si="65"/>
        <v>0</v>
      </c>
      <c r="BG265" s="148">
        <f t="shared" si="66"/>
        <v>0</v>
      </c>
      <c r="BH265" s="148">
        <f t="shared" si="67"/>
        <v>0</v>
      </c>
      <c r="BI265" s="148">
        <f t="shared" si="68"/>
        <v>0</v>
      </c>
      <c r="BJ265" s="13" t="s">
        <v>153</v>
      </c>
      <c r="BK265" s="148">
        <f t="shared" si="69"/>
        <v>0</v>
      </c>
      <c r="BL265" s="13" t="s">
        <v>176</v>
      </c>
      <c r="BM265" s="147" t="s">
        <v>565</v>
      </c>
    </row>
    <row r="266" spans="2:65" s="1" customFormat="1" ht="16.5" customHeight="1" x14ac:dyDescent="0.2">
      <c r="B266" s="28"/>
      <c r="C266" s="149" t="s">
        <v>566</v>
      </c>
      <c r="D266" s="149" t="s">
        <v>194</v>
      </c>
      <c r="E266" s="150" t="s">
        <v>554</v>
      </c>
      <c r="F266" s="151" t="s">
        <v>555</v>
      </c>
      <c r="G266" s="152" t="s">
        <v>294</v>
      </c>
      <c r="H266" s="153">
        <v>2.11</v>
      </c>
      <c r="I266" s="154"/>
      <c r="J266" s="155">
        <f t="shared" si="60"/>
        <v>0</v>
      </c>
      <c r="K266" s="156"/>
      <c r="L266" s="157"/>
      <c r="M266" s="158" t="s">
        <v>1</v>
      </c>
      <c r="N266" s="159" t="s">
        <v>37</v>
      </c>
      <c r="P266" s="145">
        <f t="shared" si="61"/>
        <v>0</v>
      </c>
      <c r="Q266" s="145">
        <v>3.3E-3</v>
      </c>
      <c r="R266" s="145">
        <f t="shared" si="62"/>
        <v>6.9629999999999996E-3</v>
      </c>
      <c r="S266" s="145">
        <v>0</v>
      </c>
      <c r="T266" s="146">
        <f t="shared" si="63"/>
        <v>0</v>
      </c>
      <c r="AR266" s="147" t="s">
        <v>207</v>
      </c>
      <c r="AT266" s="147" t="s">
        <v>194</v>
      </c>
      <c r="AU266" s="147" t="s">
        <v>153</v>
      </c>
      <c r="AY266" s="13" t="s">
        <v>146</v>
      </c>
      <c r="BE266" s="148">
        <f t="shared" si="64"/>
        <v>0</v>
      </c>
      <c r="BF266" s="148">
        <f t="shared" si="65"/>
        <v>0</v>
      </c>
      <c r="BG266" s="148">
        <f t="shared" si="66"/>
        <v>0</v>
      </c>
      <c r="BH266" s="148">
        <f t="shared" si="67"/>
        <v>0</v>
      </c>
      <c r="BI266" s="148">
        <f t="shared" si="68"/>
        <v>0</v>
      </c>
      <c r="BJ266" s="13" t="s">
        <v>153</v>
      </c>
      <c r="BK266" s="148">
        <f t="shared" si="69"/>
        <v>0</v>
      </c>
      <c r="BL266" s="13" t="s">
        <v>176</v>
      </c>
      <c r="BM266" s="147" t="s">
        <v>567</v>
      </c>
    </row>
    <row r="267" spans="2:65" s="1" customFormat="1" ht="24.2" customHeight="1" x14ac:dyDescent="0.2">
      <c r="B267" s="28"/>
      <c r="C267" s="135" t="s">
        <v>357</v>
      </c>
      <c r="D267" s="135" t="s">
        <v>148</v>
      </c>
      <c r="E267" s="136" t="s">
        <v>568</v>
      </c>
      <c r="F267" s="137" t="s">
        <v>569</v>
      </c>
      <c r="G267" s="138" t="s">
        <v>191</v>
      </c>
      <c r="H267" s="139">
        <v>9</v>
      </c>
      <c r="I267" s="140"/>
      <c r="J267" s="141">
        <f t="shared" si="60"/>
        <v>0</v>
      </c>
      <c r="K267" s="142"/>
      <c r="L267" s="28"/>
      <c r="M267" s="143" t="s">
        <v>1</v>
      </c>
      <c r="N267" s="144" t="s">
        <v>37</v>
      </c>
      <c r="P267" s="145">
        <f t="shared" si="61"/>
        <v>0</v>
      </c>
      <c r="Q267" s="145">
        <v>0</v>
      </c>
      <c r="R267" s="145">
        <f t="shared" si="62"/>
        <v>0</v>
      </c>
      <c r="S267" s="145">
        <v>4.0000000000000001E-3</v>
      </c>
      <c r="T267" s="146">
        <f t="shared" si="63"/>
        <v>3.6000000000000004E-2</v>
      </c>
      <c r="AR267" s="147" t="s">
        <v>176</v>
      </c>
      <c r="AT267" s="147" t="s">
        <v>148</v>
      </c>
      <c r="AU267" s="147" t="s">
        <v>153</v>
      </c>
      <c r="AY267" s="13" t="s">
        <v>146</v>
      </c>
      <c r="BE267" s="148">
        <f t="shared" si="64"/>
        <v>0</v>
      </c>
      <c r="BF267" s="148">
        <f t="shared" si="65"/>
        <v>0</v>
      </c>
      <c r="BG267" s="148">
        <f t="shared" si="66"/>
        <v>0</v>
      </c>
      <c r="BH267" s="148">
        <f t="shared" si="67"/>
        <v>0</v>
      </c>
      <c r="BI267" s="148">
        <f t="shared" si="68"/>
        <v>0</v>
      </c>
      <c r="BJ267" s="13" t="s">
        <v>153</v>
      </c>
      <c r="BK267" s="148">
        <f t="shared" si="69"/>
        <v>0</v>
      </c>
      <c r="BL267" s="13" t="s">
        <v>176</v>
      </c>
      <c r="BM267" s="147" t="s">
        <v>570</v>
      </c>
    </row>
    <row r="268" spans="2:65" s="1" customFormat="1" ht="24.2" customHeight="1" x14ac:dyDescent="0.2">
      <c r="B268" s="28"/>
      <c r="C268" s="135" t="s">
        <v>571</v>
      </c>
      <c r="D268" s="135" t="s">
        <v>148</v>
      </c>
      <c r="E268" s="136" t="s">
        <v>572</v>
      </c>
      <c r="F268" s="137" t="s">
        <v>573</v>
      </c>
      <c r="G268" s="138" t="s">
        <v>191</v>
      </c>
      <c r="H268" s="139">
        <v>1</v>
      </c>
      <c r="I268" s="140"/>
      <c r="J268" s="141">
        <f t="shared" si="60"/>
        <v>0</v>
      </c>
      <c r="K268" s="142"/>
      <c r="L268" s="28"/>
      <c r="M268" s="143" t="s">
        <v>1</v>
      </c>
      <c r="N268" s="144" t="s">
        <v>37</v>
      </c>
      <c r="P268" s="145">
        <f t="shared" si="61"/>
        <v>0</v>
      </c>
      <c r="Q268" s="145">
        <v>0</v>
      </c>
      <c r="R268" s="145">
        <f t="shared" si="62"/>
        <v>0</v>
      </c>
      <c r="S268" s="145">
        <v>8.0000000000000002E-3</v>
      </c>
      <c r="T268" s="146">
        <f t="shared" si="63"/>
        <v>8.0000000000000002E-3</v>
      </c>
      <c r="AR268" s="147" t="s">
        <v>176</v>
      </c>
      <c r="AT268" s="147" t="s">
        <v>148</v>
      </c>
      <c r="AU268" s="147" t="s">
        <v>153</v>
      </c>
      <c r="AY268" s="13" t="s">
        <v>146</v>
      </c>
      <c r="BE268" s="148">
        <f t="shared" si="64"/>
        <v>0</v>
      </c>
      <c r="BF268" s="148">
        <f t="shared" si="65"/>
        <v>0</v>
      </c>
      <c r="BG268" s="148">
        <f t="shared" si="66"/>
        <v>0</v>
      </c>
      <c r="BH268" s="148">
        <f t="shared" si="67"/>
        <v>0</v>
      </c>
      <c r="BI268" s="148">
        <f t="shared" si="68"/>
        <v>0</v>
      </c>
      <c r="BJ268" s="13" t="s">
        <v>153</v>
      </c>
      <c r="BK268" s="148">
        <f t="shared" si="69"/>
        <v>0</v>
      </c>
      <c r="BL268" s="13" t="s">
        <v>176</v>
      </c>
      <c r="BM268" s="147" t="s">
        <v>574</v>
      </c>
    </row>
    <row r="269" spans="2:65" s="1" customFormat="1" ht="24.2" customHeight="1" x14ac:dyDescent="0.2">
      <c r="B269" s="28"/>
      <c r="C269" s="135" t="s">
        <v>360</v>
      </c>
      <c r="D269" s="135" t="s">
        <v>148</v>
      </c>
      <c r="E269" s="136" t="s">
        <v>575</v>
      </c>
      <c r="F269" s="137" t="s">
        <v>576</v>
      </c>
      <c r="G269" s="138" t="s">
        <v>191</v>
      </c>
      <c r="H269" s="139">
        <v>1</v>
      </c>
      <c r="I269" s="140"/>
      <c r="J269" s="141">
        <f t="shared" si="60"/>
        <v>0</v>
      </c>
      <c r="K269" s="142"/>
      <c r="L269" s="28"/>
      <c r="M269" s="143" t="s">
        <v>1</v>
      </c>
      <c r="N269" s="144" t="s">
        <v>37</v>
      </c>
      <c r="P269" s="145">
        <f t="shared" si="61"/>
        <v>0</v>
      </c>
      <c r="Q269" s="145">
        <v>8.5300000000000003E-4</v>
      </c>
      <c r="R269" s="145">
        <f t="shared" si="62"/>
        <v>8.5300000000000003E-4</v>
      </c>
      <c r="S269" s="145">
        <v>0</v>
      </c>
      <c r="T269" s="146">
        <f t="shared" si="63"/>
        <v>0</v>
      </c>
      <c r="AR269" s="147" t="s">
        <v>176</v>
      </c>
      <c r="AT269" s="147" t="s">
        <v>148</v>
      </c>
      <c r="AU269" s="147" t="s">
        <v>153</v>
      </c>
      <c r="AY269" s="13" t="s">
        <v>146</v>
      </c>
      <c r="BE269" s="148">
        <f t="shared" si="64"/>
        <v>0</v>
      </c>
      <c r="BF269" s="148">
        <f t="shared" si="65"/>
        <v>0</v>
      </c>
      <c r="BG269" s="148">
        <f t="shared" si="66"/>
        <v>0</v>
      </c>
      <c r="BH269" s="148">
        <f t="shared" si="67"/>
        <v>0</v>
      </c>
      <c r="BI269" s="148">
        <f t="shared" si="68"/>
        <v>0</v>
      </c>
      <c r="BJ269" s="13" t="s">
        <v>153</v>
      </c>
      <c r="BK269" s="148">
        <f t="shared" si="69"/>
        <v>0</v>
      </c>
      <c r="BL269" s="13" t="s">
        <v>176</v>
      </c>
      <c r="BM269" s="147" t="s">
        <v>577</v>
      </c>
    </row>
    <row r="270" spans="2:65" s="1" customFormat="1" ht="21.75" customHeight="1" x14ac:dyDescent="0.2">
      <c r="B270" s="28"/>
      <c r="C270" s="135" t="s">
        <v>578</v>
      </c>
      <c r="D270" s="135" t="s">
        <v>148</v>
      </c>
      <c r="E270" s="136" t="s">
        <v>579</v>
      </c>
      <c r="F270" s="137" t="s">
        <v>580</v>
      </c>
      <c r="G270" s="138" t="s">
        <v>191</v>
      </c>
      <c r="H270" s="139">
        <v>4</v>
      </c>
      <c r="I270" s="140"/>
      <c r="J270" s="141">
        <f t="shared" si="60"/>
        <v>0</v>
      </c>
      <c r="K270" s="142"/>
      <c r="L270" s="28"/>
      <c r="M270" s="143" t="s">
        <v>1</v>
      </c>
      <c r="N270" s="144" t="s">
        <v>37</v>
      </c>
      <c r="P270" s="145">
        <f t="shared" si="61"/>
        <v>0</v>
      </c>
      <c r="Q270" s="145">
        <v>4.5399999999999998E-4</v>
      </c>
      <c r="R270" s="145">
        <f t="shared" si="62"/>
        <v>1.8159999999999999E-3</v>
      </c>
      <c r="S270" s="145">
        <v>0</v>
      </c>
      <c r="T270" s="146">
        <f t="shared" si="63"/>
        <v>0</v>
      </c>
      <c r="AR270" s="147" t="s">
        <v>176</v>
      </c>
      <c r="AT270" s="147" t="s">
        <v>148</v>
      </c>
      <c r="AU270" s="147" t="s">
        <v>153</v>
      </c>
      <c r="AY270" s="13" t="s">
        <v>146</v>
      </c>
      <c r="BE270" s="148">
        <f t="shared" si="64"/>
        <v>0</v>
      </c>
      <c r="BF270" s="148">
        <f t="shared" si="65"/>
        <v>0</v>
      </c>
      <c r="BG270" s="148">
        <f t="shared" si="66"/>
        <v>0</v>
      </c>
      <c r="BH270" s="148">
        <f t="shared" si="67"/>
        <v>0</v>
      </c>
      <c r="BI270" s="148">
        <f t="shared" si="68"/>
        <v>0</v>
      </c>
      <c r="BJ270" s="13" t="s">
        <v>153</v>
      </c>
      <c r="BK270" s="148">
        <f t="shared" si="69"/>
        <v>0</v>
      </c>
      <c r="BL270" s="13" t="s">
        <v>176</v>
      </c>
      <c r="BM270" s="147" t="s">
        <v>581</v>
      </c>
    </row>
    <row r="271" spans="2:65" s="1" customFormat="1" ht="24.2" customHeight="1" x14ac:dyDescent="0.2">
      <c r="B271" s="28"/>
      <c r="C271" s="149" t="s">
        <v>368</v>
      </c>
      <c r="D271" s="149" t="s">
        <v>194</v>
      </c>
      <c r="E271" s="150" t="s">
        <v>582</v>
      </c>
      <c r="F271" s="151" t="s">
        <v>583</v>
      </c>
      <c r="G271" s="152" t="s">
        <v>191</v>
      </c>
      <c r="H271" s="153">
        <v>3</v>
      </c>
      <c r="I271" s="154"/>
      <c r="J271" s="155">
        <f t="shared" si="60"/>
        <v>0</v>
      </c>
      <c r="K271" s="156"/>
      <c r="L271" s="157"/>
      <c r="M271" s="158" t="s">
        <v>1</v>
      </c>
      <c r="N271" s="159" t="s">
        <v>37</v>
      </c>
      <c r="P271" s="145">
        <f t="shared" si="61"/>
        <v>0</v>
      </c>
      <c r="Q271" s="145">
        <v>1.4999999999999999E-2</v>
      </c>
      <c r="R271" s="145">
        <f t="shared" si="62"/>
        <v>4.4999999999999998E-2</v>
      </c>
      <c r="S271" s="145">
        <v>0</v>
      </c>
      <c r="T271" s="146">
        <f t="shared" si="63"/>
        <v>0</v>
      </c>
      <c r="AR271" s="147" t="s">
        <v>207</v>
      </c>
      <c r="AT271" s="147" t="s">
        <v>194</v>
      </c>
      <c r="AU271" s="147" t="s">
        <v>153</v>
      </c>
      <c r="AY271" s="13" t="s">
        <v>146</v>
      </c>
      <c r="BE271" s="148">
        <f t="shared" si="64"/>
        <v>0</v>
      </c>
      <c r="BF271" s="148">
        <f t="shared" si="65"/>
        <v>0</v>
      </c>
      <c r="BG271" s="148">
        <f t="shared" si="66"/>
        <v>0</v>
      </c>
      <c r="BH271" s="148">
        <f t="shared" si="67"/>
        <v>0</v>
      </c>
      <c r="BI271" s="148">
        <f t="shared" si="68"/>
        <v>0</v>
      </c>
      <c r="BJ271" s="13" t="s">
        <v>153</v>
      </c>
      <c r="BK271" s="148">
        <f t="shared" si="69"/>
        <v>0</v>
      </c>
      <c r="BL271" s="13" t="s">
        <v>176</v>
      </c>
      <c r="BM271" s="147" t="s">
        <v>584</v>
      </c>
    </row>
    <row r="272" spans="2:65" s="1" customFormat="1" ht="24.2" customHeight="1" x14ac:dyDescent="0.2">
      <c r="B272" s="28"/>
      <c r="C272" s="149" t="s">
        <v>585</v>
      </c>
      <c r="D272" s="149" t="s">
        <v>194</v>
      </c>
      <c r="E272" s="150" t="s">
        <v>586</v>
      </c>
      <c r="F272" s="151" t="s">
        <v>583</v>
      </c>
      <c r="G272" s="152" t="s">
        <v>191</v>
      </c>
      <c r="H272" s="153">
        <v>1</v>
      </c>
      <c r="I272" s="154"/>
      <c r="J272" s="155">
        <f t="shared" si="60"/>
        <v>0</v>
      </c>
      <c r="K272" s="156"/>
      <c r="L272" s="157"/>
      <c r="M272" s="158" t="s">
        <v>1</v>
      </c>
      <c r="N272" s="159" t="s">
        <v>37</v>
      </c>
      <c r="P272" s="145">
        <f t="shared" si="61"/>
        <v>0</v>
      </c>
      <c r="Q272" s="145">
        <v>1.7999999999999999E-2</v>
      </c>
      <c r="R272" s="145">
        <f t="shared" si="62"/>
        <v>1.7999999999999999E-2</v>
      </c>
      <c r="S272" s="145">
        <v>0</v>
      </c>
      <c r="T272" s="146">
        <f t="shared" si="63"/>
        <v>0</v>
      </c>
      <c r="AR272" s="147" t="s">
        <v>207</v>
      </c>
      <c r="AT272" s="147" t="s">
        <v>194</v>
      </c>
      <c r="AU272" s="147" t="s">
        <v>153</v>
      </c>
      <c r="AY272" s="13" t="s">
        <v>146</v>
      </c>
      <c r="BE272" s="148">
        <f t="shared" si="64"/>
        <v>0</v>
      </c>
      <c r="BF272" s="148">
        <f t="shared" si="65"/>
        <v>0</v>
      </c>
      <c r="BG272" s="148">
        <f t="shared" si="66"/>
        <v>0</v>
      </c>
      <c r="BH272" s="148">
        <f t="shared" si="67"/>
        <v>0</v>
      </c>
      <c r="BI272" s="148">
        <f t="shared" si="68"/>
        <v>0</v>
      </c>
      <c r="BJ272" s="13" t="s">
        <v>153</v>
      </c>
      <c r="BK272" s="148">
        <f t="shared" si="69"/>
        <v>0</v>
      </c>
      <c r="BL272" s="13" t="s">
        <v>176</v>
      </c>
      <c r="BM272" s="147" t="s">
        <v>587</v>
      </c>
    </row>
    <row r="273" spans="2:65" s="1" customFormat="1" ht="24.2" customHeight="1" x14ac:dyDescent="0.2">
      <c r="B273" s="28"/>
      <c r="C273" s="135" t="s">
        <v>371</v>
      </c>
      <c r="D273" s="135" t="s">
        <v>148</v>
      </c>
      <c r="E273" s="136" t="s">
        <v>588</v>
      </c>
      <c r="F273" s="137" t="s">
        <v>589</v>
      </c>
      <c r="G273" s="138" t="s">
        <v>191</v>
      </c>
      <c r="H273" s="139">
        <v>5</v>
      </c>
      <c r="I273" s="140"/>
      <c r="J273" s="141">
        <f t="shared" si="60"/>
        <v>0</v>
      </c>
      <c r="K273" s="142"/>
      <c r="L273" s="28"/>
      <c r="M273" s="143" t="s">
        <v>1</v>
      </c>
      <c r="N273" s="144" t="s">
        <v>37</v>
      </c>
      <c r="P273" s="145">
        <f t="shared" si="61"/>
        <v>0</v>
      </c>
      <c r="Q273" s="145">
        <v>0</v>
      </c>
      <c r="R273" s="145">
        <f t="shared" si="62"/>
        <v>0</v>
      </c>
      <c r="S273" s="145">
        <v>1.2999999999999999E-2</v>
      </c>
      <c r="T273" s="146">
        <f t="shared" si="63"/>
        <v>6.5000000000000002E-2</v>
      </c>
      <c r="AR273" s="147" t="s">
        <v>176</v>
      </c>
      <c r="AT273" s="147" t="s">
        <v>148</v>
      </c>
      <c r="AU273" s="147" t="s">
        <v>153</v>
      </c>
      <c r="AY273" s="13" t="s">
        <v>146</v>
      </c>
      <c r="BE273" s="148">
        <f t="shared" si="64"/>
        <v>0</v>
      </c>
      <c r="BF273" s="148">
        <f t="shared" si="65"/>
        <v>0</v>
      </c>
      <c r="BG273" s="148">
        <f t="shared" si="66"/>
        <v>0</v>
      </c>
      <c r="BH273" s="148">
        <f t="shared" si="67"/>
        <v>0</v>
      </c>
      <c r="BI273" s="148">
        <f t="shared" si="68"/>
        <v>0</v>
      </c>
      <c r="BJ273" s="13" t="s">
        <v>153</v>
      </c>
      <c r="BK273" s="148">
        <f t="shared" si="69"/>
        <v>0</v>
      </c>
      <c r="BL273" s="13" t="s">
        <v>176</v>
      </c>
      <c r="BM273" s="147" t="s">
        <v>590</v>
      </c>
    </row>
    <row r="274" spans="2:65" s="1" customFormat="1" ht="24.2" customHeight="1" x14ac:dyDescent="0.2">
      <c r="B274" s="28"/>
      <c r="C274" s="135" t="s">
        <v>591</v>
      </c>
      <c r="D274" s="135" t="s">
        <v>148</v>
      </c>
      <c r="E274" s="136" t="s">
        <v>592</v>
      </c>
      <c r="F274" s="137" t="s">
        <v>593</v>
      </c>
      <c r="G274" s="138" t="s">
        <v>191</v>
      </c>
      <c r="H274" s="139">
        <v>5</v>
      </c>
      <c r="I274" s="140"/>
      <c r="J274" s="141">
        <f t="shared" si="60"/>
        <v>0</v>
      </c>
      <c r="K274" s="142"/>
      <c r="L274" s="28"/>
      <c r="M274" s="143" t="s">
        <v>1</v>
      </c>
      <c r="N274" s="144" t="s">
        <v>37</v>
      </c>
      <c r="P274" s="145">
        <f t="shared" si="61"/>
        <v>0</v>
      </c>
      <c r="Q274" s="145">
        <v>0</v>
      </c>
      <c r="R274" s="145">
        <f t="shared" si="62"/>
        <v>0</v>
      </c>
      <c r="S274" s="145">
        <v>0.01</v>
      </c>
      <c r="T274" s="146">
        <f t="shared" si="63"/>
        <v>0.05</v>
      </c>
      <c r="AR274" s="147" t="s">
        <v>176</v>
      </c>
      <c r="AT274" s="147" t="s">
        <v>148</v>
      </c>
      <c r="AU274" s="147" t="s">
        <v>153</v>
      </c>
      <c r="AY274" s="13" t="s">
        <v>146</v>
      </c>
      <c r="BE274" s="148">
        <f t="shared" si="64"/>
        <v>0</v>
      </c>
      <c r="BF274" s="148">
        <f t="shared" si="65"/>
        <v>0</v>
      </c>
      <c r="BG274" s="148">
        <f t="shared" si="66"/>
        <v>0</v>
      </c>
      <c r="BH274" s="148">
        <f t="shared" si="67"/>
        <v>0</v>
      </c>
      <c r="BI274" s="148">
        <f t="shared" si="68"/>
        <v>0</v>
      </c>
      <c r="BJ274" s="13" t="s">
        <v>153</v>
      </c>
      <c r="BK274" s="148">
        <f t="shared" si="69"/>
        <v>0</v>
      </c>
      <c r="BL274" s="13" t="s">
        <v>176</v>
      </c>
      <c r="BM274" s="147" t="s">
        <v>594</v>
      </c>
    </row>
    <row r="275" spans="2:65" s="1" customFormat="1" ht="24.2" customHeight="1" x14ac:dyDescent="0.2">
      <c r="B275" s="28"/>
      <c r="C275" s="135" t="s">
        <v>375</v>
      </c>
      <c r="D275" s="135" t="s">
        <v>148</v>
      </c>
      <c r="E275" s="136" t="s">
        <v>595</v>
      </c>
      <c r="F275" s="137" t="s">
        <v>596</v>
      </c>
      <c r="G275" s="138" t="s">
        <v>191</v>
      </c>
      <c r="H275" s="139">
        <v>1</v>
      </c>
      <c r="I275" s="140"/>
      <c r="J275" s="141">
        <f t="shared" si="60"/>
        <v>0</v>
      </c>
      <c r="K275" s="142"/>
      <c r="L275" s="28"/>
      <c r="M275" s="143" t="s">
        <v>1</v>
      </c>
      <c r="N275" s="144" t="s">
        <v>37</v>
      </c>
      <c r="P275" s="145">
        <f t="shared" si="61"/>
        <v>0</v>
      </c>
      <c r="Q275" s="145">
        <v>0</v>
      </c>
      <c r="R275" s="145">
        <f t="shared" si="62"/>
        <v>0</v>
      </c>
      <c r="S275" s="145">
        <v>2.1000000000000001E-2</v>
      </c>
      <c r="T275" s="146">
        <f t="shared" si="63"/>
        <v>2.1000000000000001E-2</v>
      </c>
      <c r="AR275" s="147" t="s">
        <v>176</v>
      </c>
      <c r="AT275" s="147" t="s">
        <v>148</v>
      </c>
      <c r="AU275" s="147" t="s">
        <v>153</v>
      </c>
      <c r="AY275" s="13" t="s">
        <v>146</v>
      </c>
      <c r="BE275" s="148">
        <f t="shared" si="64"/>
        <v>0</v>
      </c>
      <c r="BF275" s="148">
        <f t="shared" si="65"/>
        <v>0</v>
      </c>
      <c r="BG275" s="148">
        <f t="shared" si="66"/>
        <v>0</v>
      </c>
      <c r="BH275" s="148">
        <f t="shared" si="67"/>
        <v>0</v>
      </c>
      <c r="BI275" s="148">
        <f t="shared" si="68"/>
        <v>0</v>
      </c>
      <c r="BJ275" s="13" t="s">
        <v>153</v>
      </c>
      <c r="BK275" s="148">
        <f t="shared" si="69"/>
        <v>0</v>
      </c>
      <c r="BL275" s="13" t="s">
        <v>176</v>
      </c>
      <c r="BM275" s="147" t="s">
        <v>597</v>
      </c>
    </row>
    <row r="276" spans="2:65" s="1" customFormat="1" ht="24.2" customHeight="1" x14ac:dyDescent="0.2">
      <c r="B276" s="28"/>
      <c r="C276" s="135" t="s">
        <v>598</v>
      </c>
      <c r="D276" s="135" t="s">
        <v>148</v>
      </c>
      <c r="E276" s="136" t="s">
        <v>599</v>
      </c>
      <c r="F276" s="137" t="s">
        <v>600</v>
      </c>
      <c r="G276" s="138" t="s">
        <v>395</v>
      </c>
      <c r="H276" s="160"/>
      <c r="I276" s="140"/>
      <c r="J276" s="141">
        <f t="shared" si="60"/>
        <v>0</v>
      </c>
      <c r="K276" s="142"/>
      <c r="L276" s="28"/>
      <c r="M276" s="143" t="s">
        <v>1</v>
      </c>
      <c r="N276" s="144" t="s">
        <v>37</v>
      </c>
      <c r="P276" s="145">
        <f t="shared" si="61"/>
        <v>0</v>
      </c>
      <c r="Q276" s="145">
        <v>0</v>
      </c>
      <c r="R276" s="145">
        <f t="shared" si="62"/>
        <v>0</v>
      </c>
      <c r="S276" s="145">
        <v>0</v>
      </c>
      <c r="T276" s="146">
        <f t="shared" si="63"/>
        <v>0</v>
      </c>
      <c r="AR276" s="147" t="s">
        <v>176</v>
      </c>
      <c r="AT276" s="147" t="s">
        <v>148</v>
      </c>
      <c r="AU276" s="147" t="s">
        <v>153</v>
      </c>
      <c r="AY276" s="13" t="s">
        <v>146</v>
      </c>
      <c r="BE276" s="148">
        <f t="shared" si="64"/>
        <v>0</v>
      </c>
      <c r="BF276" s="148">
        <f t="shared" si="65"/>
        <v>0</v>
      </c>
      <c r="BG276" s="148">
        <f t="shared" si="66"/>
        <v>0</v>
      </c>
      <c r="BH276" s="148">
        <f t="shared" si="67"/>
        <v>0</v>
      </c>
      <c r="BI276" s="148">
        <f t="shared" si="68"/>
        <v>0</v>
      </c>
      <c r="BJ276" s="13" t="s">
        <v>153</v>
      </c>
      <c r="BK276" s="148">
        <f t="shared" si="69"/>
        <v>0</v>
      </c>
      <c r="BL276" s="13" t="s">
        <v>176</v>
      </c>
      <c r="BM276" s="147" t="s">
        <v>601</v>
      </c>
    </row>
    <row r="277" spans="2:65" s="11" customFormat="1" ht="22.7" customHeight="1" x14ac:dyDescent="0.2">
      <c r="B277" s="123"/>
      <c r="D277" s="124" t="s">
        <v>70</v>
      </c>
      <c r="E277" s="133" t="s">
        <v>602</v>
      </c>
      <c r="F277" s="133" t="s">
        <v>603</v>
      </c>
      <c r="I277" s="126"/>
      <c r="J277" s="134">
        <f>BK277</f>
        <v>0</v>
      </c>
      <c r="L277" s="123"/>
      <c r="M277" s="128"/>
      <c r="P277" s="129">
        <f>SUM(P278:P279)</f>
        <v>0</v>
      </c>
      <c r="R277" s="129">
        <f>SUM(R278:R279)</f>
        <v>1.4400000000000001E-3</v>
      </c>
      <c r="T277" s="130">
        <f>SUM(T278:T279)</f>
        <v>0</v>
      </c>
      <c r="AR277" s="124" t="s">
        <v>153</v>
      </c>
      <c r="AT277" s="131" t="s">
        <v>70</v>
      </c>
      <c r="AU277" s="131" t="s">
        <v>79</v>
      </c>
      <c r="AY277" s="124" t="s">
        <v>146</v>
      </c>
      <c r="BK277" s="132">
        <f>SUM(BK278:BK279)</f>
        <v>0</v>
      </c>
    </row>
    <row r="278" spans="2:65" s="1" customFormat="1" ht="16.5" customHeight="1" x14ac:dyDescent="0.2">
      <c r="B278" s="28"/>
      <c r="C278" s="135" t="s">
        <v>378</v>
      </c>
      <c r="D278" s="135" t="s">
        <v>148</v>
      </c>
      <c r="E278" s="136" t="s">
        <v>604</v>
      </c>
      <c r="F278" s="137" t="s">
        <v>605</v>
      </c>
      <c r="G278" s="138" t="s">
        <v>191</v>
      </c>
      <c r="H278" s="139">
        <v>1</v>
      </c>
      <c r="I278" s="140"/>
      <c r="J278" s="141">
        <f>ROUND(I278*H278,2)</f>
        <v>0</v>
      </c>
      <c r="K278" s="142"/>
      <c r="L278" s="28"/>
      <c r="M278" s="143" t="s">
        <v>1</v>
      </c>
      <c r="N278" s="144" t="s">
        <v>37</v>
      </c>
      <c r="P278" s="145">
        <f>O278*H278</f>
        <v>0</v>
      </c>
      <c r="Q278" s="145">
        <v>0</v>
      </c>
      <c r="R278" s="145">
        <f>Q278*H278</f>
        <v>0</v>
      </c>
      <c r="S278" s="145">
        <v>0</v>
      </c>
      <c r="T278" s="146">
        <f>S278*H278</f>
        <v>0</v>
      </c>
      <c r="AR278" s="147" t="s">
        <v>176</v>
      </c>
      <c r="AT278" s="147" t="s">
        <v>148</v>
      </c>
      <c r="AU278" s="147" t="s">
        <v>153</v>
      </c>
      <c r="AY278" s="13" t="s">
        <v>146</v>
      </c>
      <c r="BE278" s="148">
        <f>IF(N278="základná",J278,0)</f>
        <v>0</v>
      </c>
      <c r="BF278" s="148">
        <f>IF(N278="znížená",J278,0)</f>
        <v>0</v>
      </c>
      <c r="BG278" s="148">
        <f>IF(N278="zákl. prenesená",J278,0)</f>
        <v>0</v>
      </c>
      <c r="BH278" s="148">
        <f>IF(N278="zníž. prenesená",J278,0)</f>
        <v>0</v>
      </c>
      <c r="BI278" s="148">
        <f>IF(N278="nulová",J278,0)</f>
        <v>0</v>
      </c>
      <c r="BJ278" s="13" t="s">
        <v>153</v>
      </c>
      <c r="BK278" s="148">
        <f>ROUND(I278*H278,2)</f>
        <v>0</v>
      </c>
      <c r="BL278" s="13" t="s">
        <v>176</v>
      </c>
      <c r="BM278" s="147" t="s">
        <v>606</v>
      </c>
    </row>
    <row r="279" spans="2:65" s="1" customFormat="1" ht="16.5" customHeight="1" x14ac:dyDescent="0.2">
      <c r="B279" s="28"/>
      <c r="C279" s="149" t="s">
        <v>607</v>
      </c>
      <c r="D279" s="149" t="s">
        <v>194</v>
      </c>
      <c r="E279" s="150" t="s">
        <v>608</v>
      </c>
      <c r="F279" s="151" t="s">
        <v>609</v>
      </c>
      <c r="G279" s="152" t="s">
        <v>191</v>
      </c>
      <c r="H279" s="153">
        <v>1</v>
      </c>
      <c r="I279" s="154"/>
      <c r="J279" s="155">
        <f>ROUND(I279*H279,2)</f>
        <v>0</v>
      </c>
      <c r="K279" s="156"/>
      <c r="L279" s="157"/>
      <c r="M279" s="158" t="s">
        <v>1</v>
      </c>
      <c r="N279" s="159" t="s">
        <v>37</v>
      </c>
      <c r="P279" s="145">
        <f>O279*H279</f>
        <v>0</v>
      </c>
      <c r="Q279" s="145">
        <v>1.4400000000000001E-3</v>
      </c>
      <c r="R279" s="145">
        <f>Q279*H279</f>
        <v>1.4400000000000001E-3</v>
      </c>
      <c r="S279" s="145">
        <v>0</v>
      </c>
      <c r="T279" s="146">
        <f>S279*H279</f>
        <v>0</v>
      </c>
      <c r="AR279" s="147" t="s">
        <v>207</v>
      </c>
      <c r="AT279" s="147" t="s">
        <v>194</v>
      </c>
      <c r="AU279" s="147" t="s">
        <v>153</v>
      </c>
      <c r="AY279" s="13" t="s">
        <v>146</v>
      </c>
      <c r="BE279" s="148">
        <f>IF(N279="základná",J279,0)</f>
        <v>0</v>
      </c>
      <c r="BF279" s="148">
        <f>IF(N279="znížená",J279,0)</f>
        <v>0</v>
      </c>
      <c r="BG279" s="148">
        <f>IF(N279="zákl. prenesená",J279,0)</f>
        <v>0</v>
      </c>
      <c r="BH279" s="148">
        <f>IF(N279="zníž. prenesená",J279,0)</f>
        <v>0</v>
      </c>
      <c r="BI279" s="148">
        <f>IF(N279="nulová",J279,0)</f>
        <v>0</v>
      </c>
      <c r="BJ279" s="13" t="s">
        <v>153</v>
      </c>
      <c r="BK279" s="148">
        <f>ROUND(I279*H279,2)</f>
        <v>0</v>
      </c>
      <c r="BL279" s="13" t="s">
        <v>176</v>
      </c>
      <c r="BM279" s="147" t="s">
        <v>610</v>
      </c>
    </row>
    <row r="280" spans="2:65" s="11" customFormat="1" ht="22.7" customHeight="1" x14ac:dyDescent="0.2">
      <c r="B280" s="123"/>
      <c r="D280" s="124" t="s">
        <v>70</v>
      </c>
      <c r="E280" s="133" t="s">
        <v>611</v>
      </c>
      <c r="F280" s="133" t="s">
        <v>612</v>
      </c>
      <c r="I280" s="126"/>
      <c r="J280" s="134">
        <f>BK280</f>
        <v>0</v>
      </c>
      <c r="L280" s="123"/>
      <c r="M280" s="128"/>
      <c r="P280" s="129">
        <f>SUM(P281:P286)</f>
        <v>0</v>
      </c>
      <c r="R280" s="129">
        <f>SUM(R281:R286)</f>
        <v>4.1725218799999997</v>
      </c>
      <c r="T280" s="130">
        <f>SUM(T281:T286)</f>
        <v>0</v>
      </c>
      <c r="AR280" s="124" t="s">
        <v>153</v>
      </c>
      <c r="AT280" s="131" t="s">
        <v>70</v>
      </c>
      <c r="AU280" s="131" t="s">
        <v>79</v>
      </c>
      <c r="AY280" s="124" t="s">
        <v>146</v>
      </c>
      <c r="BK280" s="132">
        <f>SUM(BK281:BK286)</f>
        <v>0</v>
      </c>
    </row>
    <row r="281" spans="2:65" s="1" customFormat="1" ht="24.2" customHeight="1" x14ac:dyDescent="0.2">
      <c r="B281" s="28"/>
      <c r="C281" s="135" t="s">
        <v>382</v>
      </c>
      <c r="D281" s="135" t="s">
        <v>148</v>
      </c>
      <c r="E281" s="136" t="s">
        <v>613</v>
      </c>
      <c r="F281" s="137" t="s">
        <v>614</v>
      </c>
      <c r="G281" s="138" t="s">
        <v>211</v>
      </c>
      <c r="H281" s="139">
        <v>78.44</v>
      </c>
      <c r="I281" s="140"/>
      <c r="J281" s="141">
        <f t="shared" ref="J281:J286" si="70">ROUND(I281*H281,2)</f>
        <v>0</v>
      </c>
      <c r="K281" s="142"/>
      <c r="L281" s="28"/>
      <c r="M281" s="143" t="s">
        <v>1</v>
      </c>
      <c r="N281" s="144" t="s">
        <v>37</v>
      </c>
      <c r="P281" s="145">
        <f t="shared" ref="P281:P286" si="71">O281*H281</f>
        <v>0</v>
      </c>
      <c r="Q281" s="145">
        <v>3.777E-3</v>
      </c>
      <c r="R281" s="145">
        <f t="shared" ref="R281:R286" si="72">Q281*H281</f>
        <v>0.29626787999999998</v>
      </c>
      <c r="S281" s="145">
        <v>0</v>
      </c>
      <c r="T281" s="146">
        <f t="shared" ref="T281:T286" si="73">S281*H281</f>
        <v>0</v>
      </c>
      <c r="AR281" s="147" t="s">
        <v>176</v>
      </c>
      <c r="AT281" s="147" t="s">
        <v>148</v>
      </c>
      <c r="AU281" s="147" t="s">
        <v>153</v>
      </c>
      <c r="AY281" s="13" t="s">
        <v>146</v>
      </c>
      <c r="BE281" s="148">
        <f t="shared" ref="BE281:BE286" si="74">IF(N281="základná",J281,0)</f>
        <v>0</v>
      </c>
      <c r="BF281" s="148">
        <f t="shared" ref="BF281:BF286" si="75">IF(N281="znížená",J281,0)</f>
        <v>0</v>
      </c>
      <c r="BG281" s="148">
        <f t="shared" ref="BG281:BG286" si="76">IF(N281="zákl. prenesená",J281,0)</f>
        <v>0</v>
      </c>
      <c r="BH281" s="148">
        <f t="shared" ref="BH281:BH286" si="77">IF(N281="zníž. prenesená",J281,0)</f>
        <v>0</v>
      </c>
      <c r="BI281" s="148">
        <f t="shared" ref="BI281:BI286" si="78">IF(N281="nulová",J281,0)</f>
        <v>0</v>
      </c>
      <c r="BJ281" s="13" t="s">
        <v>153</v>
      </c>
      <c r="BK281" s="148">
        <f t="shared" ref="BK281:BK286" si="79">ROUND(I281*H281,2)</f>
        <v>0</v>
      </c>
      <c r="BL281" s="13" t="s">
        <v>176</v>
      </c>
      <c r="BM281" s="147" t="s">
        <v>615</v>
      </c>
    </row>
    <row r="282" spans="2:65" s="1" customFormat="1" ht="21.75" customHeight="1" x14ac:dyDescent="0.2">
      <c r="B282" s="28"/>
      <c r="C282" s="149" t="s">
        <v>616</v>
      </c>
      <c r="D282" s="149" t="s">
        <v>194</v>
      </c>
      <c r="E282" s="150" t="s">
        <v>617</v>
      </c>
      <c r="F282" s="151" t="s">
        <v>618</v>
      </c>
      <c r="G282" s="152" t="s">
        <v>211</v>
      </c>
      <c r="H282" s="153">
        <v>52.514000000000003</v>
      </c>
      <c r="I282" s="154"/>
      <c r="J282" s="155">
        <f t="shared" si="70"/>
        <v>0</v>
      </c>
      <c r="K282" s="156"/>
      <c r="L282" s="157"/>
      <c r="M282" s="158" t="s">
        <v>1</v>
      </c>
      <c r="N282" s="159" t="s">
        <v>37</v>
      </c>
      <c r="P282" s="145">
        <f t="shared" si="71"/>
        <v>0</v>
      </c>
      <c r="Q282" s="145">
        <v>1.2E-2</v>
      </c>
      <c r="R282" s="145">
        <f t="shared" si="72"/>
        <v>0.63016800000000006</v>
      </c>
      <c r="S282" s="145">
        <v>0</v>
      </c>
      <c r="T282" s="146">
        <f t="shared" si="73"/>
        <v>0</v>
      </c>
      <c r="AR282" s="147" t="s">
        <v>207</v>
      </c>
      <c r="AT282" s="147" t="s">
        <v>194</v>
      </c>
      <c r="AU282" s="147" t="s">
        <v>153</v>
      </c>
      <c r="AY282" s="13" t="s">
        <v>146</v>
      </c>
      <c r="BE282" s="148">
        <f t="shared" si="74"/>
        <v>0</v>
      </c>
      <c r="BF282" s="148">
        <f t="shared" si="75"/>
        <v>0</v>
      </c>
      <c r="BG282" s="148">
        <f t="shared" si="76"/>
        <v>0</v>
      </c>
      <c r="BH282" s="148">
        <f t="shared" si="77"/>
        <v>0</v>
      </c>
      <c r="BI282" s="148">
        <f t="shared" si="78"/>
        <v>0</v>
      </c>
      <c r="BJ282" s="13" t="s">
        <v>153</v>
      </c>
      <c r="BK282" s="148">
        <f t="shared" si="79"/>
        <v>0</v>
      </c>
      <c r="BL282" s="13" t="s">
        <v>176</v>
      </c>
      <c r="BM282" s="147" t="s">
        <v>619</v>
      </c>
    </row>
    <row r="283" spans="2:65" s="1" customFormat="1" ht="24.2" customHeight="1" x14ac:dyDescent="0.2">
      <c r="B283" s="28"/>
      <c r="C283" s="149" t="s">
        <v>386</v>
      </c>
      <c r="D283" s="149" t="s">
        <v>194</v>
      </c>
      <c r="E283" s="150" t="s">
        <v>620</v>
      </c>
      <c r="F283" s="151" t="s">
        <v>621</v>
      </c>
      <c r="G283" s="152" t="s">
        <v>211</v>
      </c>
      <c r="H283" s="153">
        <v>33.770000000000003</v>
      </c>
      <c r="I283" s="154"/>
      <c r="J283" s="155">
        <f t="shared" si="70"/>
        <v>0</v>
      </c>
      <c r="K283" s="156"/>
      <c r="L283" s="157"/>
      <c r="M283" s="158" t="s">
        <v>1</v>
      </c>
      <c r="N283" s="159" t="s">
        <v>37</v>
      </c>
      <c r="P283" s="145">
        <f t="shared" si="71"/>
        <v>0</v>
      </c>
      <c r="Q283" s="145">
        <v>8.6999999999999994E-2</v>
      </c>
      <c r="R283" s="145">
        <f t="shared" si="72"/>
        <v>2.9379900000000001</v>
      </c>
      <c r="S283" s="145">
        <v>0</v>
      </c>
      <c r="T283" s="146">
        <f t="shared" si="73"/>
        <v>0</v>
      </c>
      <c r="AR283" s="147" t="s">
        <v>207</v>
      </c>
      <c r="AT283" s="147" t="s">
        <v>194</v>
      </c>
      <c r="AU283" s="147" t="s">
        <v>153</v>
      </c>
      <c r="AY283" s="13" t="s">
        <v>146</v>
      </c>
      <c r="BE283" s="148">
        <f t="shared" si="74"/>
        <v>0</v>
      </c>
      <c r="BF283" s="148">
        <f t="shared" si="75"/>
        <v>0</v>
      </c>
      <c r="BG283" s="148">
        <f t="shared" si="76"/>
        <v>0</v>
      </c>
      <c r="BH283" s="148">
        <f t="shared" si="77"/>
        <v>0</v>
      </c>
      <c r="BI283" s="148">
        <f t="shared" si="78"/>
        <v>0</v>
      </c>
      <c r="BJ283" s="13" t="s">
        <v>153</v>
      </c>
      <c r="BK283" s="148">
        <f t="shared" si="79"/>
        <v>0</v>
      </c>
      <c r="BL283" s="13" t="s">
        <v>176</v>
      </c>
      <c r="BM283" s="147" t="s">
        <v>622</v>
      </c>
    </row>
    <row r="284" spans="2:65" s="1" customFormat="1" ht="16.5" customHeight="1" x14ac:dyDescent="0.2">
      <c r="B284" s="28"/>
      <c r="C284" s="149" t="s">
        <v>623</v>
      </c>
      <c r="D284" s="149" t="s">
        <v>194</v>
      </c>
      <c r="E284" s="150" t="s">
        <v>624</v>
      </c>
      <c r="F284" s="151" t="s">
        <v>625</v>
      </c>
      <c r="G284" s="152" t="s">
        <v>385</v>
      </c>
      <c r="H284" s="153">
        <v>42.790999999999997</v>
      </c>
      <c r="I284" s="154"/>
      <c r="J284" s="155">
        <f t="shared" si="70"/>
        <v>0</v>
      </c>
      <c r="K284" s="156"/>
      <c r="L284" s="157"/>
      <c r="M284" s="158" t="s">
        <v>1</v>
      </c>
      <c r="N284" s="159" t="s">
        <v>37</v>
      </c>
      <c r="P284" s="145">
        <f t="shared" si="71"/>
        <v>0</v>
      </c>
      <c r="Q284" s="145">
        <v>1E-3</v>
      </c>
      <c r="R284" s="145">
        <f t="shared" si="72"/>
        <v>4.2790999999999996E-2</v>
      </c>
      <c r="S284" s="145">
        <v>0</v>
      </c>
      <c r="T284" s="146">
        <f t="shared" si="73"/>
        <v>0</v>
      </c>
      <c r="AR284" s="147" t="s">
        <v>207</v>
      </c>
      <c r="AT284" s="147" t="s">
        <v>194</v>
      </c>
      <c r="AU284" s="147" t="s">
        <v>153</v>
      </c>
      <c r="AY284" s="13" t="s">
        <v>146</v>
      </c>
      <c r="BE284" s="148">
        <f t="shared" si="74"/>
        <v>0</v>
      </c>
      <c r="BF284" s="148">
        <f t="shared" si="75"/>
        <v>0</v>
      </c>
      <c r="BG284" s="148">
        <f t="shared" si="76"/>
        <v>0</v>
      </c>
      <c r="BH284" s="148">
        <f t="shared" si="77"/>
        <v>0</v>
      </c>
      <c r="BI284" s="148">
        <f t="shared" si="78"/>
        <v>0</v>
      </c>
      <c r="BJ284" s="13" t="s">
        <v>153</v>
      </c>
      <c r="BK284" s="148">
        <f t="shared" si="79"/>
        <v>0</v>
      </c>
      <c r="BL284" s="13" t="s">
        <v>176</v>
      </c>
      <c r="BM284" s="147" t="s">
        <v>626</v>
      </c>
    </row>
    <row r="285" spans="2:65" s="1" customFormat="1" ht="16.5" customHeight="1" x14ac:dyDescent="0.2">
      <c r="B285" s="28"/>
      <c r="C285" s="149" t="s">
        <v>390</v>
      </c>
      <c r="D285" s="149" t="s">
        <v>194</v>
      </c>
      <c r="E285" s="150" t="s">
        <v>627</v>
      </c>
      <c r="F285" s="151" t="s">
        <v>628</v>
      </c>
      <c r="G285" s="152" t="s">
        <v>385</v>
      </c>
      <c r="H285" s="153">
        <v>265.30500000000001</v>
      </c>
      <c r="I285" s="154"/>
      <c r="J285" s="155">
        <f t="shared" si="70"/>
        <v>0</v>
      </c>
      <c r="K285" s="156"/>
      <c r="L285" s="157"/>
      <c r="M285" s="158" t="s">
        <v>1</v>
      </c>
      <c r="N285" s="159" t="s">
        <v>37</v>
      </c>
      <c r="P285" s="145">
        <f t="shared" si="71"/>
        <v>0</v>
      </c>
      <c r="Q285" s="145">
        <v>1E-3</v>
      </c>
      <c r="R285" s="145">
        <f t="shared" si="72"/>
        <v>0.26530500000000001</v>
      </c>
      <c r="S285" s="145">
        <v>0</v>
      </c>
      <c r="T285" s="146">
        <f t="shared" si="73"/>
        <v>0</v>
      </c>
      <c r="AR285" s="147" t="s">
        <v>207</v>
      </c>
      <c r="AT285" s="147" t="s">
        <v>194</v>
      </c>
      <c r="AU285" s="147" t="s">
        <v>153</v>
      </c>
      <c r="AY285" s="13" t="s">
        <v>146</v>
      </c>
      <c r="BE285" s="148">
        <f t="shared" si="74"/>
        <v>0</v>
      </c>
      <c r="BF285" s="148">
        <f t="shared" si="75"/>
        <v>0</v>
      </c>
      <c r="BG285" s="148">
        <f t="shared" si="76"/>
        <v>0</v>
      </c>
      <c r="BH285" s="148">
        <f t="shared" si="77"/>
        <v>0</v>
      </c>
      <c r="BI285" s="148">
        <f t="shared" si="78"/>
        <v>0</v>
      </c>
      <c r="BJ285" s="13" t="s">
        <v>153</v>
      </c>
      <c r="BK285" s="148">
        <f t="shared" si="79"/>
        <v>0</v>
      </c>
      <c r="BL285" s="13" t="s">
        <v>176</v>
      </c>
      <c r="BM285" s="147" t="s">
        <v>629</v>
      </c>
    </row>
    <row r="286" spans="2:65" s="1" customFormat="1" ht="24.2" customHeight="1" x14ac:dyDescent="0.2">
      <c r="B286" s="28"/>
      <c r="C286" s="135" t="s">
        <v>630</v>
      </c>
      <c r="D286" s="135" t="s">
        <v>148</v>
      </c>
      <c r="E286" s="136" t="s">
        <v>631</v>
      </c>
      <c r="F286" s="137" t="s">
        <v>632</v>
      </c>
      <c r="G286" s="138" t="s">
        <v>395</v>
      </c>
      <c r="H286" s="160"/>
      <c r="I286" s="140"/>
      <c r="J286" s="141">
        <f t="shared" si="70"/>
        <v>0</v>
      </c>
      <c r="K286" s="142"/>
      <c r="L286" s="28"/>
      <c r="M286" s="143" t="s">
        <v>1</v>
      </c>
      <c r="N286" s="144" t="s">
        <v>37</v>
      </c>
      <c r="P286" s="145">
        <f t="shared" si="71"/>
        <v>0</v>
      </c>
      <c r="Q286" s="145">
        <v>0</v>
      </c>
      <c r="R286" s="145">
        <f t="shared" si="72"/>
        <v>0</v>
      </c>
      <c r="S286" s="145">
        <v>0</v>
      </c>
      <c r="T286" s="146">
        <f t="shared" si="73"/>
        <v>0</v>
      </c>
      <c r="AR286" s="147" t="s">
        <v>176</v>
      </c>
      <c r="AT286" s="147" t="s">
        <v>148</v>
      </c>
      <c r="AU286" s="147" t="s">
        <v>153</v>
      </c>
      <c r="AY286" s="13" t="s">
        <v>146</v>
      </c>
      <c r="BE286" s="148">
        <f t="shared" si="74"/>
        <v>0</v>
      </c>
      <c r="BF286" s="148">
        <f t="shared" si="75"/>
        <v>0</v>
      </c>
      <c r="BG286" s="148">
        <f t="shared" si="76"/>
        <v>0</v>
      </c>
      <c r="BH286" s="148">
        <f t="shared" si="77"/>
        <v>0</v>
      </c>
      <c r="BI286" s="148">
        <f t="shared" si="78"/>
        <v>0</v>
      </c>
      <c r="BJ286" s="13" t="s">
        <v>153</v>
      </c>
      <c r="BK286" s="148">
        <f t="shared" si="79"/>
        <v>0</v>
      </c>
      <c r="BL286" s="13" t="s">
        <v>176</v>
      </c>
      <c r="BM286" s="147" t="s">
        <v>633</v>
      </c>
    </row>
    <row r="287" spans="2:65" s="11" customFormat="1" ht="22.7" customHeight="1" x14ac:dyDescent="0.2">
      <c r="B287" s="123"/>
      <c r="D287" s="124" t="s">
        <v>70</v>
      </c>
      <c r="E287" s="133" t="s">
        <v>634</v>
      </c>
      <c r="F287" s="133" t="s">
        <v>635</v>
      </c>
      <c r="I287" s="126"/>
      <c r="J287" s="134">
        <f>BK287</f>
        <v>0</v>
      </c>
      <c r="L287" s="123"/>
      <c r="M287" s="128"/>
      <c r="P287" s="129">
        <f>SUM(P288:P294)</f>
        <v>0</v>
      </c>
      <c r="R287" s="129">
        <f>SUM(R288:R294)</f>
        <v>0.7106195500000001</v>
      </c>
      <c r="T287" s="130">
        <f>SUM(T288:T294)</f>
        <v>0</v>
      </c>
      <c r="AR287" s="124" t="s">
        <v>153</v>
      </c>
      <c r="AT287" s="131" t="s">
        <v>70</v>
      </c>
      <c r="AU287" s="131" t="s">
        <v>79</v>
      </c>
      <c r="AY287" s="124" t="s">
        <v>146</v>
      </c>
      <c r="BK287" s="132">
        <f>SUM(BK288:BK294)</f>
        <v>0</v>
      </c>
    </row>
    <row r="288" spans="2:65" s="1" customFormat="1" ht="21.75" customHeight="1" x14ac:dyDescent="0.2">
      <c r="B288" s="28"/>
      <c r="C288" s="135" t="s">
        <v>391</v>
      </c>
      <c r="D288" s="135" t="s">
        <v>148</v>
      </c>
      <c r="E288" s="136" t="s">
        <v>636</v>
      </c>
      <c r="F288" s="137" t="s">
        <v>637</v>
      </c>
      <c r="G288" s="138" t="s">
        <v>211</v>
      </c>
      <c r="H288" s="139">
        <v>70.349999999999994</v>
      </c>
      <c r="I288" s="140"/>
      <c r="J288" s="141">
        <f t="shared" ref="J288:J294" si="80">ROUND(I288*H288,2)</f>
        <v>0</v>
      </c>
      <c r="K288" s="142"/>
      <c r="L288" s="28"/>
      <c r="M288" s="143" t="s">
        <v>1</v>
      </c>
      <c r="N288" s="144" t="s">
        <v>37</v>
      </c>
      <c r="P288" s="145">
        <f t="shared" ref="P288:P294" si="81">O288*H288</f>
        <v>0</v>
      </c>
      <c r="Q288" s="145">
        <v>2.0999999999999999E-5</v>
      </c>
      <c r="R288" s="145">
        <f t="shared" ref="R288:R294" si="82">Q288*H288</f>
        <v>1.4773499999999999E-3</v>
      </c>
      <c r="S288" s="145">
        <v>0</v>
      </c>
      <c r="T288" s="146">
        <f t="shared" ref="T288:T294" si="83">S288*H288</f>
        <v>0</v>
      </c>
      <c r="AR288" s="147" t="s">
        <v>176</v>
      </c>
      <c r="AT288" s="147" t="s">
        <v>148</v>
      </c>
      <c r="AU288" s="147" t="s">
        <v>153</v>
      </c>
      <c r="AY288" s="13" t="s">
        <v>146</v>
      </c>
      <c r="BE288" s="148">
        <f t="shared" ref="BE288:BE294" si="84">IF(N288="základná",J288,0)</f>
        <v>0</v>
      </c>
      <c r="BF288" s="148">
        <f t="shared" ref="BF288:BF294" si="85">IF(N288="znížená",J288,0)</f>
        <v>0</v>
      </c>
      <c r="BG288" s="148">
        <f t="shared" ref="BG288:BG294" si="86">IF(N288="zákl. prenesená",J288,0)</f>
        <v>0</v>
      </c>
      <c r="BH288" s="148">
        <f t="shared" ref="BH288:BH294" si="87">IF(N288="zníž. prenesená",J288,0)</f>
        <v>0</v>
      </c>
      <c r="BI288" s="148">
        <f t="shared" ref="BI288:BI294" si="88">IF(N288="nulová",J288,0)</f>
        <v>0</v>
      </c>
      <c r="BJ288" s="13" t="s">
        <v>153</v>
      </c>
      <c r="BK288" s="148">
        <f t="shared" ref="BK288:BK294" si="89">ROUND(I288*H288,2)</f>
        <v>0</v>
      </c>
      <c r="BL288" s="13" t="s">
        <v>176</v>
      </c>
      <c r="BM288" s="147" t="s">
        <v>638</v>
      </c>
    </row>
    <row r="289" spans="2:65" s="1" customFormat="1" ht="16.5" customHeight="1" x14ac:dyDescent="0.2">
      <c r="B289" s="28"/>
      <c r="C289" s="149" t="s">
        <v>639</v>
      </c>
      <c r="D289" s="149" t="s">
        <v>194</v>
      </c>
      <c r="E289" s="150" t="s">
        <v>640</v>
      </c>
      <c r="F289" s="151" t="s">
        <v>641</v>
      </c>
      <c r="G289" s="152" t="s">
        <v>211</v>
      </c>
      <c r="H289" s="153">
        <v>71.757000000000005</v>
      </c>
      <c r="I289" s="154"/>
      <c r="J289" s="155">
        <f t="shared" si="80"/>
        <v>0</v>
      </c>
      <c r="K289" s="156"/>
      <c r="L289" s="157"/>
      <c r="M289" s="158" t="s">
        <v>1</v>
      </c>
      <c r="N289" s="159" t="s">
        <v>37</v>
      </c>
      <c r="P289" s="145">
        <f t="shared" si="81"/>
        <v>0</v>
      </c>
      <c r="Q289" s="145">
        <v>9.6200000000000001E-3</v>
      </c>
      <c r="R289" s="145">
        <f t="shared" si="82"/>
        <v>0.69030234000000001</v>
      </c>
      <c r="S289" s="145">
        <v>0</v>
      </c>
      <c r="T289" s="146">
        <f t="shared" si="83"/>
        <v>0</v>
      </c>
      <c r="AR289" s="147" t="s">
        <v>207</v>
      </c>
      <c r="AT289" s="147" t="s">
        <v>194</v>
      </c>
      <c r="AU289" s="147" t="s">
        <v>153</v>
      </c>
      <c r="AY289" s="13" t="s">
        <v>146</v>
      </c>
      <c r="BE289" s="148">
        <f t="shared" si="84"/>
        <v>0</v>
      </c>
      <c r="BF289" s="148">
        <f t="shared" si="85"/>
        <v>0</v>
      </c>
      <c r="BG289" s="148">
        <f t="shared" si="86"/>
        <v>0</v>
      </c>
      <c r="BH289" s="148">
        <f t="shared" si="87"/>
        <v>0</v>
      </c>
      <c r="BI289" s="148">
        <f t="shared" si="88"/>
        <v>0</v>
      </c>
      <c r="BJ289" s="13" t="s">
        <v>153</v>
      </c>
      <c r="BK289" s="148">
        <f t="shared" si="89"/>
        <v>0</v>
      </c>
      <c r="BL289" s="13" t="s">
        <v>176</v>
      </c>
      <c r="BM289" s="147" t="s">
        <v>642</v>
      </c>
    </row>
    <row r="290" spans="2:65" s="1" customFormat="1" ht="21.75" customHeight="1" x14ac:dyDescent="0.2">
      <c r="B290" s="28"/>
      <c r="C290" s="135" t="s">
        <v>396</v>
      </c>
      <c r="D290" s="135" t="s">
        <v>148</v>
      </c>
      <c r="E290" s="136" t="s">
        <v>643</v>
      </c>
      <c r="F290" s="137" t="s">
        <v>644</v>
      </c>
      <c r="G290" s="138" t="s">
        <v>211</v>
      </c>
      <c r="H290" s="139">
        <v>70.349999999999994</v>
      </c>
      <c r="I290" s="140"/>
      <c r="J290" s="141">
        <f t="shared" si="80"/>
        <v>0</v>
      </c>
      <c r="K290" s="142"/>
      <c r="L290" s="28"/>
      <c r="M290" s="143" t="s">
        <v>1</v>
      </c>
      <c r="N290" s="144" t="s">
        <v>37</v>
      </c>
      <c r="P290" s="145">
        <f t="shared" si="81"/>
        <v>0</v>
      </c>
      <c r="Q290" s="145">
        <v>0</v>
      </c>
      <c r="R290" s="145">
        <f t="shared" si="82"/>
        <v>0</v>
      </c>
      <c r="S290" s="145">
        <v>0</v>
      </c>
      <c r="T290" s="146">
        <f t="shared" si="83"/>
        <v>0</v>
      </c>
      <c r="AR290" s="147" t="s">
        <v>176</v>
      </c>
      <c r="AT290" s="147" t="s">
        <v>148</v>
      </c>
      <c r="AU290" s="147" t="s">
        <v>153</v>
      </c>
      <c r="AY290" s="13" t="s">
        <v>146</v>
      </c>
      <c r="BE290" s="148">
        <f t="shared" si="84"/>
        <v>0</v>
      </c>
      <c r="BF290" s="148">
        <f t="shared" si="85"/>
        <v>0</v>
      </c>
      <c r="BG290" s="148">
        <f t="shared" si="86"/>
        <v>0</v>
      </c>
      <c r="BH290" s="148">
        <f t="shared" si="87"/>
        <v>0</v>
      </c>
      <c r="BI290" s="148">
        <f t="shared" si="88"/>
        <v>0</v>
      </c>
      <c r="BJ290" s="13" t="s">
        <v>153</v>
      </c>
      <c r="BK290" s="148">
        <f t="shared" si="89"/>
        <v>0</v>
      </c>
      <c r="BL290" s="13" t="s">
        <v>176</v>
      </c>
      <c r="BM290" s="147" t="s">
        <v>645</v>
      </c>
    </row>
    <row r="291" spans="2:65" s="1" customFormat="1" ht="16.5" customHeight="1" x14ac:dyDescent="0.2">
      <c r="B291" s="28"/>
      <c r="C291" s="149" t="s">
        <v>646</v>
      </c>
      <c r="D291" s="149" t="s">
        <v>194</v>
      </c>
      <c r="E291" s="150" t="s">
        <v>647</v>
      </c>
      <c r="F291" s="151" t="s">
        <v>648</v>
      </c>
      <c r="G291" s="152" t="s">
        <v>211</v>
      </c>
      <c r="H291" s="153">
        <v>72.460999999999999</v>
      </c>
      <c r="I291" s="154"/>
      <c r="J291" s="155">
        <f t="shared" si="80"/>
        <v>0</v>
      </c>
      <c r="K291" s="156"/>
      <c r="L291" s="157"/>
      <c r="M291" s="158" t="s">
        <v>1</v>
      </c>
      <c r="N291" s="159" t="s">
        <v>37</v>
      </c>
      <c r="P291" s="145">
        <f t="shared" si="81"/>
        <v>0</v>
      </c>
      <c r="Q291" s="145">
        <v>1.8000000000000001E-4</v>
      </c>
      <c r="R291" s="145">
        <f t="shared" si="82"/>
        <v>1.3042980000000001E-2</v>
      </c>
      <c r="S291" s="145">
        <v>0</v>
      </c>
      <c r="T291" s="146">
        <f t="shared" si="83"/>
        <v>0</v>
      </c>
      <c r="AR291" s="147" t="s">
        <v>207</v>
      </c>
      <c r="AT291" s="147" t="s">
        <v>194</v>
      </c>
      <c r="AU291" s="147" t="s">
        <v>153</v>
      </c>
      <c r="AY291" s="13" t="s">
        <v>146</v>
      </c>
      <c r="BE291" s="148">
        <f t="shared" si="84"/>
        <v>0</v>
      </c>
      <c r="BF291" s="148">
        <f t="shared" si="85"/>
        <v>0</v>
      </c>
      <c r="BG291" s="148">
        <f t="shared" si="86"/>
        <v>0</v>
      </c>
      <c r="BH291" s="148">
        <f t="shared" si="87"/>
        <v>0</v>
      </c>
      <c r="BI291" s="148">
        <f t="shared" si="88"/>
        <v>0</v>
      </c>
      <c r="BJ291" s="13" t="s">
        <v>153</v>
      </c>
      <c r="BK291" s="148">
        <f t="shared" si="89"/>
        <v>0</v>
      </c>
      <c r="BL291" s="13" t="s">
        <v>176</v>
      </c>
      <c r="BM291" s="147" t="s">
        <v>649</v>
      </c>
    </row>
    <row r="292" spans="2:65" s="1" customFormat="1" ht="24.2" customHeight="1" x14ac:dyDescent="0.2">
      <c r="B292" s="28"/>
      <c r="C292" s="135" t="s">
        <v>401</v>
      </c>
      <c r="D292" s="135" t="s">
        <v>148</v>
      </c>
      <c r="E292" s="136" t="s">
        <v>650</v>
      </c>
      <c r="F292" s="137" t="s">
        <v>651</v>
      </c>
      <c r="G292" s="138" t="s">
        <v>211</v>
      </c>
      <c r="H292" s="139">
        <v>70.349999999999994</v>
      </c>
      <c r="I292" s="140"/>
      <c r="J292" s="141">
        <f t="shared" si="80"/>
        <v>0</v>
      </c>
      <c r="K292" s="142"/>
      <c r="L292" s="28"/>
      <c r="M292" s="143" t="s">
        <v>1</v>
      </c>
      <c r="N292" s="144" t="s">
        <v>37</v>
      </c>
      <c r="P292" s="145">
        <f t="shared" si="81"/>
        <v>0</v>
      </c>
      <c r="Q292" s="145">
        <v>0</v>
      </c>
      <c r="R292" s="145">
        <f t="shared" si="82"/>
        <v>0</v>
      </c>
      <c r="S292" s="145">
        <v>0</v>
      </c>
      <c r="T292" s="146">
        <f t="shared" si="83"/>
        <v>0</v>
      </c>
      <c r="AR292" s="147" t="s">
        <v>176</v>
      </c>
      <c r="AT292" s="147" t="s">
        <v>148</v>
      </c>
      <c r="AU292" s="147" t="s">
        <v>153</v>
      </c>
      <c r="AY292" s="13" t="s">
        <v>146</v>
      </c>
      <c r="BE292" s="148">
        <f t="shared" si="84"/>
        <v>0</v>
      </c>
      <c r="BF292" s="148">
        <f t="shared" si="85"/>
        <v>0</v>
      </c>
      <c r="BG292" s="148">
        <f t="shared" si="86"/>
        <v>0</v>
      </c>
      <c r="BH292" s="148">
        <f t="shared" si="87"/>
        <v>0</v>
      </c>
      <c r="BI292" s="148">
        <f t="shared" si="88"/>
        <v>0</v>
      </c>
      <c r="BJ292" s="13" t="s">
        <v>153</v>
      </c>
      <c r="BK292" s="148">
        <f t="shared" si="89"/>
        <v>0</v>
      </c>
      <c r="BL292" s="13" t="s">
        <v>176</v>
      </c>
      <c r="BM292" s="147" t="s">
        <v>652</v>
      </c>
    </row>
    <row r="293" spans="2:65" s="1" customFormat="1" ht="24.2" customHeight="1" x14ac:dyDescent="0.2">
      <c r="B293" s="28"/>
      <c r="C293" s="149" t="s">
        <v>653</v>
      </c>
      <c r="D293" s="149" t="s">
        <v>194</v>
      </c>
      <c r="E293" s="150" t="s">
        <v>654</v>
      </c>
      <c r="F293" s="151" t="s">
        <v>655</v>
      </c>
      <c r="G293" s="152" t="s">
        <v>211</v>
      </c>
      <c r="H293" s="153">
        <v>72.460999999999999</v>
      </c>
      <c r="I293" s="154"/>
      <c r="J293" s="155">
        <f t="shared" si="80"/>
        <v>0</v>
      </c>
      <c r="K293" s="156"/>
      <c r="L293" s="157"/>
      <c r="M293" s="158" t="s">
        <v>1</v>
      </c>
      <c r="N293" s="159" t="s">
        <v>37</v>
      </c>
      <c r="P293" s="145">
        <f t="shared" si="81"/>
        <v>0</v>
      </c>
      <c r="Q293" s="145">
        <v>8.0000000000000007E-5</v>
      </c>
      <c r="R293" s="145">
        <f t="shared" si="82"/>
        <v>5.7968800000000008E-3</v>
      </c>
      <c r="S293" s="145">
        <v>0</v>
      </c>
      <c r="T293" s="146">
        <f t="shared" si="83"/>
        <v>0</v>
      </c>
      <c r="AR293" s="147" t="s">
        <v>207</v>
      </c>
      <c r="AT293" s="147" t="s">
        <v>194</v>
      </c>
      <c r="AU293" s="147" t="s">
        <v>153</v>
      </c>
      <c r="AY293" s="13" t="s">
        <v>146</v>
      </c>
      <c r="BE293" s="148">
        <f t="shared" si="84"/>
        <v>0</v>
      </c>
      <c r="BF293" s="148">
        <f t="shared" si="85"/>
        <v>0</v>
      </c>
      <c r="BG293" s="148">
        <f t="shared" si="86"/>
        <v>0</v>
      </c>
      <c r="BH293" s="148">
        <f t="shared" si="87"/>
        <v>0</v>
      </c>
      <c r="BI293" s="148">
        <f t="shared" si="88"/>
        <v>0</v>
      </c>
      <c r="BJ293" s="13" t="s">
        <v>153</v>
      </c>
      <c r="BK293" s="148">
        <f t="shared" si="89"/>
        <v>0</v>
      </c>
      <c r="BL293" s="13" t="s">
        <v>176</v>
      </c>
      <c r="BM293" s="147" t="s">
        <v>656</v>
      </c>
    </row>
    <row r="294" spans="2:65" s="1" customFormat="1" ht="24.2" customHeight="1" x14ac:dyDescent="0.2">
      <c r="B294" s="28"/>
      <c r="C294" s="135" t="s">
        <v>405</v>
      </c>
      <c r="D294" s="135" t="s">
        <v>148</v>
      </c>
      <c r="E294" s="136" t="s">
        <v>657</v>
      </c>
      <c r="F294" s="137" t="s">
        <v>658</v>
      </c>
      <c r="G294" s="138" t="s">
        <v>395</v>
      </c>
      <c r="H294" s="160"/>
      <c r="I294" s="140"/>
      <c r="J294" s="141">
        <f t="shared" si="80"/>
        <v>0</v>
      </c>
      <c r="K294" s="142"/>
      <c r="L294" s="28"/>
      <c r="M294" s="143" t="s">
        <v>1</v>
      </c>
      <c r="N294" s="144" t="s">
        <v>37</v>
      </c>
      <c r="P294" s="145">
        <f t="shared" si="81"/>
        <v>0</v>
      </c>
      <c r="Q294" s="145">
        <v>0</v>
      </c>
      <c r="R294" s="145">
        <f t="shared" si="82"/>
        <v>0</v>
      </c>
      <c r="S294" s="145">
        <v>0</v>
      </c>
      <c r="T294" s="146">
        <f t="shared" si="83"/>
        <v>0</v>
      </c>
      <c r="AR294" s="147" t="s">
        <v>176</v>
      </c>
      <c r="AT294" s="147" t="s">
        <v>148</v>
      </c>
      <c r="AU294" s="147" t="s">
        <v>153</v>
      </c>
      <c r="AY294" s="13" t="s">
        <v>146</v>
      </c>
      <c r="BE294" s="148">
        <f t="shared" si="84"/>
        <v>0</v>
      </c>
      <c r="BF294" s="148">
        <f t="shared" si="85"/>
        <v>0</v>
      </c>
      <c r="BG294" s="148">
        <f t="shared" si="86"/>
        <v>0</v>
      </c>
      <c r="BH294" s="148">
        <f t="shared" si="87"/>
        <v>0</v>
      </c>
      <c r="BI294" s="148">
        <f t="shared" si="88"/>
        <v>0</v>
      </c>
      <c r="BJ294" s="13" t="s">
        <v>153</v>
      </c>
      <c r="BK294" s="148">
        <f t="shared" si="89"/>
        <v>0</v>
      </c>
      <c r="BL294" s="13" t="s">
        <v>176</v>
      </c>
      <c r="BM294" s="147" t="s">
        <v>659</v>
      </c>
    </row>
    <row r="295" spans="2:65" s="11" customFormat="1" ht="22.7" customHeight="1" x14ac:dyDescent="0.2">
      <c r="B295" s="123"/>
      <c r="D295" s="124" t="s">
        <v>70</v>
      </c>
      <c r="E295" s="133" t="s">
        <v>660</v>
      </c>
      <c r="F295" s="133" t="s">
        <v>661</v>
      </c>
      <c r="I295" s="126"/>
      <c r="J295" s="134">
        <f>BK295</f>
        <v>0</v>
      </c>
      <c r="L295" s="123"/>
      <c r="M295" s="128"/>
      <c r="P295" s="129">
        <f>SUM(P296:P300)</f>
        <v>0</v>
      </c>
      <c r="R295" s="129">
        <f>SUM(R296:R300)</f>
        <v>1.3502664</v>
      </c>
      <c r="T295" s="130">
        <f>SUM(T296:T300)</f>
        <v>0</v>
      </c>
      <c r="AR295" s="124" t="s">
        <v>153</v>
      </c>
      <c r="AT295" s="131" t="s">
        <v>70</v>
      </c>
      <c r="AU295" s="131" t="s">
        <v>79</v>
      </c>
      <c r="AY295" s="124" t="s">
        <v>146</v>
      </c>
      <c r="BK295" s="132">
        <f>SUM(BK296:BK300)</f>
        <v>0</v>
      </c>
    </row>
    <row r="296" spans="2:65" s="1" customFormat="1" ht="24.2" customHeight="1" x14ac:dyDescent="0.2">
      <c r="B296" s="28"/>
      <c r="C296" s="135" t="s">
        <v>662</v>
      </c>
      <c r="D296" s="135" t="s">
        <v>148</v>
      </c>
      <c r="E296" s="136" t="s">
        <v>663</v>
      </c>
      <c r="F296" s="137" t="s">
        <v>664</v>
      </c>
      <c r="G296" s="138" t="s">
        <v>211</v>
      </c>
      <c r="H296" s="139">
        <v>58.4</v>
      </c>
      <c r="I296" s="140"/>
      <c r="J296" s="141">
        <f>ROUND(I296*H296,2)</f>
        <v>0</v>
      </c>
      <c r="K296" s="142"/>
      <c r="L296" s="28"/>
      <c r="M296" s="143" t="s">
        <v>1</v>
      </c>
      <c r="N296" s="144" t="s">
        <v>37</v>
      </c>
      <c r="P296" s="145">
        <f>O296*H296</f>
        <v>0</v>
      </c>
      <c r="Q296" s="145">
        <v>3.6749999999999999E-3</v>
      </c>
      <c r="R296" s="145">
        <f>Q296*H296</f>
        <v>0.21461999999999998</v>
      </c>
      <c r="S296" s="145">
        <v>0</v>
      </c>
      <c r="T296" s="146">
        <f>S296*H296</f>
        <v>0</v>
      </c>
      <c r="AR296" s="147" t="s">
        <v>176</v>
      </c>
      <c r="AT296" s="147" t="s">
        <v>148</v>
      </c>
      <c r="AU296" s="147" t="s">
        <v>153</v>
      </c>
      <c r="AY296" s="13" t="s">
        <v>146</v>
      </c>
      <c r="BE296" s="148">
        <f>IF(N296="základná",J296,0)</f>
        <v>0</v>
      </c>
      <c r="BF296" s="148">
        <f>IF(N296="znížená",J296,0)</f>
        <v>0</v>
      </c>
      <c r="BG296" s="148">
        <f>IF(N296="zákl. prenesená",J296,0)</f>
        <v>0</v>
      </c>
      <c r="BH296" s="148">
        <f>IF(N296="zníž. prenesená",J296,0)</f>
        <v>0</v>
      </c>
      <c r="BI296" s="148">
        <f>IF(N296="nulová",J296,0)</f>
        <v>0</v>
      </c>
      <c r="BJ296" s="13" t="s">
        <v>153</v>
      </c>
      <c r="BK296" s="148">
        <f>ROUND(I296*H296,2)</f>
        <v>0</v>
      </c>
      <c r="BL296" s="13" t="s">
        <v>176</v>
      </c>
      <c r="BM296" s="147" t="s">
        <v>665</v>
      </c>
    </row>
    <row r="297" spans="2:65" s="1" customFormat="1" ht="24.2" customHeight="1" x14ac:dyDescent="0.2">
      <c r="B297" s="28"/>
      <c r="C297" s="149" t="s">
        <v>408</v>
      </c>
      <c r="D297" s="149" t="s">
        <v>194</v>
      </c>
      <c r="E297" s="150" t="s">
        <v>666</v>
      </c>
      <c r="F297" s="151" t="s">
        <v>667</v>
      </c>
      <c r="G297" s="152" t="s">
        <v>211</v>
      </c>
      <c r="H297" s="153">
        <v>61.32</v>
      </c>
      <c r="I297" s="154"/>
      <c r="J297" s="155">
        <f>ROUND(I297*H297,2)</f>
        <v>0</v>
      </c>
      <c r="K297" s="156"/>
      <c r="L297" s="157"/>
      <c r="M297" s="158" t="s">
        <v>1</v>
      </c>
      <c r="N297" s="159" t="s">
        <v>37</v>
      </c>
      <c r="P297" s="145">
        <f>O297*H297</f>
        <v>0</v>
      </c>
      <c r="Q297" s="145">
        <v>1.8519999999999998E-2</v>
      </c>
      <c r="R297" s="145">
        <f>Q297*H297</f>
        <v>1.1356463999999999</v>
      </c>
      <c r="S297" s="145">
        <v>0</v>
      </c>
      <c r="T297" s="146">
        <f>S297*H297</f>
        <v>0</v>
      </c>
      <c r="AR297" s="147" t="s">
        <v>207</v>
      </c>
      <c r="AT297" s="147" t="s">
        <v>194</v>
      </c>
      <c r="AU297" s="147" t="s">
        <v>153</v>
      </c>
      <c r="AY297" s="13" t="s">
        <v>146</v>
      </c>
      <c r="BE297" s="148">
        <f>IF(N297="základná",J297,0)</f>
        <v>0</v>
      </c>
      <c r="BF297" s="148">
        <f>IF(N297="znížená",J297,0)</f>
        <v>0</v>
      </c>
      <c r="BG297" s="148">
        <f>IF(N297="zákl. prenesená",J297,0)</f>
        <v>0</v>
      </c>
      <c r="BH297" s="148">
        <f>IF(N297="zníž. prenesená",J297,0)</f>
        <v>0</v>
      </c>
      <c r="BI297" s="148">
        <f>IF(N297="nulová",J297,0)</f>
        <v>0</v>
      </c>
      <c r="BJ297" s="13" t="s">
        <v>153</v>
      </c>
      <c r="BK297" s="148">
        <f>ROUND(I297*H297,2)</f>
        <v>0</v>
      </c>
      <c r="BL297" s="13" t="s">
        <v>176</v>
      </c>
      <c r="BM297" s="147" t="s">
        <v>668</v>
      </c>
    </row>
    <row r="298" spans="2:65" s="1" customFormat="1" ht="16.5" customHeight="1" x14ac:dyDescent="0.2">
      <c r="B298" s="28"/>
      <c r="C298" s="149" t="s">
        <v>669</v>
      </c>
      <c r="D298" s="149" t="s">
        <v>194</v>
      </c>
      <c r="E298" s="150" t="s">
        <v>670</v>
      </c>
      <c r="F298" s="151" t="s">
        <v>625</v>
      </c>
      <c r="G298" s="152" t="s">
        <v>385</v>
      </c>
      <c r="H298" s="153">
        <v>29.2</v>
      </c>
      <c r="I298" s="154"/>
      <c r="J298" s="155">
        <f>ROUND(I298*H298,2)</f>
        <v>0</v>
      </c>
      <c r="K298" s="156"/>
      <c r="L298" s="157"/>
      <c r="M298" s="158" t="s">
        <v>1</v>
      </c>
      <c r="N298" s="159" t="s">
        <v>37</v>
      </c>
      <c r="P298" s="145">
        <f>O298*H298</f>
        <v>0</v>
      </c>
      <c r="Q298" s="145">
        <v>0</v>
      </c>
      <c r="R298" s="145">
        <f>Q298*H298</f>
        <v>0</v>
      </c>
      <c r="S298" s="145">
        <v>0</v>
      </c>
      <c r="T298" s="146">
        <f>S298*H298</f>
        <v>0</v>
      </c>
      <c r="AR298" s="147" t="s">
        <v>207</v>
      </c>
      <c r="AT298" s="147" t="s">
        <v>194</v>
      </c>
      <c r="AU298" s="147" t="s">
        <v>153</v>
      </c>
      <c r="AY298" s="13" t="s">
        <v>146</v>
      </c>
      <c r="BE298" s="148">
        <f>IF(N298="základná",J298,0)</f>
        <v>0</v>
      </c>
      <c r="BF298" s="148">
        <f>IF(N298="znížená",J298,0)</f>
        <v>0</v>
      </c>
      <c r="BG298" s="148">
        <f>IF(N298="zákl. prenesená",J298,0)</f>
        <v>0</v>
      </c>
      <c r="BH298" s="148">
        <f>IF(N298="zníž. prenesená",J298,0)</f>
        <v>0</v>
      </c>
      <c r="BI298" s="148">
        <f>IF(N298="nulová",J298,0)</f>
        <v>0</v>
      </c>
      <c r="BJ298" s="13" t="s">
        <v>153</v>
      </c>
      <c r="BK298" s="148">
        <f>ROUND(I298*H298,2)</f>
        <v>0</v>
      </c>
      <c r="BL298" s="13" t="s">
        <v>176</v>
      </c>
      <c r="BM298" s="147" t="s">
        <v>671</v>
      </c>
    </row>
    <row r="299" spans="2:65" s="1" customFormat="1" ht="16.5" customHeight="1" x14ac:dyDescent="0.2">
      <c r="B299" s="28"/>
      <c r="C299" s="149" t="s">
        <v>414</v>
      </c>
      <c r="D299" s="149" t="s">
        <v>194</v>
      </c>
      <c r="E299" s="150" t="s">
        <v>672</v>
      </c>
      <c r="F299" s="151" t="s">
        <v>628</v>
      </c>
      <c r="G299" s="152" t="s">
        <v>385</v>
      </c>
      <c r="H299" s="153">
        <v>181.04</v>
      </c>
      <c r="I299" s="154"/>
      <c r="J299" s="155">
        <f>ROUND(I299*H299,2)</f>
        <v>0</v>
      </c>
      <c r="K299" s="156"/>
      <c r="L299" s="157"/>
      <c r="M299" s="158" t="s">
        <v>1</v>
      </c>
      <c r="N299" s="159" t="s">
        <v>37</v>
      </c>
      <c r="P299" s="145">
        <f>O299*H299</f>
        <v>0</v>
      </c>
      <c r="Q299" s="145">
        <v>0</v>
      </c>
      <c r="R299" s="145">
        <f>Q299*H299</f>
        <v>0</v>
      </c>
      <c r="S299" s="145">
        <v>0</v>
      </c>
      <c r="T299" s="146">
        <f>S299*H299</f>
        <v>0</v>
      </c>
      <c r="AR299" s="147" t="s">
        <v>207</v>
      </c>
      <c r="AT299" s="147" t="s">
        <v>194</v>
      </c>
      <c r="AU299" s="147" t="s">
        <v>153</v>
      </c>
      <c r="AY299" s="13" t="s">
        <v>146</v>
      </c>
      <c r="BE299" s="148">
        <f>IF(N299="základná",J299,0)</f>
        <v>0</v>
      </c>
      <c r="BF299" s="148">
        <f>IF(N299="znížená",J299,0)</f>
        <v>0</v>
      </c>
      <c r="BG299" s="148">
        <f>IF(N299="zákl. prenesená",J299,0)</f>
        <v>0</v>
      </c>
      <c r="BH299" s="148">
        <f>IF(N299="zníž. prenesená",J299,0)</f>
        <v>0</v>
      </c>
      <c r="BI299" s="148">
        <f>IF(N299="nulová",J299,0)</f>
        <v>0</v>
      </c>
      <c r="BJ299" s="13" t="s">
        <v>153</v>
      </c>
      <c r="BK299" s="148">
        <f>ROUND(I299*H299,2)</f>
        <v>0</v>
      </c>
      <c r="BL299" s="13" t="s">
        <v>176</v>
      </c>
      <c r="BM299" s="147" t="s">
        <v>673</v>
      </c>
    </row>
    <row r="300" spans="2:65" s="1" customFormat="1" ht="24.2" customHeight="1" x14ac:dyDescent="0.2">
      <c r="B300" s="28"/>
      <c r="C300" s="135" t="s">
        <v>674</v>
      </c>
      <c r="D300" s="135" t="s">
        <v>148</v>
      </c>
      <c r="E300" s="136" t="s">
        <v>675</v>
      </c>
      <c r="F300" s="137" t="s">
        <v>676</v>
      </c>
      <c r="G300" s="138" t="s">
        <v>395</v>
      </c>
      <c r="H300" s="160"/>
      <c r="I300" s="140"/>
      <c r="J300" s="141">
        <f>ROUND(I300*H300,2)</f>
        <v>0</v>
      </c>
      <c r="K300" s="142"/>
      <c r="L300" s="28"/>
      <c r="M300" s="143" t="s">
        <v>1</v>
      </c>
      <c r="N300" s="144" t="s">
        <v>37</v>
      </c>
      <c r="P300" s="145">
        <f>O300*H300</f>
        <v>0</v>
      </c>
      <c r="Q300" s="145">
        <v>0</v>
      </c>
      <c r="R300" s="145">
        <f>Q300*H300</f>
        <v>0</v>
      </c>
      <c r="S300" s="145">
        <v>0</v>
      </c>
      <c r="T300" s="146">
        <f>S300*H300</f>
        <v>0</v>
      </c>
      <c r="AR300" s="147" t="s">
        <v>176</v>
      </c>
      <c r="AT300" s="147" t="s">
        <v>148</v>
      </c>
      <c r="AU300" s="147" t="s">
        <v>153</v>
      </c>
      <c r="AY300" s="13" t="s">
        <v>146</v>
      </c>
      <c r="BE300" s="148">
        <f>IF(N300="základná",J300,0)</f>
        <v>0</v>
      </c>
      <c r="BF300" s="148">
        <f>IF(N300="znížená",J300,0)</f>
        <v>0</v>
      </c>
      <c r="BG300" s="148">
        <f>IF(N300="zákl. prenesená",J300,0)</f>
        <v>0</v>
      </c>
      <c r="BH300" s="148">
        <f>IF(N300="zníž. prenesená",J300,0)</f>
        <v>0</v>
      </c>
      <c r="BI300" s="148">
        <f>IF(N300="nulová",J300,0)</f>
        <v>0</v>
      </c>
      <c r="BJ300" s="13" t="s">
        <v>153</v>
      </c>
      <c r="BK300" s="148">
        <f>ROUND(I300*H300,2)</f>
        <v>0</v>
      </c>
      <c r="BL300" s="13" t="s">
        <v>176</v>
      </c>
      <c r="BM300" s="147" t="s">
        <v>677</v>
      </c>
    </row>
    <row r="301" spans="2:65" s="11" customFormat="1" ht="22.7" customHeight="1" x14ac:dyDescent="0.2">
      <c r="B301" s="123"/>
      <c r="D301" s="124" t="s">
        <v>70</v>
      </c>
      <c r="E301" s="133" t="s">
        <v>678</v>
      </c>
      <c r="F301" s="133" t="s">
        <v>679</v>
      </c>
      <c r="I301" s="126"/>
      <c r="J301" s="134">
        <f>BK301</f>
        <v>0</v>
      </c>
      <c r="L301" s="123"/>
      <c r="M301" s="128"/>
      <c r="P301" s="129">
        <f>P302</f>
        <v>0</v>
      </c>
      <c r="R301" s="129">
        <f>R302</f>
        <v>3.8799612000000004E-3</v>
      </c>
      <c r="T301" s="130">
        <f>T302</f>
        <v>0</v>
      </c>
      <c r="AR301" s="124" t="s">
        <v>153</v>
      </c>
      <c r="AT301" s="131" t="s">
        <v>70</v>
      </c>
      <c r="AU301" s="131" t="s">
        <v>79</v>
      </c>
      <c r="AY301" s="124" t="s">
        <v>146</v>
      </c>
      <c r="BK301" s="132">
        <f>BK302</f>
        <v>0</v>
      </c>
    </row>
    <row r="302" spans="2:65" s="1" customFormat="1" ht="33" customHeight="1" x14ac:dyDescent="0.2">
      <c r="B302" s="28"/>
      <c r="C302" s="135" t="s">
        <v>417</v>
      </c>
      <c r="D302" s="135" t="s">
        <v>148</v>
      </c>
      <c r="E302" s="136" t="s">
        <v>680</v>
      </c>
      <c r="F302" s="137" t="s">
        <v>681</v>
      </c>
      <c r="G302" s="138" t="s">
        <v>211</v>
      </c>
      <c r="H302" s="139">
        <v>11.64</v>
      </c>
      <c r="I302" s="140"/>
      <c r="J302" s="141">
        <f>ROUND(I302*H302,2)</f>
        <v>0</v>
      </c>
      <c r="K302" s="142"/>
      <c r="L302" s="28"/>
      <c r="M302" s="143" t="s">
        <v>1</v>
      </c>
      <c r="N302" s="144" t="s">
        <v>37</v>
      </c>
      <c r="P302" s="145">
        <f>O302*H302</f>
        <v>0</v>
      </c>
      <c r="Q302" s="145">
        <v>3.3333000000000001E-4</v>
      </c>
      <c r="R302" s="145">
        <f>Q302*H302</f>
        <v>3.8799612000000004E-3</v>
      </c>
      <c r="S302" s="145">
        <v>0</v>
      </c>
      <c r="T302" s="146">
        <f>S302*H302</f>
        <v>0</v>
      </c>
      <c r="AR302" s="147" t="s">
        <v>176</v>
      </c>
      <c r="AT302" s="147" t="s">
        <v>148</v>
      </c>
      <c r="AU302" s="147" t="s">
        <v>153</v>
      </c>
      <c r="AY302" s="13" t="s">
        <v>146</v>
      </c>
      <c r="BE302" s="148">
        <f>IF(N302="základná",J302,0)</f>
        <v>0</v>
      </c>
      <c r="BF302" s="148">
        <f>IF(N302="znížená",J302,0)</f>
        <v>0</v>
      </c>
      <c r="BG302" s="148">
        <f>IF(N302="zákl. prenesená",J302,0)</f>
        <v>0</v>
      </c>
      <c r="BH302" s="148">
        <f>IF(N302="zníž. prenesená",J302,0)</f>
        <v>0</v>
      </c>
      <c r="BI302" s="148">
        <f>IF(N302="nulová",J302,0)</f>
        <v>0</v>
      </c>
      <c r="BJ302" s="13" t="s">
        <v>153</v>
      </c>
      <c r="BK302" s="148">
        <f>ROUND(I302*H302,2)</f>
        <v>0</v>
      </c>
      <c r="BL302" s="13" t="s">
        <v>176</v>
      </c>
      <c r="BM302" s="147" t="s">
        <v>682</v>
      </c>
    </row>
    <row r="303" spans="2:65" s="11" customFormat="1" ht="22.7" customHeight="1" x14ac:dyDescent="0.2">
      <c r="B303" s="123"/>
      <c r="D303" s="124" t="s">
        <v>70</v>
      </c>
      <c r="E303" s="133" t="s">
        <v>683</v>
      </c>
      <c r="F303" s="133" t="s">
        <v>684</v>
      </c>
      <c r="I303" s="126"/>
      <c r="J303" s="134">
        <f>BK303</f>
        <v>0</v>
      </c>
      <c r="L303" s="123"/>
      <c r="M303" s="128"/>
      <c r="P303" s="129">
        <f>SUM(P304:P306)</f>
        <v>0</v>
      </c>
      <c r="R303" s="129">
        <f>SUM(R304:R306)</f>
        <v>8.0717107600000004E-2</v>
      </c>
      <c r="T303" s="130">
        <f>SUM(T304:T306)</f>
        <v>0</v>
      </c>
      <c r="AR303" s="124" t="s">
        <v>153</v>
      </c>
      <c r="AT303" s="131" t="s">
        <v>70</v>
      </c>
      <c r="AU303" s="131" t="s">
        <v>79</v>
      </c>
      <c r="AY303" s="124" t="s">
        <v>146</v>
      </c>
      <c r="BK303" s="132">
        <f>SUM(BK304:BK306)</f>
        <v>0</v>
      </c>
    </row>
    <row r="304" spans="2:65" s="1" customFormat="1" ht="24.2" customHeight="1" x14ac:dyDescent="0.2">
      <c r="B304" s="28"/>
      <c r="C304" s="135" t="s">
        <v>685</v>
      </c>
      <c r="D304" s="135" t="s">
        <v>148</v>
      </c>
      <c r="E304" s="136" t="s">
        <v>686</v>
      </c>
      <c r="F304" s="137" t="s">
        <v>687</v>
      </c>
      <c r="G304" s="138" t="s">
        <v>211</v>
      </c>
      <c r="H304" s="139">
        <v>91.456999999999994</v>
      </c>
      <c r="I304" s="140"/>
      <c r="J304" s="141">
        <f>ROUND(I304*H304,2)</f>
        <v>0</v>
      </c>
      <c r="K304" s="142"/>
      <c r="L304" s="28"/>
      <c r="M304" s="143" t="s">
        <v>1</v>
      </c>
      <c r="N304" s="144" t="s">
        <v>37</v>
      </c>
      <c r="P304" s="145">
        <f>O304*H304</f>
        <v>0</v>
      </c>
      <c r="Q304" s="145">
        <v>1.2750000000000001E-4</v>
      </c>
      <c r="R304" s="145">
        <f>Q304*H304</f>
        <v>1.16607675E-2</v>
      </c>
      <c r="S304" s="145">
        <v>0</v>
      </c>
      <c r="T304" s="146">
        <f>S304*H304</f>
        <v>0</v>
      </c>
      <c r="AR304" s="147" t="s">
        <v>176</v>
      </c>
      <c r="AT304" s="147" t="s">
        <v>148</v>
      </c>
      <c r="AU304" s="147" t="s">
        <v>153</v>
      </c>
      <c r="AY304" s="13" t="s">
        <v>146</v>
      </c>
      <c r="BE304" s="148">
        <f>IF(N304="základná",J304,0)</f>
        <v>0</v>
      </c>
      <c r="BF304" s="148">
        <f>IF(N304="znížená",J304,0)</f>
        <v>0</v>
      </c>
      <c r="BG304" s="148">
        <f>IF(N304="zákl. prenesená",J304,0)</f>
        <v>0</v>
      </c>
      <c r="BH304" s="148">
        <f>IF(N304="zníž. prenesená",J304,0)</f>
        <v>0</v>
      </c>
      <c r="BI304" s="148">
        <f>IF(N304="nulová",J304,0)</f>
        <v>0</v>
      </c>
      <c r="BJ304" s="13" t="s">
        <v>153</v>
      </c>
      <c r="BK304" s="148">
        <f>ROUND(I304*H304,2)</f>
        <v>0</v>
      </c>
      <c r="BL304" s="13" t="s">
        <v>176</v>
      </c>
      <c r="BM304" s="147" t="s">
        <v>688</v>
      </c>
    </row>
    <row r="305" spans="2:65" s="1" customFormat="1" ht="24.2" customHeight="1" x14ac:dyDescent="0.2">
      <c r="B305" s="28"/>
      <c r="C305" s="135" t="s">
        <v>424</v>
      </c>
      <c r="D305" s="135" t="s">
        <v>148</v>
      </c>
      <c r="E305" s="136" t="s">
        <v>689</v>
      </c>
      <c r="F305" s="137" t="s">
        <v>690</v>
      </c>
      <c r="G305" s="138" t="s">
        <v>211</v>
      </c>
      <c r="H305" s="139">
        <v>118.09</v>
      </c>
      <c r="I305" s="140"/>
      <c r="J305" s="141">
        <f>ROUND(I305*H305,2)</f>
        <v>0</v>
      </c>
      <c r="K305" s="142"/>
      <c r="L305" s="28"/>
      <c r="M305" s="143" t="s">
        <v>1</v>
      </c>
      <c r="N305" s="144" t="s">
        <v>37</v>
      </c>
      <c r="P305" s="145">
        <f>O305*H305</f>
        <v>0</v>
      </c>
      <c r="Q305" s="145">
        <v>3.2200000000000002E-4</v>
      </c>
      <c r="R305" s="145">
        <f>Q305*H305</f>
        <v>3.8024980000000007E-2</v>
      </c>
      <c r="S305" s="145">
        <v>0</v>
      </c>
      <c r="T305" s="146">
        <f>S305*H305</f>
        <v>0</v>
      </c>
      <c r="AR305" s="147" t="s">
        <v>176</v>
      </c>
      <c r="AT305" s="147" t="s">
        <v>148</v>
      </c>
      <c r="AU305" s="147" t="s">
        <v>153</v>
      </c>
      <c r="AY305" s="13" t="s">
        <v>146</v>
      </c>
      <c r="BE305" s="148">
        <f>IF(N305="základná",J305,0)</f>
        <v>0</v>
      </c>
      <c r="BF305" s="148">
        <f>IF(N305="znížená",J305,0)</f>
        <v>0</v>
      </c>
      <c r="BG305" s="148">
        <f>IF(N305="zákl. prenesená",J305,0)</f>
        <v>0</v>
      </c>
      <c r="BH305" s="148">
        <f>IF(N305="zníž. prenesená",J305,0)</f>
        <v>0</v>
      </c>
      <c r="BI305" s="148">
        <f>IF(N305="nulová",J305,0)</f>
        <v>0</v>
      </c>
      <c r="BJ305" s="13" t="s">
        <v>153</v>
      </c>
      <c r="BK305" s="148">
        <f>ROUND(I305*H305,2)</f>
        <v>0</v>
      </c>
      <c r="BL305" s="13" t="s">
        <v>176</v>
      </c>
      <c r="BM305" s="147" t="s">
        <v>691</v>
      </c>
    </row>
    <row r="306" spans="2:65" s="1" customFormat="1" ht="37.700000000000003" customHeight="1" x14ac:dyDescent="0.2">
      <c r="B306" s="28"/>
      <c r="C306" s="135" t="s">
        <v>692</v>
      </c>
      <c r="D306" s="135" t="s">
        <v>148</v>
      </c>
      <c r="E306" s="136" t="s">
        <v>693</v>
      </c>
      <c r="F306" s="137" t="s">
        <v>694</v>
      </c>
      <c r="G306" s="138" t="s">
        <v>211</v>
      </c>
      <c r="H306" s="139">
        <v>91.456999999999994</v>
      </c>
      <c r="I306" s="140"/>
      <c r="J306" s="141">
        <f>ROUND(I306*H306,2)</f>
        <v>0</v>
      </c>
      <c r="K306" s="142"/>
      <c r="L306" s="28"/>
      <c r="M306" s="143" t="s">
        <v>1</v>
      </c>
      <c r="N306" s="144" t="s">
        <v>37</v>
      </c>
      <c r="P306" s="145">
        <f>O306*H306</f>
        <v>0</v>
      </c>
      <c r="Q306" s="145">
        <v>3.3930000000000001E-4</v>
      </c>
      <c r="R306" s="145">
        <f>Q306*H306</f>
        <v>3.1031360099999999E-2</v>
      </c>
      <c r="S306" s="145">
        <v>0</v>
      </c>
      <c r="T306" s="146">
        <f>S306*H306</f>
        <v>0</v>
      </c>
      <c r="AR306" s="147" t="s">
        <v>176</v>
      </c>
      <c r="AT306" s="147" t="s">
        <v>148</v>
      </c>
      <c r="AU306" s="147" t="s">
        <v>153</v>
      </c>
      <c r="AY306" s="13" t="s">
        <v>146</v>
      </c>
      <c r="BE306" s="148">
        <f>IF(N306="základná",J306,0)</f>
        <v>0</v>
      </c>
      <c r="BF306" s="148">
        <f>IF(N306="znížená",J306,0)</f>
        <v>0</v>
      </c>
      <c r="BG306" s="148">
        <f>IF(N306="zákl. prenesená",J306,0)</f>
        <v>0</v>
      </c>
      <c r="BH306" s="148">
        <f>IF(N306="zníž. prenesená",J306,0)</f>
        <v>0</v>
      </c>
      <c r="BI306" s="148">
        <f>IF(N306="nulová",J306,0)</f>
        <v>0</v>
      </c>
      <c r="BJ306" s="13" t="s">
        <v>153</v>
      </c>
      <c r="BK306" s="148">
        <f>ROUND(I306*H306,2)</f>
        <v>0</v>
      </c>
      <c r="BL306" s="13" t="s">
        <v>176</v>
      </c>
      <c r="BM306" s="147" t="s">
        <v>695</v>
      </c>
    </row>
    <row r="307" spans="2:65" s="11" customFormat="1" ht="26.1" customHeight="1" x14ac:dyDescent="0.2">
      <c r="B307" s="123"/>
      <c r="D307" s="124" t="s">
        <v>70</v>
      </c>
      <c r="E307" s="125" t="s">
        <v>696</v>
      </c>
      <c r="F307" s="125" t="s">
        <v>697</v>
      </c>
      <c r="I307" s="126"/>
      <c r="J307" s="127">
        <f>BK307</f>
        <v>0</v>
      </c>
      <c r="L307" s="123"/>
      <c r="M307" s="128"/>
      <c r="P307" s="129">
        <f>SUM(P308:P309)</f>
        <v>0</v>
      </c>
      <c r="R307" s="129">
        <f>SUM(R308:R309)</f>
        <v>0</v>
      </c>
      <c r="T307" s="130">
        <f>SUM(T308:T309)</f>
        <v>0</v>
      </c>
      <c r="AR307" s="124" t="s">
        <v>152</v>
      </c>
      <c r="AT307" s="131" t="s">
        <v>70</v>
      </c>
      <c r="AU307" s="131" t="s">
        <v>71</v>
      </c>
      <c r="AY307" s="124" t="s">
        <v>146</v>
      </c>
      <c r="BK307" s="132">
        <f>SUM(BK308:BK309)</f>
        <v>0</v>
      </c>
    </row>
    <row r="308" spans="2:65" s="1" customFormat="1" ht="16.5" customHeight="1" x14ac:dyDescent="0.2">
      <c r="B308" s="28"/>
      <c r="C308" s="135" t="s">
        <v>427</v>
      </c>
      <c r="D308" s="135" t="s">
        <v>148</v>
      </c>
      <c r="E308" s="136" t="s">
        <v>698</v>
      </c>
      <c r="F308" s="137" t="s">
        <v>699</v>
      </c>
      <c r="G308" s="138" t="s">
        <v>700</v>
      </c>
      <c r="H308" s="139">
        <v>10</v>
      </c>
      <c r="I308" s="140"/>
      <c r="J308" s="141">
        <f>ROUND(I308*H308,2)</f>
        <v>0</v>
      </c>
      <c r="K308" s="142"/>
      <c r="L308" s="28"/>
      <c r="M308" s="143" t="s">
        <v>1</v>
      </c>
      <c r="N308" s="144" t="s">
        <v>37</v>
      </c>
      <c r="P308" s="145">
        <f>O308*H308</f>
        <v>0</v>
      </c>
      <c r="Q308" s="145">
        <v>0</v>
      </c>
      <c r="R308" s="145">
        <f>Q308*H308</f>
        <v>0</v>
      </c>
      <c r="S308" s="145">
        <v>0</v>
      </c>
      <c r="T308" s="146">
        <f>S308*H308</f>
        <v>0</v>
      </c>
      <c r="AR308" s="147" t="s">
        <v>701</v>
      </c>
      <c r="AT308" s="147" t="s">
        <v>148</v>
      </c>
      <c r="AU308" s="147" t="s">
        <v>79</v>
      </c>
      <c r="AY308" s="13" t="s">
        <v>146</v>
      </c>
      <c r="BE308" s="148">
        <f>IF(N308="základná",J308,0)</f>
        <v>0</v>
      </c>
      <c r="BF308" s="148">
        <f>IF(N308="znížená",J308,0)</f>
        <v>0</v>
      </c>
      <c r="BG308" s="148">
        <f>IF(N308="zákl. prenesená",J308,0)</f>
        <v>0</v>
      </c>
      <c r="BH308" s="148">
        <f>IF(N308="zníž. prenesená",J308,0)</f>
        <v>0</v>
      </c>
      <c r="BI308" s="148">
        <f>IF(N308="nulová",J308,0)</f>
        <v>0</v>
      </c>
      <c r="BJ308" s="13" t="s">
        <v>153</v>
      </c>
      <c r="BK308" s="148">
        <f>ROUND(I308*H308,2)</f>
        <v>0</v>
      </c>
      <c r="BL308" s="13" t="s">
        <v>701</v>
      </c>
      <c r="BM308" s="147" t="s">
        <v>702</v>
      </c>
    </row>
    <row r="309" spans="2:65" s="1" customFormat="1" ht="16.5" customHeight="1" x14ac:dyDescent="0.2">
      <c r="B309" s="28"/>
      <c r="C309" s="135" t="s">
        <v>703</v>
      </c>
      <c r="D309" s="135" t="s">
        <v>148</v>
      </c>
      <c r="E309" s="136" t="s">
        <v>704</v>
      </c>
      <c r="F309" s="137" t="s">
        <v>705</v>
      </c>
      <c r="G309" s="138" t="s">
        <v>700</v>
      </c>
      <c r="H309" s="139">
        <v>20</v>
      </c>
      <c r="I309" s="140"/>
      <c r="J309" s="141">
        <f>ROUND(I309*H309,2)</f>
        <v>0</v>
      </c>
      <c r="K309" s="142"/>
      <c r="L309" s="28"/>
      <c r="M309" s="161" t="s">
        <v>1</v>
      </c>
      <c r="N309" s="162" t="s">
        <v>37</v>
      </c>
      <c r="O309" s="163"/>
      <c r="P309" s="164">
        <f>O309*H309</f>
        <v>0</v>
      </c>
      <c r="Q309" s="164">
        <v>0</v>
      </c>
      <c r="R309" s="164">
        <f>Q309*H309</f>
        <v>0</v>
      </c>
      <c r="S309" s="164">
        <v>0</v>
      </c>
      <c r="T309" s="165">
        <f>S309*H309</f>
        <v>0</v>
      </c>
      <c r="AR309" s="147" t="s">
        <v>701</v>
      </c>
      <c r="AT309" s="147" t="s">
        <v>148</v>
      </c>
      <c r="AU309" s="147" t="s">
        <v>79</v>
      </c>
      <c r="AY309" s="13" t="s">
        <v>146</v>
      </c>
      <c r="BE309" s="148">
        <f>IF(N309="základná",J309,0)</f>
        <v>0</v>
      </c>
      <c r="BF309" s="148">
        <f>IF(N309="znížená",J309,0)</f>
        <v>0</v>
      </c>
      <c r="BG309" s="148">
        <f>IF(N309="zákl. prenesená",J309,0)</f>
        <v>0</v>
      </c>
      <c r="BH309" s="148">
        <f>IF(N309="zníž. prenesená",J309,0)</f>
        <v>0</v>
      </c>
      <c r="BI309" s="148">
        <f>IF(N309="nulová",J309,0)</f>
        <v>0</v>
      </c>
      <c r="BJ309" s="13" t="s">
        <v>153</v>
      </c>
      <c r="BK309" s="148">
        <f>ROUND(I309*H309,2)</f>
        <v>0</v>
      </c>
      <c r="BL309" s="13" t="s">
        <v>701</v>
      </c>
      <c r="BM309" s="147" t="s">
        <v>706</v>
      </c>
    </row>
    <row r="310" spans="2:65" s="1" customFormat="1" ht="6.95" customHeight="1" x14ac:dyDescent="0.2">
      <c r="B310" s="43"/>
      <c r="C310" s="44"/>
      <c r="D310" s="44"/>
      <c r="E310" s="44"/>
      <c r="F310" s="44"/>
      <c r="G310" s="44"/>
      <c r="H310" s="44"/>
      <c r="I310" s="44"/>
      <c r="J310" s="44"/>
      <c r="K310" s="44"/>
      <c r="L310" s="28"/>
    </row>
  </sheetData>
  <sheetProtection algorithmName="SHA-512" hashValue="B13Nu7THch38J3EcUSumCZx32GFN2vm0YctUT289z8F4GXkCdCbw4hYZF7FHoIy6k8tq/ncEZEKwvMJMaxvlPA==" saltValue="xiz5/mB/j35U7YmUpdD37sRfSiR2a43HSq+EOb7/Yx1J8dodrc7hxu+7ct227zxMwMgbwZDGQwlJIKh1jBoYxA==" spinCount="100000" sheet="1" objects="1" scenarios="1" formatColumns="0" formatRows="0" autoFilter="0"/>
  <autoFilter ref="C137:K309"/>
  <mergeCells count="9">
    <mergeCell ref="E87:H87"/>
    <mergeCell ref="E128:H128"/>
    <mergeCell ref="E130:H13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70"/>
  <sheetViews>
    <sheetView showGridLines="0" topLeftCell="A77" workbookViewId="0"/>
  </sheetViews>
  <sheetFormatPr defaultColWidth="12" defaultRowHeight="11.25" x14ac:dyDescent="0.2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1640625" customWidth="1"/>
    <col min="11" max="11" width="22.1640625" hidden="1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 x14ac:dyDescent="0.2"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3" t="s">
        <v>83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 x14ac:dyDescent="0.2">
      <c r="B4" s="16"/>
      <c r="D4" s="17" t="s">
        <v>102</v>
      </c>
      <c r="L4" s="16"/>
      <c r="M4" s="87" t="s">
        <v>9</v>
      </c>
      <c r="AT4" s="13" t="s">
        <v>4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10" t="str">
        <f>'Rekapitulácia stavby'!K6</f>
        <v>Penzión pri mlyne</v>
      </c>
      <c r="F7" s="211"/>
      <c r="G7" s="211"/>
      <c r="H7" s="211"/>
      <c r="L7" s="16"/>
    </row>
    <row r="8" spans="2:46" s="1" customFormat="1" ht="12" customHeight="1" x14ac:dyDescent="0.2">
      <c r="B8" s="28"/>
      <c r="D8" s="23" t="s">
        <v>103</v>
      </c>
      <c r="L8" s="28"/>
    </row>
    <row r="9" spans="2:46" s="1" customFormat="1" ht="16.5" customHeight="1" x14ac:dyDescent="0.2">
      <c r="B9" s="28"/>
      <c r="E9" s="200" t="s">
        <v>707</v>
      </c>
      <c r="F9" s="209"/>
      <c r="G9" s="209"/>
      <c r="H9" s="209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19</v>
      </c>
      <c r="F12" s="21" t="s">
        <v>20</v>
      </c>
      <c r="I12" s="23" t="s">
        <v>21</v>
      </c>
      <c r="J12" s="51">
        <f>'Rekapitulácia stavby'!AN8</f>
        <v>0</v>
      </c>
      <c r="L12" s="28"/>
    </row>
    <row r="13" spans="2:46" s="1" customFormat="1" ht="10.7" customHeight="1" x14ac:dyDescent="0.2">
      <c r="B13" s="28"/>
      <c r="L13" s="28"/>
    </row>
    <row r="14" spans="2:46" s="1" customFormat="1" ht="12" customHeight="1" x14ac:dyDescent="0.2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 x14ac:dyDescent="0.2">
      <c r="B15" s="28"/>
      <c r="E15" s="21" t="str">
        <f>IF('Rekapitulácia stavby'!E11="","",'Rekapitulácia stavby'!E11)</f>
        <v xml:space="preserve"> </v>
      </c>
      <c r="I15" s="23" t="s">
        <v>24</v>
      </c>
      <c r="J15" s="21" t="str">
        <f>IF('Rekapitulácia stavby'!AN11="","",'Rekapitulácia stavby'!AN11)</f>
        <v/>
      </c>
      <c r="L15" s="28"/>
    </row>
    <row r="16" spans="2:46" s="1" customFormat="1" ht="6.95" customHeight="1" x14ac:dyDescent="0.2">
      <c r="B16" s="28"/>
      <c r="L16" s="28"/>
    </row>
    <row r="17" spans="2:12" s="1" customFormat="1" ht="12" customHeight="1" x14ac:dyDescent="0.2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12" t="str">
        <f>'Rekapitulácia stavby'!E14</f>
        <v>Vyplň údaj</v>
      </c>
      <c r="F18" s="182"/>
      <c r="G18" s="182"/>
      <c r="H18" s="182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L19" s="28"/>
    </row>
    <row r="20" spans="2:12" s="1" customFormat="1" ht="12" customHeight="1" x14ac:dyDescent="0.2">
      <c r="B20" s="28"/>
      <c r="D20" s="23" t="s">
        <v>27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 x14ac:dyDescent="0.2">
      <c r="B21" s="28"/>
      <c r="E21" s="21" t="str">
        <f>IF('Rekapitulácia stavby'!E17="","",'Rekapitulácia stavby'!E17)</f>
        <v xml:space="preserve"> </v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 x14ac:dyDescent="0.2">
      <c r="B22" s="28"/>
      <c r="L22" s="28"/>
    </row>
    <row r="23" spans="2:12" s="1" customFormat="1" ht="12" customHeight="1" x14ac:dyDescent="0.2">
      <c r="B23" s="28"/>
      <c r="D23" s="23" t="s">
        <v>29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L25" s="28"/>
    </row>
    <row r="26" spans="2:12" s="1" customFormat="1" ht="12" customHeight="1" x14ac:dyDescent="0.2">
      <c r="B26" s="28"/>
      <c r="D26" s="23" t="s">
        <v>30</v>
      </c>
      <c r="L26" s="28"/>
    </row>
    <row r="27" spans="2:12" s="7" customFormat="1" ht="16.5" customHeight="1" x14ac:dyDescent="0.2">
      <c r="B27" s="88"/>
      <c r="E27" s="186" t="s">
        <v>1</v>
      </c>
      <c r="F27" s="186"/>
      <c r="G27" s="186"/>
      <c r="H27" s="186"/>
      <c r="L27" s="88"/>
    </row>
    <row r="28" spans="2:12" s="1" customFormat="1" ht="6.95" customHeight="1" x14ac:dyDescent="0.2">
      <c r="B28" s="28"/>
      <c r="L28" s="28"/>
    </row>
    <row r="29" spans="2:12" s="1" customFormat="1" ht="6.95" customHeight="1" x14ac:dyDescent="0.2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customHeight="1" x14ac:dyDescent="0.2">
      <c r="B30" s="28"/>
      <c r="D30" s="89" t="s">
        <v>31</v>
      </c>
      <c r="J30" s="65">
        <f>ROUND(J135, 2)</f>
        <v>0</v>
      </c>
      <c r="L30" s="28"/>
    </row>
    <row r="31" spans="2:12" s="1" customFormat="1" ht="6.9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 x14ac:dyDescent="0.2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 x14ac:dyDescent="0.2">
      <c r="B33" s="28"/>
      <c r="D33" s="54" t="s">
        <v>35</v>
      </c>
      <c r="E33" s="33" t="s">
        <v>36</v>
      </c>
      <c r="F33" s="90">
        <f>ROUND((SUM(BE135:BE269)),  2)</f>
        <v>0</v>
      </c>
      <c r="G33" s="91"/>
      <c r="H33" s="91"/>
      <c r="I33" s="92">
        <v>0.2</v>
      </c>
      <c r="J33" s="90">
        <f>ROUND(((SUM(BE135:BE269))*I33),  2)</f>
        <v>0</v>
      </c>
      <c r="L33" s="28"/>
    </row>
    <row r="34" spans="2:12" s="1" customFormat="1" ht="14.45" customHeight="1" x14ac:dyDescent="0.2">
      <c r="B34" s="28"/>
      <c r="E34" s="33" t="s">
        <v>37</v>
      </c>
      <c r="F34" s="90">
        <f>ROUND((SUM(BF135:BF269)),  2)</f>
        <v>0</v>
      </c>
      <c r="G34" s="91"/>
      <c r="H34" s="91"/>
      <c r="I34" s="92">
        <v>0.2</v>
      </c>
      <c r="J34" s="90">
        <f>ROUND(((SUM(BF135:BF269))*I34),  2)</f>
        <v>0</v>
      </c>
      <c r="L34" s="28"/>
    </row>
    <row r="35" spans="2:12" s="1" customFormat="1" ht="14.45" hidden="1" customHeight="1" x14ac:dyDescent="0.2">
      <c r="B35" s="28"/>
      <c r="E35" s="23" t="s">
        <v>38</v>
      </c>
      <c r="F35" s="93">
        <f>ROUND((SUM(BG135:BG269)),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 x14ac:dyDescent="0.2">
      <c r="B36" s="28"/>
      <c r="E36" s="23" t="s">
        <v>39</v>
      </c>
      <c r="F36" s="93">
        <f>ROUND((SUM(BH135:BH269)),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 x14ac:dyDescent="0.2">
      <c r="B37" s="28"/>
      <c r="E37" s="33" t="s">
        <v>40</v>
      </c>
      <c r="F37" s="90">
        <f>ROUND((SUM(BI135:BI269)),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 x14ac:dyDescent="0.2">
      <c r="B38" s="28"/>
      <c r="L38" s="28"/>
    </row>
    <row r="39" spans="2:12" s="1" customFormat="1" ht="25.5" customHeight="1" x14ac:dyDescent="0.2">
      <c r="B39" s="28"/>
      <c r="C39" s="95"/>
      <c r="D39" s="96" t="s">
        <v>41</v>
      </c>
      <c r="E39" s="56"/>
      <c r="F39" s="56"/>
      <c r="G39" s="97" t="s">
        <v>42</v>
      </c>
      <c r="H39" s="98" t="s">
        <v>43</v>
      </c>
      <c r="I39" s="56"/>
      <c r="J39" s="99">
        <f>SUM(J30:J37)</f>
        <v>0</v>
      </c>
      <c r="K39" s="100"/>
      <c r="L39" s="28"/>
    </row>
    <row r="40" spans="2:12" s="1" customFormat="1" ht="14.45" customHeight="1" x14ac:dyDescent="0.2">
      <c r="B40" s="28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hidden="1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hidden="1" customHeight="1" x14ac:dyDescent="0.2">
      <c r="B82" s="28"/>
      <c r="C82" s="17" t="s">
        <v>105</v>
      </c>
      <c r="L82" s="28"/>
    </row>
    <row r="83" spans="2:47" s="1" customFormat="1" ht="6.95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16.5" hidden="1" customHeight="1" x14ac:dyDescent="0.2">
      <c r="B85" s="28"/>
      <c r="E85" s="210" t="str">
        <f>E7</f>
        <v>Penzión pri mlyne</v>
      </c>
      <c r="F85" s="211"/>
      <c r="G85" s="211"/>
      <c r="H85" s="211"/>
      <c r="L85" s="28"/>
    </row>
    <row r="86" spans="2:47" s="1" customFormat="1" ht="12" hidden="1" customHeight="1" x14ac:dyDescent="0.2">
      <c r="B86" s="28"/>
      <c r="C86" s="23" t="s">
        <v>103</v>
      </c>
      <c r="L86" s="28"/>
    </row>
    <row r="87" spans="2:47" s="1" customFormat="1" ht="16.5" hidden="1" customHeight="1" x14ac:dyDescent="0.2">
      <c r="B87" s="28"/>
      <c r="E87" s="200" t="str">
        <f>E9</f>
        <v>02 - Elektroinštalácia, bleskozvod  a uzemnenie</v>
      </c>
      <c r="F87" s="209"/>
      <c r="G87" s="209"/>
      <c r="H87" s="209"/>
      <c r="L87" s="28"/>
    </row>
    <row r="88" spans="2:47" s="1" customFormat="1" ht="6.95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 xml:space="preserve"> </v>
      </c>
      <c r="I89" s="23" t="s">
        <v>21</v>
      </c>
      <c r="J89" s="51">
        <f>IF(J12="","",J12)</f>
        <v>0</v>
      </c>
      <c r="L89" s="28"/>
    </row>
    <row r="90" spans="2:47" s="1" customFormat="1" ht="6.95" hidden="1" customHeight="1" x14ac:dyDescent="0.2">
      <c r="B90" s="28"/>
      <c r="L90" s="28"/>
    </row>
    <row r="91" spans="2:47" s="1" customFormat="1" ht="15.2" hidden="1" customHeight="1" x14ac:dyDescent="0.2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hidden="1" customHeight="1" x14ac:dyDescent="0.2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hidden="1" customHeight="1" x14ac:dyDescent="0.2">
      <c r="B93" s="28"/>
      <c r="L93" s="28"/>
    </row>
    <row r="94" spans="2:47" s="1" customFormat="1" ht="29.25" hidden="1" customHeight="1" x14ac:dyDescent="0.2">
      <c r="B94" s="28"/>
      <c r="C94" s="103" t="s">
        <v>106</v>
      </c>
      <c r="D94" s="95"/>
      <c r="E94" s="95"/>
      <c r="F94" s="95"/>
      <c r="G94" s="95"/>
      <c r="H94" s="95"/>
      <c r="I94" s="95"/>
      <c r="J94" s="104" t="s">
        <v>107</v>
      </c>
      <c r="K94" s="95"/>
      <c r="L94" s="28"/>
    </row>
    <row r="95" spans="2:47" s="1" customFormat="1" ht="10.35" hidden="1" customHeight="1" x14ac:dyDescent="0.2">
      <c r="B95" s="28"/>
      <c r="L95" s="28"/>
    </row>
    <row r="96" spans="2:47" s="1" customFormat="1" ht="22.7" hidden="1" customHeight="1" x14ac:dyDescent="0.2">
      <c r="B96" s="28"/>
      <c r="C96" s="105" t="s">
        <v>108</v>
      </c>
      <c r="J96" s="65">
        <f>J135</f>
        <v>0</v>
      </c>
      <c r="L96" s="28"/>
      <c r="AU96" s="13" t="s">
        <v>109</v>
      </c>
    </row>
    <row r="97" spans="2:12" s="8" customFormat="1" ht="24.95" hidden="1" customHeight="1" x14ac:dyDescent="0.2">
      <c r="B97" s="106"/>
      <c r="D97" s="107" t="s">
        <v>708</v>
      </c>
      <c r="E97" s="108"/>
      <c r="F97" s="108"/>
      <c r="G97" s="108"/>
      <c r="H97" s="108"/>
      <c r="I97" s="108"/>
      <c r="J97" s="109">
        <f>J136</f>
        <v>0</v>
      </c>
      <c r="L97" s="106"/>
    </row>
    <row r="98" spans="2:12" s="8" customFormat="1" ht="24.95" hidden="1" customHeight="1" x14ac:dyDescent="0.2">
      <c r="B98" s="106"/>
      <c r="D98" s="107" t="s">
        <v>709</v>
      </c>
      <c r="E98" s="108"/>
      <c r="F98" s="108"/>
      <c r="G98" s="108"/>
      <c r="H98" s="108"/>
      <c r="I98" s="108"/>
      <c r="J98" s="109">
        <f>J137</f>
        <v>0</v>
      </c>
      <c r="L98" s="106"/>
    </row>
    <row r="99" spans="2:12" s="8" customFormat="1" ht="24.95" hidden="1" customHeight="1" x14ac:dyDescent="0.2">
      <c r="B99" s="106"/>
      <c r="D99" s="107" t="s">
        <v>710</v>
      </c>
      <c r="E99" s="108"/>
      <c r="F99" s="108"/>
      <c r="G99" s="108"/>
      <c r="H99" s="108"/>
      <c r="I99" s="108"/>
      <c r="J99" s="109">
        <f>J147</f>
        <v>0</v>
      </c>
      <c r="L99" s="106"/>
    </row>
    <row r="100" spans="2:12" s="9" customFormat="1" ht="20.100000000000001" hidden="1" customHeight="1" x14ac:dyDescent="0.2">
      <c r="B100" s="110"/>
      <c r="D100" s="111" t="s">
        <v>711</v>
      </c>
      <c r="E100" s="112"/>
      <c r="F100" s="112"/>
      <c r="G100" s="112"/>
      <c r="H100" s="112"/>
      <c r="I100" s="112"/>
      <c r="J100" s="113">
        <f>J151</f>
        <v>0</v>
      </c>
      <c r="L100" s="110"/>
    </row>
    <row r="101" spans="2:12" s="8" customFormat="1" ht="24.95" hidden="1" customHeight="1" x14ac:dyDescent="0.2">
      <c r="B101" s="106"/>
      <c r="D101" s="107" t="s">
        <v>712</v>
      </c>
      <c r="E101" s="108"/>
      <c r="F101" s="108"/>
      <c r="G101" s="108"/>
      <c r="H101" s="108"/>
      <c r="I101" s="108"/>
      <c r="J101" s="109">
        <f>J154</f>
        <v>0</v>
      </c>
      <c r="L101" s="106"/>
    </row>
    <row r="102" spans="2:12" s="8" customFormat="1" ht="24.95" hidden="1" customHeight="1" x14ac:dyDescent="0.2">
      <c r="B102" s="106"/>
      <c r="D102" s="107" t="s">
        <v>713</v>
      </c>
      <c r="E102" s="108"/>
      <c r="F102" s="108"/>
      <c r="G102" s="108"/>
      <c r="H102" s="108"/>
      <c r="I102" s="108"/>
      <c r="J102" s="109">
        <f>J178</f>
        <v>0</v>
      </c>
      <c r="L102" s="106"/>
    </row>
    <row r="103" spans="2:12" s="8" customFormat="1" ht="24.95" hidden="1" customHeight="1" x14ac:dyDescent="0.2">
      <c r="B103" s="106"/>
      <c r="D103" s="107" t="s">
        <v>714</v>
      </c>
      <c r="E103" s="108"/>
      <c r="F103" s="108"/>
      <c r="G103" s="108"/>
      <c r="H103" s="108"/>
      <c r="I103" s="108"/>
      <c r="J103" s="109">
        <f>J183</f>
        <v>0</v>
      </c>
      <c r="L103" s="106"/>
    </row>
    <row r="104" spans="2:12" s="8" customFormat="1" ht="24.95" hidden="1" customHeight="1" x14ac:dyDescent="0.2">
      <c r="B104" s="106"/>
      <c r="D104" s="107" t="s">
        <v>715</v>
      </c>
      <c r="E104" s="108"/>
      <c r="F104" s="108"/>
      <c r="G104" s="108"/>
      <c r="H104" s="108"/>
      <c r="I104" s="108"/>
      <c r="J104" s="109">
        <f>J187</f>
        <v>0</v>
      </c>
      <c r="L104" s="106"/>
    </row>
    <row r="105" spans="2:12" s="8" customFormat="1" ht="24.95" hidden="1" customHeight="1" x14ac:dyDescent="0.2">
      <c r="B105" s="106"/>
      <c r="D105" s="107" t="s">
        <v>716</v>
      </c>
      <c r="E105" s="108"/>
      <c r="F105" s="108"/>
      <c r="G105" s="108"/>
      <c r="H105" s="108"/>
      <c r="I105" s="108"/>
      <c r="J105" s="109">
        <f>J196</f>
        <v>0</v>
      </c>
      <c r="L105" s="106"/>
    </row>
    <row r="106" spans="2:12" s="8" customFormat="1" ht="24.95" hidden="1" customHeight="1" x14ac:dyDescent="0.2">
      <c r="B106" s="106"/>
      <c r="D106" s="107" t="s">
        <v>717</v>
      </c>
      <c r="E106" s="108"/>
      <c r="F106" s="108"/>
      <c r="G106" s="108"/>
      <c r="H106" s="108"/>
      <c r="I106" s="108"/>
      <c r="J106" s="109">
        <f>J227</f>
        <v>0</v>
      </c>
      <c r="L106" s="106"/>
    </row>
    <row r="107" spans="2:12" s="8" customFormat="1" ht="24.95" hidden="1" customHeight="1" x14ac:dyDescent="0.2">
      <c r="B107" s="106"/>
      <c r="D107" s="107" t="s">
        <v>718</v>
      </c>
      <c r="E107" s="108"/>
      <c r="F107" s="108"/>
      <c r="G107" s="108"/>
      <c r="H107" s="108"/>
      <c r="I107" s="108"/>
      <c r="J107" s="109">
        <f>J241</f>
        <v>0</v>
      </c>
      <c r="L107" s="106"/>
    </row>
    <row r="108" spans="2:12" s="8" customFormat="1" ht="24.95" hidden="1" customHeight="1" x14ac:dyDescent="0.2">
      <c r="B108" s="106"/>
      <c r="D108" s="107" t="s">
        <v>719</v>
      </c>
      <c r="E108" s="108"/>
      <c r="F108" s="108"/>
      <c r="G108" s="108"/>
      <c r="H108" s="108"/>
      <c r="I108" s="108"/>
      <c r="J108" s="109">
        <f>J244</f>
        <v>0</v>
      </c>
      <c r="L108" s="106"/>
    </row>
    <row r="109" spans="2:12" s="8" customFormat="1" ht="24.95" hidden="1" customHeight="1" x14ac:dyDescent="0.2">
      <c r="B109" s="106"/>
      <c r="D109" s="107" t="s">
        <v>720</v>
      </c>
      <c r="E109" s="108"/>
      <c r="F109" s="108"/>
      <c r="G109" s="108"/>
      <c r="H109" s="108"/>
      <c r="I109" s="108"/>
      <c r="J109" s="109">
        <f>J252</f>
        <v>0</v>
      </c>
      <c r="L109" s="106"/>
    </row>
    <row r="110" spans="2:12" s="8" customFormat="1" ht="24.95" hidden="1" customHeight="1" x14ac:dyDescent="0.2">
      <c r="B110" s="106"/>
      <c r="D110" s="107" t="s">
        <v>721</v>
      </c>
      <c r="E110" s="108"/>
      <c r="F110" s="108"/>
      <c r="G110" s="108"/>
      <c r="H110" s="108"/>
      <c r="I110" s="108"/>
      <c r="J110" s="109">
        <f>J254</f>
        <v>0</v>
      </c>
      <c r="L110" s="106"/>
    </row>
    <row r="111" spans="2:12" s="8" customFormat="1" ht="24.95" hidden="1" customHeight="1" x14ac:dyDescent="0.2">
      <c r="B111" s="106"/>
      <c r="D111" s="107" t="s">
        <v>722</v>
      </c>
      <c r="E111" s="108"/>
      <c r="F111" s="108"/>
      <c r="G111" s="108"/>
      <c r="H111" s="108"/>
      <c r="I111" s="108"/>
      <c r="J111" s="109">
        <f>J257</f>
        <v>0</v>
      </c>
      <c r="L111" s="106"/>
    </row>
    <row r="112" spans="2:12" s="8" customFormat="1" ht="24.95" hidden="1" customHeight="1" x14ac:dyDescent="0.2">
      <c r="B112" s="106"/>
      <c r="D112" s="107" t="s">
        <v>723</v>
      </c>
      <c r="E112" s="108"/>
      <c r="F112" s="108"/>
      <c r="G112" s="108"/>
      <c r="H112" s="108"/>
      <c r="I112" s="108"/>
      <c r="J112" s="109">
        <f>J259</f>
        <v>0</v>
      </c>
      <c r="L112" s="106"/>
    </row>
    <row r="113" spans="2:12" s="8" customFormat="1" ht="24.95" hidden="1" customHeight="1" x14ac:dyDescent="0.2">
      <c r="B113" s="106"/>
      <c r="D113" s="107" t="s">
        <v>724</v>
      </c>
      <c r="E113" s="108"/>
      <c r="F113" s="108"/>
      <c r="G113" s="108"/>
      <c r="H113" s="108"/>
      <c r="I113" s="108"/>
      <c r="J113" s="109">
        <f>J261</f>
        <v>0</v>
      </c>
      <c r="L113" s="106"/>
    </row>
    <row r="114" spans="2:12" s="8" customFormat="1" ht="24.95" hidden="1" customHeight="1" x14ac:dyDescent="0.2">
      <c r="B114" s="106"/>
      <c r="D114" s="107" t="s">
        <v>725</v>
      </c>
      <c r="E114" s="108"/>
      <c r="F114" s="108"/>
      <c r="G114" s="108"/>
      <c r="H114" s="108"/>
      <c r="I114" s="108"/>
      <c r="J114" s="109">
        <f>J263</f>
        <v>0</v>
      </c>
      <c r="L114" s="106"/>
    </row>
    <row r="115" spans="2:12" s="8" customFormat="1" ht="24.95" hidden="1" customHeight="1" x14ac:dyDescent="0.2">
      <c r="B115" s="106"/>
      <c r="D115" s="107" t="s">
        <v>726</v>
      </c>
      <c r="E115" s="108"/>
      <c r="F115" s="108"/>
      <c r="G115" s="108"/>
      <c r="H115" s="108"/>
      <c r="I115" s="108"/>
      <c r="J115" s="109">
        <f>J268</f>
        <v>0</v>
      </c>
      <c r="L115" s="106"/>
    </row>
    <row r="116" spans="2:12" s="1" customFormat="1" ht="21.75" hidden="1" customHeight="1" x14ac:dyDescent="0.2">
      <c r="B116" s="28"/>
      <c r="L116" s="28"/>
    </row>
    <row r="117" spans="2:12" s="1" customFormat="1" ht="6.95" hidden="1" customHeight="1" x14ac:dyDescent="0.2">
      <c r="B117" s="43"/>
      <c r="C117" s="44"/>
      <c r="D117" s="44"/>
      <c r="E117" s="44"/>
      <c r="F117" s="44"/>
      <c r="G117" s="44"/>
      <c r="H117" s="44"/>
      <c r="I117" s="44"/>
      <c r="J117" s="44"/>
      <c r="K117" s="44"/>
      <c r="L117" s="28"/>
    </row>
    <row r="118" spans="2:12" hidden="1" x14ac:dyDescent="0.2"/>
    <row r="119" spans="2:12" hidden="1" x14ac:dyDescent="0.2"/>
    <row r="120" spans="2:12" hidden="1" x14ac:dyDescent="0.2"/>
    <row r="121" spans="2:12" s="1" customFormat="1" ht="6.95" customHeight="1" x14ac:dyDescent="0.2">
      <c r="B121" s="45"/>
      <c r="C121" s="46"/>
      <c r="D121" s="46"/>
      <c r="E121" s="46"/>
      <c r="F121" s="46"/>
      <c r="G121" s="46"/>
      <c r="H121" s="46"/>
      <c r="I121" s="46"/>
      <c r="J121" s="46"/>
      <c r="K121" s="46"/>
      <c r="L121" s="28"/>
    </row>
    <row r="122" spans="2:12" s="1" customFormat="1" ht="24.95" customHeight="1" x14ac:dyDescent="0.2">
      <c r="B122" s="28"/>
      <c r="C122" s="17" t="s">
        <v>132</v>
      </c>
      <c r="L122" s="28"/>
    </row>
    <row r="123" spans="2:12" s="1" customFormat="1" ht="6.95" customHeight="1" x14ac:dyDescent="0.2">
      <c r="B123" s="28"/>
      <c r="L123" s="28"/>
    </row>
    <row r="124" spans="2:12" s="1" customFormat="1" ht="12" customHeight="1" x14ac:dyDescent="0.2">
      <c r="B124" s="28"/>
      <c r="C124" s="23" t="s">
        <v>15</v>
      </c>
      <c r="L124" s="28"/>
    </row>
    <row r="125" spans="2:12" s="1" customFormat="1" ht="16.5" customHeight="1" x14ac:dyDescent="0.2">
      <c r="B125" s="28"/>
      <c r="E125" s="210" t="str">
        <f>E7</f>
        <v>Penzión pri mlyne</v>
      </c>
      <c r="F125" s="211"/>
      <c r="G125" s="211"/>
      <c r="H125" s="211"/>
      <c r="L125" s="28"/>
    </row>
    <row r="126" spans="2:12" s="1" customFormat="1" ht="12" customHeight="1" x14ac:dyDescent="0.2">
      <c r="B126" s="28"/>
      <c r="C126" s="23" t="s">
        <v>103</v>
      </c>
      <c r="L126" s="28"/>
    </row>
    <row r="127" spans="2:12" s="1" customFormat="1" ht="16.5" customHeight="1" x14ac:dyDescent="0.2">
      <c r="B127" s="28"/>
      <c r="E127" s="200" t="str">
        <f>E9</f>
        <v>02 - Elektroinštalácia, bleskozvod  a uzemnenie</v>
      </c>
      <c r="F127" s="209"/>
      <c r="G127" s="209"/>
      <c r="H127" s="209"/>
      <c r="L127" s="28"/>
    </row>
    <row r="128" spans="2:12" s="1" customFormat="1" ht="6.95" customHeight="1" x14ac:dyDescent="0.2">
      <c r="B128" s="28"/>
      <c r="L128" s="28"/>
    </row>
    <row r="129" spans="2:65" s="1" customFormat="1" ht="12" customHeight="1" x14ac:dyDescent="0.2">
      <c r="B129" s="28"/>
      <c r="C129" s="23" t="s">
        <v>19</v>
      </c>
      <c r="F129" s="21" t="str">
        <f>F12</f>
        <v xml:space="preserve"> </v>
      </c>
      <c r="I129" s="23" t="s">
        <v>21</v>
      </c>
      <c r="J129" s="51">
        <f>IF(J12="","",J12)</f>
        <v>0</v>
      </c>
      <c r="L129" s="28"/>
    </row>
    <row r="130" spans="2:65" s="1" customFormat="1" ht="6.95" customHeight="1" x14ac:dyDescent="0.2">
      <c r="B130" s="28"/>
      <c r="L130" s="28"/>
    </row>
    <row r="131" spans="2:65" s="1" customFormat="1" ht="15.2" customHeight="1" x14ac:dyDescent="0.2">
      <c r="B131" s="28"/>
      <c r="C131" s="23" t="s">
        <v>22</v>
      </c>
      <c r="F131" s="21" t="str">
        <f>E15</f>
        <v xml:space="preserve"> </v>
      </c>
      <c r="I131" s="23" t="s">
        <v>27</v>
      </c>
      <c r="J131" s="26" t="str">
        <f>E21</f>
        <v xml:space="preserve"> </v>
      </c>
      <c r="L131" s="28"/>
    </row>
    <row r="132" spans="2:65" s="1" customFormat="1" ht="15.2" customHeight="1" x14ac:dyDescent="0.2">
      <c r="B132" s="28"/>
      <c r="C132" s="23" t="s">
        <v>25</v>
      </c>
      <c r="F132" s="21" t="str">
        <f>IF(E18="","",E18)</f>
        <v>Vyplň údaj</v>
      </c>
      <c r="I132" s="23" t="s">
        <v>29</v>
      </c>
      <c r="J132" s="26" t="str">
        <f>E24</f>
        <v xml:space="preserve"> </v>
      </c>
      <c r="L132" s="28"/>
    </row>
    <row r="133" spans="2:65" s="1" customFormat="1" ht="10.35" customHeight="1" x14ac:dyDescent="0.2">
      <c r="B133" s="28"/>
      <c r="L133" s="28"/>
    </row>
    <row r="134" spans="2:65" s="10" customFormat="1" ht="29.25" customHeight="1" x14ac:dyDescent="0.2">
      <c r="B134" s="114"/>
      <c r="C134" s="115" t="s">
        <v>133</v>
      </c>
      <c r="D134" s="116" t="s">
        <v>56</v>
      </c>
      <c r="E134" s="116" t="s">
        <v>52</v>
      </c>
      <c r="F134" s="116" t="s">
        <v>53</v>
      </c>
      <c r="G134" s="116" t="s">
        <v>134</v>
      </c>
      <c r="H134" s="116" t="s">
        <v>135</v>
      </c>
      <c r="I134" s="116" t="s">
        <v>136</v>
      </c>
      <c r="J134" s="117" t="s">
        <v>107</v>
      </c>
      <c r="K134" s="118" t="s">
        <v>137</v>
      </c>
      <c r="L134" s="114"/>
      <c r="M134" s="58" t="s">
        <v>1</v>
      </c>
      <c r="N134" s="59" t="s">
        <v>35</v>
      </c>
      <c r="O134" s="59" t="s">
        <v>138</v>
      </c>
      <c r="P134" s="59" t="s">
        <v>139</v>
      </c>
      <c r="Q134" s="59" t="s">
        <v>140</v>
      </c>
      <c r="R134" s="59" t="s">
        <v>141</v>
      </c>
      <c r="S134" s="59" t="s">
        <v>142</v>
      </c>
      <c r="T134" s="60" t="s">
        <v>143</v>
      </c>
    </row>
    <row r="135" spans="2:65" s="1" customFormat="1" ht="22.7" customHeight="1" x14ac:dyDescent="0.25">
      <c r="B135" s="28"/>
      <c r="C135" s="63" t="s">
        <v>108</v>
      </c>
      <c r="J135" s="119">
        <f>BK135</f>
        <v>0</v>
      </c>
      <c r="L135" s="28"/>
      <c r="M135" s="61"/>
      <c r="N135" s="52"/>
      <c r="O135" s="52"/>
      <c r="P135" s="120">
        <f>P136+P137+P147+P154+P178+P183+P187+P196+P227+P241+P244+P252+P254+P257+P259+P261+P263+P268</f>
        <v>0</v>
      </c>
      <c r="Q135" s="52"/>
      <c r="R135" s="120">
        <f>R136+R137+R147+R154+R178+R183+R187+R196+R227+R241+R244+R252+R254+R257+R259+R261+R263+R268</f>
        <v>0.5722402056</v>
      </c>
      <c r="S135" s="52"/>
      <c r="T135" s="121">
        <f>T136+T137+T147+T154+T178+T183+T187+T196+T227+T241+T244+T252+T254+T257+T259+T261+T263+T268</f>
        <v>0</v>
      </c>
      <c r="AT135" s="13" t="s">
        <v>70</v>
      </c>
      <c r="AU135" s="13" t="s">
        <v>109</v>
      </c>
      <c r="BK135" s="122">
        <f>BK136+BK137+BK147+BK154+BK178+BK183+BK187+BK196+BK227+BK241+BK244+BK252+BK254+BK257+BK259+BK261+BK263+BK268</f>
        <v>0</v>
      </c>
    </row>
    <row r="136" spans="2:65" s="11" customFormat="1" ht="26.1" customHeight="1" x14ac:dyDescent="0.2">
      <c r="B136" s="123"/>
      <c r="D136" s="124" t="s">
        <v>70</v>
      </c>
      <c r="E136" s="125" t="s">
        <v>727</v>
      </c>
      <c r="F136" s="125" t="s">
        <v>728</v>
      </c>
      <c r="I136" s="126"/>
      <c r="J136" s="127">
        <f>BK136</f>
        <v>0</v>
      </c>
      <c r="L136" s="123"/>
      <c r="M136" s="128"/>
      <c r="P136" s="129">
        <v>0</v>
      </c>
      <c r="R136" s="129">
        <v>0</v>
      </c>
      <c r="T136" s="130">
        <v>0</v>
      </c>
      <c r="AR136" s="124" t="s">
        <v>79</v>
      </c>
      <c r="AT136" s="131" t="s">
        <v>70</v>
      </c>
      <c r="AU136" s="131" t="s">
        <v>71</v>
      </c>
      <c r="AY136" s="124" t="s">
        <v>146</v>
      </c>
      <c r="BK136" s="132">
        <v>0</v>
      </c>
    </row>
    <row r="137" spans="2:65" s="11" customFormat="1" ht="26.1" customHeight="1" x14ac:dyDescent="0.2">
      <c r="B137" s="123"/>
      <c r="D137" s="124" t="s">
        <v>70</v>
      </c>
      <c r="E137" s="125" t="s">
        <v>729</v>
      </c>
      <c r="F137" s="125" t="s">
        <v>730</v>
      </c>
      <c r="I137" s="126"/>
      <c r="J137" s="127">
        <f>BK137</f>
        <v>0</v>
      </c>
      <c r="L137" s="123"/>
      <c r="M137" s="128"/>
      <c r="P137" s="129">
        <f>SUM(P138:P146)</f>
        <v>0</v>
      </c>
      <c r="R137" s="129">
        <f>SUM(R138:R146)</f>
        <v>8.3879999999999996E-3</v>
      </c>
      <c r="T137" s="130">
        <f>SUM(T138:T146)</f>
        <v>0</v>
      </c>
      <c r="AR137" s="124" t="s">
        <v>79</v>
      </c>
      <c r="AT137" s="131" t="s">
        <v>70</v>
      </c>
      <c r="AU137" s="131" t="s">
        <v>71</v>
      </c>
      <c r="AY137" s="124" t="s">
        <v>146</v>
      </c>
      <c r="BK137" s="132">
        <f>SUM(BK138:BK146)</f>
        <v>0</v>
      </c>
    </row>
    <row r="138" spans="2:65" s="1" customFormat="1" ht="24.2" customHeight="1" x14ac:dyDescent="0.2">
      <c r="B138" s="28"/>
      <c r="C138" s="135" t="s">
        <v>79</v>
      </c>
      <c r="D138" s="135" t="s">
        <v>148</v>
      </c>
      <c r="E138" s="136" t="s">
        <v>731</v>
      </c>
      <c r="F138" s="137" t="s">
        <v>732</v>
      </c>
      <c r="G138" s="138" t="s">
        <v>294</v>
      </c>
      <c r="H138" s="139">
        <v>60</v>
      </c>
      <c r="I138" s="140"/>
      <c r="J138" s="141">
        <f t="shared" ref="J138:J146" si="0">ROUND(I138*H138,2)</f>
        <v>0</v>
      </c>
      <c r="K138" s="142"/>
      <c r="L138" s="28"/>
      <c r="M138" s="143" t="s">
        <v>1</v>
      </c>
      <c r="N138" s="144" t="s">
        <v>37</v>
      </c>
      <c r="P138" s="145">
        <f t="shared" ref="P138:P146" si="1">O138*H138</f>
        <v>0</v>
      </c>
      <c r="Q138" s="145">
        <v>0</v>
      </c>
      <c r="R138" s="145">
        <f t="shared" ref="R138:R146" si="2">Q138*H138</f>
        <v>0</v>
      </c>
      <c r="S138" s="145">
        <v>0</v>
      </c>
      <c r="T138" s="146">
        <f t="shared" ref="T138:T146" si="3">S138*H138</f>
        <v>0</v>
      </c>
      <c r="AR138" s="147" t="s">
        <v>152</v>
      </c>
      <c r="AT138" s="147" t="s">
        <v>148</v>
      </c>
      <c r="AU138" s="147" t="s">
        <v>79</v>
      </c>
      <c r="AY138" s="13" t="s">
        <v>146</v>
      </c>
      <c r="BE138" s="148">
        <f t="shared" ref="BE138:BE146" si="4">IF(N138="základná",J138,0)</f>
        <v>0</v>
      </c>
      <c r="BF138" s="148">
        <f t="shared" ref="BF138:BF146" si="5">IF(N138="znížená",J138,0)</f>
        <v>0</v>
      </c>
      <c r="BG138" s="148">
        <f t="shared" ref="BG138:BG146" si="6">IF(N138="zákl. prenesená",J138,0)</f>
        <v>0</v>
      </c>
      <c r="BH138" s="148">
        <f t="shared" ref="BH138:BH146" si="7">IF(N138="zníž. prenesená",J138,0)</f>
        <v>0</v>
      </c>
      <c r="BI138" s="148">
        <f t="shared" ref="BI138:BI146" si="8">IF(N138="nulová",J138,0)</f>
        <v>0</v>
      </c>
      <c r="BJ138" s="13" t="s">
        <v>153</v>
      </c>
      <c r="BK138" s="148">
        <f t="shared" ref="BK138:BK146" si="9">ROUND(I138*H138,2)</f>
        <v>0</v>
      </c>
      <c r="BL138" s="13" t="s">
        <v>152</v>
      </c>
      <c r="BM138" s="147" t="s">
        <v>153</v>
      </c>
    </row>
    <row r="139" spans="2:65" s="1" customFormat="1" ht="16.5" customHeight="1" x14ac:dyDescent="0.2">
      <c r="B139" s="28"/>
      <c r="C139" s="149" t="s">
        <v>153</v>
      </c>
      <c r="D139" s="149" t="s">
        <v>194</v>
      </c>
      <c r="E139" s="150" t="s">
        <v>733</v>
      </c>
      <c r="F139" s="151" t="s">
        <v>734</v>
      </c>
      <c r="G139" s="152" t="s">
        <v>294</v>
      </c>
      <c r="H139" s="153">
        <v>60</v>
      </c>
      <c r="I139" s="154"/>
      <c r="J139" s="155">
        <f t="shared" si="0"/>
        <v>0</v>
      </c>
      <c r="K139" s="156"/>
      <c r="L139" s="157"/>
      <c r="M139" s="158" t="s">
        <v>1</v>
      </c>
      <c r="N139" s="159" t="s">
        <v>37</v>
      </c>
      <c r="P139" s="145">
        <f t="shared" si="1"/>
        <v>0</v>
      </c>
      <c r="Q139" s="145">
        <v>1.1E-4</v>
      </c>
      <c r="R139" s="145">
        <f t="shared" si="2"/>
        <v>6.6E-3</v>
      </c>
      <c r="S139" s="145">
        <v>0</v>
      </c>
      <c r="T139" s="146">
        <f t="shared" si="3"/>
        <v>0</v>
      </c>
      <c r="AR139" s="147" t="s">
        <v>162</v>
      </c>
      <c r="AT139" s="147" t="s">
        <v>194</v>
      </c>
      <c r="AU139" s="147" t="s">
        <v>79</v>
      </c>
      <c r="AY139" s="13" t="s">
        <v>146</v>
      </c>
      <c r="BE139" s="148">
        <f t="shared" si="4"/>
        <v>0</v>
      </c>
      <c r="BF139" s="148">
        <f t="shared" si="5"/>
        <v>0</v>
      </c>
      <c r="BG139" s="148">
        <f t="shared" si="6"/>
        <v>0</v>
      </c>
      <c r="BH139" s="148">
        <f t="shared" si="7"/>
        <v>0</v>
      </c>
      <c r="BI139" s="148">
        <f t="shared" si="8"/>
        <v>0</v>
      </c>
      <c r="BJ139" s="13" t="s">
        <v>153</v>
      </c>
      <c r="BK139" s="148">
        <f t="shared" si="9"/>
        <v>0</v>
      </c>
      <c r="BL139" s="13" t="s">
        <v>152</v>
      </c>
      <c r="BM139" s="147" t="s">
        <v>152</v>
      </c>
    </row>
    <row r="140" spans="2:65" s="1" customFormat="1" ht="24.2" customHeight="1" x14ac:dyDescent="0.2">
      <c r="B140" s="28"/>
      <c r="C140" s="135" t="s">
        <v>156</v>
      </c>
      <c r="D140" s="135" t="s">
        <v>148</v>
      </c>
      <c r="E140" s="136" t="s">
        <v>735</v>
      </c>
      <c r="F140" s="137" t="s">
        <v>736</v>
      </c>
      <c r="G140" s="138" t="s">
        <v>737</v>
      </c>
      <c r="H140" s="139">
        <v>86</v>
      </c>
      <c r="I140" s="140"/>
      <c r="J140" s="141">
        <f t="shared" si="0"/>
        <v>0</v>
      </c>
      <c r="K140" s="142"/>
      <c r="L140" s="28"/>
      <c r="M140" s="143" t="s">
        <v>1</v>
      </c>
      <c r="N140" s="144" t="s">
        <v>37</v>
      </c>
      <c r="P140" s="145">
        <f t="shared" si="1"/>
        <v>0</v>
      </c>
      <c r="Q140" s="145">
        <v>0</v>
      </c>
      <c r="R140" s="145">
        <f t="shared" si="2"/>
        <v>0</v>
      </c>
      <c r="S140" s="145">
        <v>0</v>
      </c>
      <c r="T140" s="146">
        <f t="shared" si="3"/>
        <v>0</v>
      </c>
      <c r="AR140" s="147" t="s">
        <v>152</v>
      </c>
      <c r="AT140" s="147" t="s">
        <v>148</v>
      </c>
      <c r="AU140" s="147" t="s">
        <v>79</v>
      </c>
      <c r="AY140" s="13" t="s">
        <v>146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3" t="s">
        <v>153</v>
      </c>
      <c r="BK140" s="148">
        <f t="shared" si="9"/>
        <v>0</v>
      </c>
      <c r="BL140" s="13" t="s">
        <v>152</v>
      </c>
      <c r="BM140" s="147" t="s">
        <v>159</v>
      </c>
    </row>
    <row r="141" spans="2:65" s="1" customFormat="1" ht="24.2" customHeight="1" x14ac:dyDescent="0.2">
      <c r="B141" s="28"/>
      <c r="C141" s="149" t="s">
        <v>152</v>
      </c>
      <c r="D141" s="149" t="s">
        <v>194</v>
      </c>
      <c r="E141" s="150" t="s">
        <v>738</v>
      </c>
      <c r="F141" s="151" t="s">
        <v>739</v>
      </c>
      <c r="G141" s="152" t="s">
        <v>737</v>
      </c>
      <c r="H141" s="153">
        <v>24</v>
      </c>
      <c r="I141" s="154"/>
      <c r="J141" s="155">
        <f t="shared" si="0"/>
        <v>0</v>
      </c>
      <c r="K141" s="156"/>
      <c r="L141" s="157"/>
      <c r="M141" s="158" t="s">
        <v>1</v>
      </c>
      <c r="N141" s="159" t="s">
        <v>37</v>
      </c>
      <c r="P141" s="145">
        <f t="shared" si="1"/>
        <v>0</v>
      </c>
      <c r="Q141" s="145">
        <v>5.0000000000000002E-5</v>
      </c>
      <c r="R141" s="145">
        <f t="shared" si="2"/>
        <v>1.2000000000000001E-3</v>
      </c>
      <c r="S141" s="145">
        <v>0</v>
      </c>
      <c r="T141" s="146">
        <f t="shared" si="3"/>
        <v>0</v>
      </c>
      <c r="AR141" s="147" t="s">
        <v>162</v>
      </c>
      <c r="AT141" s="147" t="s">
        <v>194</v>
      </c>
      <c r="AU141" s="147" t="s">
        <v>79</v>
      </c>
      <c r="AY141" s="13" t="s">
        <v>146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3" t="s">
        <v>153</v>
      </c>
      <c r="BK141" s="148">
        <f t="shared" si="9"/>
        <v>0</v>
      </c>
      <c r="BL141" s="13" t="s">
        <v>152</v>
      </c>
      <c r="BM141" s="147" t="s">
        <v>162</v>
      </c>
    </row>
    <row r="142" spans="2:65" s="1" customFormat="1" ht="24.2" customHeight="1" x14ac:dyDescent="0.2">
      <c r="B142" s="28"/>
      <c r="C142" s="149" t="s">
        <v>163</v>
      </c>
      <c r="D142" s="149" t="s">
        <v>194</v>
      </c>
      <c r="E142" s="150" t="s">
        <v>740</v>
      </c>
      <c r="F142" s="151" t="s">
        <v>741</v>
      </c>
      <c r="G142" s="152" t="s">
        <v>737</v>
      </c>
      <c r="H142" s="153">
        <v>62</v>
      </c>
      <c r="I142" s="154"/>
      <c r="J142" s="155">
        <f t="shared" si="0"/>
        <v>0</v>
      </c>
      <c r="K142" s="156"/>
      <c r="L142" s="157"/>
      <c r="M142" s="158" t="s">
        <v>1</v>
      </c>
      <c r="N142" s="159" t="s">
        <v>37</v>
      </c>
      <c r="P142" s="145">
        <f t="shared" si="1"/>
        <v>0</v>
      </c>
      <c r="Q142" s="145">
        <v>0</v>
      </c>
      <c r="R142" s="145">
        <f t="shared" si="2"/>
        <v>0</v>
      </c>
      <c r="S142" s="145">
        <v>0</v>
      </c>
      <c r="T142" s="146">
        <f t="shared" si="3"/>
        <v>0</v>
      </c>
      <c r="AR142" s="147" t="s">
        <v>162</v>
      </c>
      <c r="AT142" s="147" t="s">
        <v>194</v>
      </c>
      <c r="AU142" s="147" t="s">
        <v>79</v>
      </c>
      <c r="AY142" s="13" t="s">
        <v>146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3" t="s">
        <v>153</v>
      </c>
      <c r="BK142" s="148">
        <f t="shared" si="9"/>
        <v>0</v>
      </c>
      <c r="BL142" s="13" t="s">
        <v>152</v>
      </c>
      <c r="BM142" s="147" t="s">
        <v>166</v>
      </c>
    </row>
    <row r="143" spans="2:65" s="1" customFormat="1" ht="16.5" customHeight="1" x14ac:dyDescent="0.2">
      <c r="B143" s="28"/>
      <c r="C143" s="135" t="s">
        <v>159</v>
      </c>
      <c r="D143" s="135" t="s">
        <v>148</v>
      </c>
      <c r="E143" s="136" t="s">
        <v>742</v>
      </c>
      <c r="F143" s="137" t="s">
        <v>743</v>
      </c>
      <c r="G143" s="138" t="s">
        <v>737</v>
      </c>
      <c r="H143" s="139">
        <v>120</v>
      </c>
      <c r="I143" s="140"/>
      <c r="J143" s="141">
        <f t="shared" si="0"/>
        <v>0</v>
      </c>
      <c r="K143" s="142"/>
      <c r="L143" s="28"/>
      <c r="M143" s="143" t="s">
        <v>1</v>
      </c>
      <c r="N143" s="144" t="s">
        <v>37</v>
      </c>
      <c r="P143" s="145">
        <f t="shared" si="1"/>
        <v>0</v>
      </c>
      <c r="Q143" s="145">
        <v>0</v>
      </c>
      <c r="R143" s="145">
        <f t="shared" si="2"/>
        <v>0</v>
      </c>
      <c r="S143" s="145">
        <v>0</v>
      </c>
      <c r="T143" s="146">
        <f t="shared" si="3"/>
        <v>0</v>
      </c>
      <c r="AR143" s="147" t="s">
        <v>152</v>
      </c>
      <c r="AT143" s="147" t="s">
        <v>148</v>
      </c>
      <c r="AU143" s="147" t="s">
        <v>79</v>
      </c>
      <c r="AY143" s="13" t="s">
        <v>146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3" t="s">
        <v>153</v>
      </c>
      <c r="BK143" s="148">
        <f t="shared" si="9"/>
        <v>0</v>
      </c>
      <c r="BL143" s="13" t="s">
        <v>152</v>
      </c>
      <c r="BM143" s="147" t="s">
        <v>169</v>
      </c>
    </row>
    <row r="144" spans="2:65" s="1" customFormat="1" ht="16.5" customHeight="1" x14ac:dyDescent="0.2">
      <c r="B144" s="28"/>
      <c r="C144" s="149" t="s">
        <v>170</v>
      </c>
      <c r="D144" s="149" t="s">
        <v>194</v>
      </c>
      <c r="E144" s="150" t="s">
        <v>744</v>
      </c>
      <c r="F144" s="151" t="s">
        <v>745</v>
      </c>
      <c r="G144" s="152" t="s">
        <v>737</v>
      </c>
      <c r="H144" s="153">
        <v>120</v>
      </c>
      <c r="I144" s="154"/>
      <c r="J144" s="155">
        <f t="shared" si="0"/>
        <v>0</v>
      </c>
      <c r="K144" s="156"/>
      <c r="L144" s="157"/>
      <c r="M144" s="158" t="s">
        <v>1</v>
      </c>
      <c r="N144" s="159" t="s">
        <v>37</v>
      </c>
      <c r="P144" s="145">
        <f t="shared" si="1"/>
        <v>0</v>
      </c>
      <c r="Q144" s="145">
        <v>0</v>
      </c>
      <c r="R144" s="145">
        <f t="shared" si="2"/>
        <v>0</v>
      </c>
      <c r="S144" s="145">
        <v>0</v>
      </c>
      <c r="T144" s="146">
        <f t="shared" si="3"/>
        <v>0</v>
      </c>
      <c r="AR144" s="147" t="s">
        <v>162</v>
      </c>
      <c r="AT144" s="147" t="s">
        <v>194</v>
      </c>
      <c r="AU144" s="147" t="s">
        <v>79</v>
      </c>
      <c r="AY144" s="13" t="s">
        <v>146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3" t="s">
        <v>153</v>
      </c>
      <c r="BK144" s="148">
        <f t="shared" si="9"/>
        <v>0</v>
      </c>
      <c r="BL144" s="13" t="s">
        <v>152</v>
      </c>
      <c r="BM144" s="147" t="s">
        <v>173</v>
      </c>
    </row>
    <row r="145" spans="2:65" s="1" customFormat="1" ht="24.2" customHeight="1" x14ac:dyDescent="0.2">
      <c r="B145" s="28"/>
      <c r="C145" s="135" t="s">
        <v>162</v>
      </c>
      <c r="D145" s="135" t="s">
        <v>148</v>
      </c>
      <c r="E145" s="136" t="s">
        <v>746</v>
      </c>
      <c r="F145" s="137" t="s">
        <v>747</v>
      </c>
      <c r="G145" s="138" t="s">
        <v>737</v>
      </c>
      <c r="H145" s="139">
        <v>120</v>
      </c>
      <c r="I145" s="140"/>
      <c r="J145" s="141">
        <f t="shared" si="0"/>
        <v>0</v>
      </c>
      <c r="K145" s="142"/>
      <c r="L145" s="28"/>
      <c r="M145" s="143" t="s">
        <v>1</v>
      </c>
      <c r="N145" s="144" t="s">
        <v>37</v>
      </c>
      <c r="P145" s="145">
        <f t="shared" si="1"/>
        <v>0</v>
      </c>
      <c r="Q145" s="145">
        <v>4.8999999999999997E-6</v>
      </c>
      <c r="R145" s="145">
        <f t="shared" si="2"/>
        <v>5.8799999999999998E-4</v>
      </c>
      <c r="S145" s="145">
        <v>0</v>
      </c>
      <c r="T145" s="146">
        <f t="shared" si="3"/>
        <v>0</v>
      </c>
      <c r="AR145" s="147" t="s">
        <v>152</v>
      </c>
      <c r="AT145" s="147" t="s">
        <v>148</v>
      </c>
      <c r="AU145" s="147" t="s">
        <v>79</v>
      </c>
      <c r="AY145" s="13" t="s">
        <v>146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13" t="s">
        <v>153</v>
      </c>
      <c r="BK145" s="148">
        <f t="shared" si="9"/>
        <v>0</v>
      </c>
      <c r="BL145" s="13" t="s">
        <v>152</v>
      </c>
      <c r="BM145" s="147" t="s">
        <v>176</v>
      </c>
    </row>
    <row r="146" spans="2:65" s="1" customFormat="1" ht="24.2" customHeight="1" x14ac:dyDescent="0.2">
      <c r="B146" s="28"/>
      <c r="C146" s="149" t="s">
        <v>178</v>
      </c>
      <c r="D146" s="149" t="s">
        <v>194</v>
      </c>
      <c r="E146" s="150" t="s">
        <v>748</v>
      </c>
      <c r="F146" s="151" t="s">
        <v>749</v>
      </c>
      <c r="G146" s="152" t="s">
        <v>737</v>
      </c>
      <c r="H146" s="153">
        <v>120</v>
      </c>
      <c r="I146" s="154"/>
      <c r="J146" s="155">
        <f t="shared" si="0"/>
        <v>0</v>
      </c>
      <c r="K146" s="156"/>
      <c r="L146" s="157"/>
      <c r="M146" s="158" t="s">
        <v>1</v>
      </c>
      <c r="N146" s="159" t="s">
        <v>37</v>
      </c>
      <c r="P146" s="145">
        <f t="shared" si="1"/>
        <v>0</v>
      </c>
      <c r="Q146" s="145">
        <v>0</v>
      </c>
      <c r="R146" s="145">
        <f t="shared" si="2"/>
        <v>0</v>
      </c>
      <c r="S146" s="145">
        <v>0</v>
      </c>
      <c r="T146" s="146">
        <f t="shared" si="3"/>
        <v>0</v>
      </c>
      <c r="AR146" s="147" t="s">
        <v>162</v>
      </c>
      <c r="AT146" s="147" t="s">
        <v>194</v>
      </c>
      <c r="AU146" s="147" t="s">
        <v>79</v>
      </c>
      <c r="AY146" s="13" t="s">
        <v>146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13" t="s">
        <v>153</v>
      </c>
      <c r="BK146" s="148">
        <f t="shared" si="9"/>
        <v>0</v>
      </c>
      <c r="BL146" s="13" t="s">
        <v>152</v>
      </c>
      <c r="BM146" s="147" t="s">
        <v>181</v>
      </c>
    </row>
    <row r="147" spans="2:65" s="11" customFormat="1" ht="26.1" customHeight="1" x14ac:dyDescent="0.2">
      <c r="B147" s="123"/>
      <c r="D147" s="124" t="s">
        <v>70</v>
      </c>
      <c r="E147" s="125" t="s">
        <v>750</v>
      </c>
      <c r="F147" s="125" t="s">
        <v>751</v>
      </c>
      <c r="I147" s="126"/>
      <c r="J147" s="127">
        <f>BK147</f>
        <v>0</v>
      </c>
      <c r="L147" s="123"/>
      <c r="M147" s="128"/>
      <c r="P147" s="129">
        <f>P148+SUM(P149:P151)</f>
        <v>0</v>
      </c>
      <c r="R147" s="129">
        <f>R148+SUM(R149:R151)</f>
        <v>0</v>
      </c>
      <c r="T147" s="130">
        <f>T148+SUM(T149:T151)</f>
        <v>0</v>
      </c>
      <c r="AR147" s="124" t="s">
        <v>79</v>
      </c>
      <c r="AT147" s="131" t="s">
        <v>70</v>
      </c>
      <c r="AU147" s="131" t="s">
        <v>71</v>
      </c>
      <c r="AY147" s="124" t="s">
        <v>146</v>
      </c>
      <c r="BK147" s="132">
        <f>BK148+SUM(BK149:BK151)</f>
        <v>0</v>
      </c>
    </row>
    <row r="148" spans="2:65" s="1" customFormat="1" ht="24.2" customHeight="1" x14ac:dyDescent="0.2">
      <c r="B148" s="28"/>
      <c r="C148" s="135" t="s">
        <v>166</v>
      </c>
      <c r="D148" s="135" t="s">
        <v>148</v>
      </c>
      <c r="E148" s="136" t="s">
        <v>752</v>
      </c>
      <c r="F148" s="137" t="s">
        <v>753</v>
      </c>
      <c r="G148" s="138" t="s">
        <v>737</v>
      </c>
      <c r="H148" s="139">
        <v>86</v>
      </c>
      <c r="I148" s="140"/>
      <c r="J148" s="141">
        <f>ROUND(I148*H148,2)</f>
        <v>0</v>
      </c>
      <c r="K148" s="142"/>
      <c r="L148" s="28"/>
      <c r="M148" s="143" t="s">
        <v>1</v>
      </c>
      <c r="N148" s="144" t="s">
        <v>37</v>
      </c>
      <c r="P148" s="145">
        <f>O148*H148</f>
        <v>0</v>
      </c>
      <c r="Q148" s="145">
        <v>0</v>
      </c>
      <c r="R148" s="145">
        <f>Q148*H148</f>
        <v>0</v>
      </c>
      <c r="S148" s="145">
        <v>0</v>
      </c>
      <c r="T148" s="146">
        <f>S148*H148</f>
        <v>0</v>
      </c>
      <c r="AR148" s="147" t="s">
        <v>152</v>
      </c>
      <c r="AT148" s="147" t="s">
        <v>148</v>
      </c>
      <c r="AU148" s="147" t="s">
        <v>79</v>
      </c>
      <c r="AY148" s="13" t="s">
        <v>146</v>
      </c>
      <c r="BE148" s="148">
        <f>IF(N148="základná",J148,0)</f>
        <v>0</v>
      </c>
      <c r="BF148" s="148">
        <f>IF(N148="znížená",J148,0)</f>
        <v>0</v>
      </c>
      <c r="BG148" s="148">
        <f>IF(N148="zákl. prenesená",J148,0)</f>
        <v>0</v>
      </c>
      <c r="BH148" s="148">
        <f>IF(N148="zníž. prenesená",J148,0)</f>
        <v>0</v>
      </c>
      <c r="BI148" s="148">
        <f>IF(N148="nulová",J148,0)</f>
        <v>0</v>
      </c>
      <c r="BJ148" s="13" t="s">
        <v>153</v>
      </c>
      <c r="BK148" s="148">
        <f>ROUND(I148*H148,2)</f>
        <v>0</v>
      </c>
      <c r="BL148" s="13" t="s">
        <v>152</v>
      </c>
      <c r="BM148" s="147" t="s">
        <v>7</v>
      </c>
    </row>
    <row r="149" spans="2:65" s="1" customFormat="1" ht="24.2" customHeight="1" x14ac:dyDescent="0.2">
      <c r="B149" s="28"/>
      <c r="C149" s="135" t="s">
        <v>185</v>
      </c>
      <c r="D149" s="135" t="s">
        <v>148</v>
      </c>
      <c r="E149" s="136" t="s">
        <v>754</v>
      </c>
      <c r="F149" s="137" t="s">
        <v>755</v>
      </c>
      <c r="G149" s="138" t="s">
        <v>737</v>
      </c>
      <c r="H149" s="139">
        <v>1</v>
      </c>
      <c r="I149" s="140"/>
      <c r="J149" s="141">
        <f>ROUND(I149*H149,2)</f>
        <v>0</v>
      </c>
      <c r="K149" s="142"/>
      <c r="L149" s="28"/>
      <c r="M149" s="143" t="s">
        <v>1</v>
      </c>
      <c r="N149" s="144" t="s">
        <v>37</v>
      </c>
      <c r="P149" s="145">
        <f>O149*H149</f>
        <v>0</v>
      </c>
      <c r="Q149" s="145">
        <v>0</v>
      </c>
      <c r="R149" s="145">
        <f>Q149*H149</f>
        <v>0</v>
      </c>
      <c r="S149" s="145">
        <v>0</v>
      </c>
      <c r="T149" s="146">
        <f>S149*H149</f>
        <v>0</v>
      </c>
      <c r="AR149" s="147" t="s">
        <v>152</v>
      </c>
      <c r="AT149" s="147" t="s">
        <v>148</v>
      </c>
      <c r="AU149" s="147" t="s">
        <v>79</v>
      </c>
      <c r="AY149" s="13" t="s">
        <v>146</v>
      </c>
      <c r="BE149" s="148">
        <f>IF(N149="základná",J149,0)</f>
        <v>0</v>
      </c>
      <c r="BF149" s="148">
        <f>IF(N149="znížená",J149,0)</f>
        <v>0</v>
      </c>
      <c r="BG149" s="148">
        <f>IF(N149="zákl. prenesená",J149,0)</f>
        <v>0</v>
      </c>
      <c r="BH149" s="148">
        <f>IF(N149="zníž. prenesená",J149,0)</f>
        <v>0</v>
      </c>
      <c r="BI149" s="148">
        <f>IF(N149="nulová",J149,0)</f>
        <v>0</v>
      </c>
      <c r="BJ149" s="13" t="s">
        <v>153</v>
      </c>
      <c r="BK149" s="148">
        <f>ROUND(I149*H149,2)</f>
        <v>0</v>
      </c>
      <c r="BL149" s="13" t="s">
        <v>152</v>
      </c>
      <c r="BM149" s="147" t="s">
        <v>188</v>
      </c>
    </row>
    <row r="150" spans="2:65" s="1" customFormat="1" ht="24.2" customHeight="1" x14ac:dyDescent="0.2">
      <c r="B150" s="28"/>
      <c r="C150" s="135" t="s">
        <v>169</v>
      </c>
      <c r="D150" s="135" t="s">
        <v>148</v>
      </c>
      <c r="E150" s="136" t="s">
        <v>756</v>
      </c>
      <c r="F150" s="137" t="s">
        <v>757</v>
      </c>
      <c r="G150" s="138" t="s">
        <v>294</v>
      </c>
      <c r="H150" s="139">
        <v>490</v>
      </c>
      <c r="I150" s="140"/>
      <c r="J150" s="141">
        <f>ROUND(I150*H150,2)</f>
        <v>0</v>
      </c>
      <c r="K150" s="142"/>
      <c r="L150" s="28"/>
      <c r="M150" s="143" t="s">
        <v>1</v>
      </c>
      <c r="N150" s="144" t="s">
        <v>37</v>
      </c>
      <c r="P150" s="145">
        <f>O150*H150</f>
        <v>0</v>
      </c>
      <c r="Q150" s="145">
        <v>0</v>
      </c>
      <c r="R150" s="145">
        <f>Q150*H150</f>
        <v>0</v>
      </c>
      <c r="S150" s="145">
        <v>0</v>
      </c>
      <c r="T150" s="146">
        <f>S150*H150</f>
        <v>0</v>
      </c>
      <c r="AR150" s="147" t="s">
        <v>152</v>
      </c>
      <c r="AT150" s="147" t="s">
        <v>148</v>
      </c>
      <c r="AU150" s="147" t="s">
        <v>79</v>
      </c>
      <c r="AY150" s="13" t="s">
        <v>146</v>
      </c>
      <c r="BE150" s="148">
        <f>IF(N150="základná",J150,0)</f>
        <v>0</v>
      </c>
      <c r="BF150" s="148">
        <f>IF(N150="znížená",J150,0)</f>
        <v>0</v>
      </c>
      <c r="BG150" s="148">
        <f>IF(N150="zákl. prenesená",J150,0)</f>
        <v>0</v>
      </c>
      <c r="BH150" s="148">
        <f>IF(N150="zníž. prenesená",J150,0)</f>
        <v>0</v>
      </c>
      <c r="BI150" s="148">
        <f>IF(N150="nulová",J150,0)</f>
        <v>0</v>
      </c>
      <c r="BJ150" s="13" t="s">
        <v>153</v>
      </c>
      <c r="BK150" s="148">
        <f>ROUND(I150*H150,2)</f>
        <v>0</v>
      </c>
      <c r="BL150" s="13" t="s">
        <v>152</v>
      </c>
      <c r="BM150" s="147" t="s">
        <v>192</v>
      </c>
    </row>
    <row r="151" spans="2:65" s="11" customFormat="1" ht="22.7" customHeight="1" x14ac:dyDescent="0.2">
      <c r="B151" s="123"/>
      <c r="D151" s="124" t="s">
        <v>70</v>
      </c>
      <c r="E151" s="133" t="s">
        <v>758</v>
      </c>
      <c r="F151" s="133" t="s">
        <v>759</v>
      </c>
      <c r="I151" s="126"/>
      <c r="J151" s="134">
        <f>BK151</f>
        <v>0</v>
      </c>
      <c r="L151" s="123"/>
      <c r="M151" s="128"/>
      <c r="P151" s="129">
        <f>SUM(P152:P153)</f>
        <v>0</v>
      </c>
      <c r="R151" s="129">
        <f>SUM(R152:R153)</f>
        <v>0</v>
      </c>
      <c r="T151" s="130">
        <f>SUM(T152:T153)</f>
        <v>0</v>
      </c>
      <c r="AR151" s="124" t="s">
        <v>79</v>
      </c>
      <c r="AT151" s="131" t="s">
        <v>70</v>
      </c>
      <c r="AU151" s="131" t="s">
        <v>79</v>
      </c>
      <c r="AY151" s="124" t="s">
        <v>146</v>
      </c>
      <c r="BK151" s="132">
        <f>SUM(BK152:BK153)</f>
        <v>0</v>
      </c>
    </row>
    <row r="152" spans="2:65" s="1" customFormat="1" ht="24.2" customHeight="1" x14ac:dyDescent="0.2">
      <c r="B152" s="28"/>
      <c r="C152" s="135" t="s">
        <v>193</v>
      </c>
      <c r="D152" s="135" t="s">
        <v>148</v>
      </c>
      <c r="E152" s="136" t="s">
        <v>760</v>
      </c>
      <c r="F152" s="137" t="s">
        <v>761</v>
      </c>
      <c r="G152" s="138" t="s">
        <v>737</v>
      </c>
      <c r="H152" s="139">
        <v>92</v>
      </c>
      <c r="I152" s="140"/>
      <c r="J152" s="141">
        <f>ROUND(I152*H152,2)</f>
        <v>0</v>
      </c>
      <c r="K152" s="142"/>
      <c r="L152" s="28"/>
      <c r="M152" s="143" t="s">
        <v>1</v>
      </c>
      <c r="N152" s="144" t="s">
        <v>37</v>
      </c>
      <c r="P152" s="145">
        <f>O152*H152</f>
        <v>0</v>
      </c>
      <c r="Q152" s="145">
        <v>0</v>
      </c>
      <c r="R152" s="145">
        <f>Q152*H152</f>
        <v>0</v>
      </c>
      <c r="S152" s="145">
        <v>0</v>
      </c>
      <c r="T152" s="146">
        <f>S152*H152</f>
        <v>0</v>
      </c>
      <c r="AR152" s="147" t="s">
        <v>152</v>
      </c>
      <c r="AT152" s="147" t="s">
        <v>148</v>
      </c>
      <c r="AU152" s="147" t="s">
        <v>153</v>
      </c>
      <c r="AY152" s="13" t="s">
        <v>146</v>
      </c>
      <c r="BE152" s="148">
        <f>IF(N152="základná",J152,0)</f>
        <v>0</v>
      </c>
      <c r="BF152" s="148">
        <f>IF(N152="znížená",J152,0)</f>
        <v>0</v>
      </c>
      <c r="BG152" s="148">
        <f>IF(N152="zákl. prenesená",J152,0)</f>
        <v>0</v>
      </c>
      <c r="BH152" s="148">
        <f>IF(N152="zníž. prenesená",J152,0)</f>
        <v>0</v>
      </c>
      <c r="BI152" s="148">
        <f>IF(N152="nulová",J152,0)</f>
        <v>0</v>
      </c>
      <c r="BJ152" s="13" t="s">
        <v>153</v>
      </c>
      <c r="BK152" s="148">
        <f>ROUND(I152*H152,2)</f>
        <v>0</v>
      </c>
      <c r="BL152" s="13" t="s">
        <v>152</v>
      </c>
      <c r="BM152" s="147" t="s">
        <v>197</v>
      </c>
    </row>
    <row r="153" spans="2:65" s="1" customFormat="1" ht="24.2" customHeight="1" x14ac:dyDescent="0.2">
      <c r="B153" s="28"/>
      <c r="C153" s="135" t="s">
        <v>173</v>
      </c>
      <c r="D153" s="135" t="s">
        <v>148</v>
      </c>
      <c r="E153" s="136" t="s">
        <v>762</v>
      </c>
      <c r="F153" s="137" t="s">
        <v>763</v>
      </c>
      <c r="G153" s="138" t="s">
        <v>737</v>
      </c>
      <c r="H153" s="139">
        <v>30</v>
      </c>
      <c r="I153" s="140"/>
      <c r="J153" s="141">
        <f>ROUND(I153*H153,2)</f>
        <v>0</v>
      </c>
      <c r="K153" s="142"/>
      <c r="L153" s="28"/>
      <c r="M153" s="143" t="s">
        <v>1</v>
      </c>
      <c r="N153" s="144" t="s">
        <v>37</v>
      </c>
      <c r="P153" s="145">
        <f>O153*H153</f>
        <v>0</v>
      </c>
      <c r="Q153" s="145">
        <v>0</v>
      </c>
      <c r="R153" s="145">
        <f>Q153*H153</f>
        <v>0</v>
      </c>
      <c r="S153" s="145">
        <v>0</v>
      </c>
      <c r="T153" s="146">
        <f>S153*H153</f>
        <v>0</v>
      </c>
      <c r="AR153" s="147" t="s">
        <v>152</v>
      </c>
      <c r="AT153" s="147" t="s">
        <v>148</v>
      </c>
      <c r="AU153" s="147" t="s">
        <v>153</v>
      </c>
      <c r="AY153" s="13" t="s">
        <v>146</v>
      </c>
      <c r="BE153" s="148">
        <f>IF(N153="základná",J153,0)</f>
        <v>0</v>
      </c>
      <c r="BF153" s="148">
        <f>IF(N153="znížená",J153,0)</f>
        <v>0</v>
      </c>
      <c r="BG153" s="148">
        <f>IF(N153="zákl. prenesená",J153,0)</f>
        <v>0</v>
      </c>
      <c r="BH153" s="148">
        <f>IF(N153="zníž. prenesená",J153,0)</f>
        <v>0</v>
      </c>
      <c r="BI153" s="148">
        <f>IF(N153="nulová",J153,0)</f>
        <v>0</v>
      </c>
      <c r="BJ153" s="13" t="s">
        <v>153</v>
      </c>
      <c r="BK153" s="148">
        <f>ROUND(I153*H153,2)</f>
        <v>0</v>
      </c>
      <c r="BL153" s="13" t="s">
        <v>152</v>
      </c>
      <c r="BM153" s="147" t="s">
        <v>200</v>
      </c>
    </row>
    <row r="154" spans="2:65" s="11" customFormat="1" ht="26.1" customHeight="1" x14ac:dyDescent="0.2">
      <c r="B154" s="123"/>
      <c r="D154" s="124" t="s">
        <v>70</v>
      </c>
      <c r="E154" s="125" t="s">
        <v>764</v>
      </c>
      <c r="F154" s="125" t="s">
        <v>765</v>
      </c>
      <c r="I154" s="126"/>
      <c r="J154" s="127">
        <f>BK154</f>
        <v>0</v>
      </c>
      <c r="L154" s="123"/>
      <c r="M154" s="128"/>
      <c r="P154" s="129">
        <f>SUM(P155:P177)</f>
        <v>0</v>
      </c>
      <c r="R154" s="129">
        <f>SUM(R155:R177)</f>
        <v>1.0450000000000001E-2</v>
      </c>
      <c r="T154" s="130">
        <f>SUM(T155:T177)</f>
        <v>0</v>
      </c>
      <c r="AR154" s="124" t="s">
        <v>79</v>
      </c>
      <c r="AT154" s="131" t="s">
        <v>70</v>
      </c>
      <c r="AU154" s="131" t="s">
        <v>71</v>
      </c>
      <c r="AY154" s="124" t="s">
        <v>146</v>
      </c>
      <c r="BK154" s="132">
        <f>SUM(BK155:BK177)</f>
        <v>0</v>
      </c>
    </row>
    <row r="155" spans="2:65" s="1" customFormat="1" ht="16.5" customHeight="1" x14ac:dyDescent="0.2">
      <c r="B155" s="28"/>
      <c r="C155" s="135" t="s">
        <v>201</v>
      </c>
      <c r="D155" s="135" t="s">
        <v>148</v>
      </c>
      <c r="E155" s="136" t="s">
        <v>766</v>
      </c>
      <c r="F155" s="137" t="s">
        <v>767</v>
      </c>
      <c r="G155" s="138" t="s">
        <v>737</v>
      </c>
      <c r="H155" s="139">
        <v>7</v>
      </c>
      <c r="I155" s="140"/>
      <c r="J155" s="141">
        <f t="shared" ref="J155:J177" si="10">ROUND(I155*H155,2)</f>
        <v>0</v>
      </c>
      <c r="K155" s="142"/>
      <c r="L155" s="28"/>
      <c r="M155" s="143" t="s">
        <v>1</v>
      </c>
      <c r="N155" s="144" t="s">
        <v>37</v>
      </c>
      <c r="P155" s="145">
        <f t="shared" ref="P155:P177" si="11">O155*H155</f>
        <v>0</v>
      </c>
      <c r="Q155" s="145">
        <v>0</v>
      </c>
      <c r="R155" s="145">
        <f t="shared" ref="R155:R177" si="12">Q155*H155</f>
        <v>0</v>
      </c>
      <c r="S155" s="145">
        <v>0</v>
      </c>
      <c r="T155" s="146">
        <f t="shared" ref="T155:T177" si="13">S155*H155</f>
        <v>0</v>
      </c>
      <c r="AR155" s="147" t="s">
        <v>152</v>
      </c>
      <c r="AT155" s="147" t="s">
        <v>148</v>
      </c>
      <c r="AU155" s="147" t="s">
        <v>79</v>
      </c>
      <c r="AY155" s="13" t="s">
        <v>146</v>
      </c>
      <c r="BE155" s="148">
        <f t="shared" ref="BE155:BE177" si="14">IF(N155="základná",J155,0)</f>
        <v>0</v>
      </c>
      <c r="BF155" s="148">
        <f t="shared" ref="BF155:BF177" si="15">IF(N155="znížená",J155,0)</f>
        <v>0</v>
      </c>
      <c r="BG155" s="148">
        <f t="shared" ref="BG155:BG177" si="16">IF(N155="zákl. prenesená",J155,0)</f>
        <v>0</v>
      </c>
      <c r="BH155" s="148">
        <f t="shared" ref="BH155:BH177" si="17">IF(N155="zníž. prenesená",J155,0)</f>
        <v>0</v>
      </c>
      <c r="BI155" s="148">
        <f t="shared" ref="BI155:BI177" si="18">IF(N155="nulová",J155,0)</f>
        <v>0</v>
      </c>
      <c r="BJ155" s="13" t="s">
        <v>153</v>
      </c>
      <c r="BK155" s="148">
        <f t="shared" ref="BK155:BK177" si="19">ROUND(I155*H155,2)</f>
        <v>0</v>
      </c>
      <c r="BL155" s="13" t="s">
        <v>152</v>
      </c>
      <c r="BM155" s="147" t="s">
        <v>204</v>
      </c>
    </row>
    <row r="156" spans="2:65" s="1" customFormat="1" ht="16.5" customHeight="1" x14ac:dyDescent="0.2">
      <c r="B156" s="28"/>
      <c r="C156" s="149" t="s">
        <v>176</v>
      </c>
      <c r="D156" s="149" t="s">
        <v>194</v>
      </c>
      <c r="E156" s="150" t="s">
        <v>768</v>
      </c>
      <c r="F156" s="151" t="s">
        <v>769</v>
      </c>
      <c r="G156" s="152" t="s">
        <v>737</v>
      </c>
      <c r="H156" s="153">
        <v>7</v>
      </c>
      <c r="I156" s="154"/>
      <c r="J156" s="155">
        <f t="shared" si="10"/>
        <v>0</v>
      </c>
      <c r="K156" s="156"/>
      <c r="L156" s="157"/>
      <c r="M156" s="158" t="s">
        <v>1</v>
      </c>
      <c r="N156" s="159" t="s">
        <v>37</v>
      </c>
      <c r="P156" s="145">
        <f t="shared" si="11"/>
        <v>0</v>
      </c>
      <c r="Q156" s="145">
        <v>8.0000000000000007E-5</v>
      </c>
      <c r="R156" s="145">
        <f t="shared" si="12"/>
        <v>5.6000000000000006E-4</v>
      </c>
      <c r="S156" s="145">
        <v>0</v>
      </c>
      <c r="T156" s="146">
        <f t="shared" si="13"/>
        <v>0</v>
      </c>
      <c r="AR156" s="147" t="s">
        <v>162</v>
      </c>
      <c r="AT156" s="147" t="s">
        <v>194</v>
      </c>
      <c r="AU156" s="147" t="s">
        <v>79</v>
      </c>
      <c r="AY156" s="13" t="s">
        <v>146</v>
      </c>
      <c r="BE156" s="148">
        <f t="shared" si="14"/>
        <v>0</v>
      </c>
      <c r="BF156" s="148">
        <f t="shared" si="15"/>
        <v>0</v>
      </c>
      <c r="BG156" s="148">
        <f t="shared" si="16"/>
        <v>0</v>
      </c>
      <c r="BH156" s="148">
        <f t="shared" si="17"/>
        <v>0</v>
      </c>
      <c r="BI156" s="148">
        <f t="shared" si="18"/>
        <v>0</v>
      </c>
      <c r="BJ156" s="13" t="s">
        <v>153</v>
      </c>
      <c r="BK156" s="148">
        <f t="shared" si="19"/>
        <v>0</v>
      </c>
      <c r="BL156" s="13" t="s">
        <v>152</v>
      </c>
      <c r="BM156" s="147" t="s">
        <v>207</v>
      </c>
    </row>
    <row r="157" spans="2:65" s="1" customFormat="1" ht="16.5" customHeight="1" x14ac:dyDescent="0.2">
      <c r="B157" s="28"/>
      <c r="C157" s="149" t="s">
        <v>208</v>
      </c>
      <c r="D157" s="149" t="s">
        <v>194</v>
      </c>
      <c r="E157" s="150" t="s">
        <v>770</v>
      </c>
      <c r="F157" s="151" t="s">
        <v>771</v>
      </c>
      <c r="G157" s="152" t="s">
        <v>737</v>
      </c>
      <c r="H157" s="153">
        <v>7</v>
      </c>
      <c r="I157" s="154"/>
      <c r="J157" s="155">
        <f t="shared" si="10"/>
        <v>0</v>
      </c>
      <c r="K157" s="156"/>
      <c r="L157" s="157"/>
      <c r="M157" s="158" t="s">
        <v>1</v>
      </c>
      <c r="N157" s="159" t="s">
        <v>37</v>
      </c>
      <c r="P157" s="145">
        <f t="shared" si="11"/>
        <v>0</v>
      </c>
      <c r="Q157" s="145">
        <v>1.0000000000000001E-5</v>
      </c>
      <c r="R157" s="145">
        <f t="shared" si="12"/>
        <v>7.0000000000000007E-5</v>
      </c>
      <c r="S157" s="145">
        <v>0</v>
      </c>
      <c r="T157" s="146">
        <f t="shared" si="13"/>
        <v>0</v>
      </c>
      <c r="AR157" s="147" t="s">
        <v>162</v>
      </c>
      <c r="AT157" s="147" t="s">
        <v>194</v>
      </c>
      <c r="AU157" s="147" t="s">
        <v>79</v>
      </c>
      <c r="AY157" s="13" t="s">
        <v>146</v>
      </c>
      <c r="BE157" s="148">
        <f t="shared" si="14"/>
        <v>0</v>
      </c>
      <c r="BF157" s="148">
        <f t="shared" si="15"/>
        <v>0</v>
      </c>
      <c r="BG157" s="148">
        <f t="shared" si="16"/>
        <v>0</v>
      </c>
      <c r="BH157" s="148">
        <f t="shared" si="17"/>
        <v>0</v>
      </c>
      <c r="BI157" s="148">
        <f t="shared" si="18"/>
        <v>0</v>
      </c>
      <c r="BJ157" s="13" t="s">
        <v>153</v>
      </c>
      <c r="BK157" s="148">
        <f t="shared" si="19"/>
        <v>0</v>
      </c>
      <c r="BL157" s="13" t="s">
        <v>152</v>
      </c>
      <c r="BM157" s="147" t="s">
        <v>212</v>
      </c>
    </row>
    <row r="158" spans="2:65" s="1" customFormat="1" ht="16.5" customHeight="1" x14ac:dyDescent="0.2">
      <c r="B158" s="28"/>
      <c r="C158" s="135" t="s">
        <v>181</v>
      </c>
      <c r="D158" s="135" t="s">
        <v>148</v>
      </c>
      <c r="E158" s="136" t="s">
        <v>772</v>
      </c>
      <c r="F158" s="137" t="s">
        <v>773</v>
      </c>
      <c r="G158" s="138" t="s">
        <v>737</v>
      </c>
      <c r="H158" s="139">
        <v>5</v>
      </c>
      <c r="I158" s="140"/>
      <c r="J158" s="141">
        <f t="shared" si="10"/>
        <v>0</v>
      </c>
      <c r="K158" s="142"/>
      <c r="L158" s="28"/>
      <c r="M158" s="143" t="s">
        <v>1</v>
      </c>
      <c r="N158" s="144" t="s">
        <v>37</v>
      </c>
      <c r="P158" s="145">
        <f t="shared" si="11"/>
        <v>0</v>
      </c>
      <c r="Q158" s="145">
        <v>0</v>
      </c>
      <c r="R158" s="145">
        <f t="shared" si="12"/>
        <v>0</v>
      </c>
      <c r="S158" s="145">
        <v>0</v>
      </c>
      <c r="T158" s="146">
        <f t="shared" si="13"/>
        <v>0</v>
      </c>
      <c r="AR158" s="147" t="s">
        <v>152</v>
      </c>
      <c r="AT158" s="147" t="s">
        <v>148</v>
      </c>
      <c r="AU158" s="147" t="s">
        <v>79</v>
      </c>
      <c r="AY158" s="13" t="s">
        <v>146</v>
      </c>
      <c r="BE158" s="148">
        <f t="shared" si="14"/>
        <v>0</v>
      </c>
      <c r="BF158" s="148">
        <f t="shared" si="15"/>
        <v>0</v>
      </c>
      <c r="BG158" s="148">
        <f t="shared" si="16"/>
        <v>0</v>
      </c>
      <c r="BH158" s="148">
        <f t="shared" si="17"/>
        <v>0</v>
      </c>
      <c r="BI158" s="148">
        <f t="shared" si="18"/>
        <v>0</v>
      </c>
      <c r="BJ158" s="13" t="s">
        <v>153</v>
      </c>
      <c r="BK158" s="148">
        <f t="shared" si="19"/>
        <v>0</v>
      </c>
      <c r="BL158" s="13" t="s">
        <v>152</v>
      </c>
      <c r="BM158" s="147" t="s">
        <v>215</v>
      </c>
    </row>
    <row r="159" spans="2:65" s="1" customFormat="1" ht="16.5" customHeight="1" x14ac:dyDescent="0.2">
      <c r="B159" s="28"/>
      <c r="C159" s="149" t="s">
        <v>216</v>
      </c>
      <c r="D159" s="149" t="s">
        <v>194</v>
      </c>
      <c r="E159" s="150" t="s">
        <v>774</v>
      </c>
      <c r="F159" s="151" t="s">
        <v>775</v>
      </c>
      <c r="G159" s="152" t="s">
        <v>737</v>
      </c>
      <c r="H159" s="153">
        <v>5</v>
      </c>
      <c r="I159" s="154"/>
      <c r="J159" s="155">
        <f t="shared" si="10"/>
        <v>0</v>
      </c>
      <c r="K159" s="156"/>
      <c r="L159" s="157"/>
      <c r="M159" s="158" t="s">
        <v>1</v>
      </c>
      <c r="N159" s="159" t="s">
        <v>37</v>
      </c>
      <c r="P159" s="145">
        <f t="shared" si="11"/>
        <v>0</v>
      </c>
      <c r="Q159" s="145">
        <v>1.2E-4</v>
      </c>
      <c r="R159" s="145">
        <f t="shared" si="12"/>
        <v>6.0000000000000006E-4</v>
      </c>
      <c r="S159" s="145">
        <v>0</v>
      </c>
      <c r="T159" s="146">
        <f t="shared" si="13"/>
        <v>0</v>
      </c>
      <c r="AR159" s="147" t="s">
        <v>162</v>
      </c>
      <c r="AT159" s="147" t="s">
        <v>194</v>
      </c>
      <c r="AU159" s="147" t="s">
        <v>79</v>
      </c>
      <c r="AY159" s="13" t="s">
        <v>146</v>
      </c>
      <c r="BE159" s="148">
        <f t="shared" si="14"/>
        <v>0</v>
      </c>
      <c r="BF159" s="148">
        <f t="shared" si="15"/>
        <v>0</v>
      </c>
      <c r="BG159" s="148">
        <f t="shared" si="16"/>
        <v>0</v>
      </c>
      <c r="BH159" s="148">
        <f t="shared" si="17"/>
        <v>0</v>
      </c>
      <c r="BI159" s="148">
        <f t="shared" si="18"/>
        <v>0</v>
      </c>
      <c r="BJ159" s="13" t="s">
        <v>153</v>
      </c>
      <c r="BK159" s="148">
        <f t="shared" si="19"/>
        <v>0</v>
      </c>
      <c r="BL159" s="13" t="s">
        <v>152</v>
      </c>
      <c r="BM159" s="147" t="s">
        <v>219</v>
      </c>
    </row>
    <row r="160" spans="2:65" s="1" customFormat="1" ht="16.5" customHeight="1" x14ac:dyDescent="0.2">
      <c r="B160" s="28"/>
      <c r="C160" s="149" t="s">
        <v>7</v>
      </c>
      <c r="D160" s="149" t="s">
        <v>194</v>
      </c>
      <c r="E160" s="150" t="s">
        <v>776</v>
      </c>
      <c r="F160" s="151" t="s">
        <v>777</v>
      </c>
      <c r="G160" s="152" t="s">
        <v>737</v>
      </c>
      <c r="H160" s="153">
        <v>5</v>
      </c>
      <c r="I160" s="154"/>
      <c r="J160" s="155">
        <f t="shared" si="10"/>
        <v>0</v>
      </c>
      <c r="K160" s="156"/>
      <c r="L160" s="157"/>
      <c r="M160" s="158" t="s">
        <v>1</v>
      </c>
      <c r="N160" s="159" t="s">
        <v>37</v>
      </c>
      <c r="P160" s="145">
        <f t="shared" si="11"/>
        <v>0</v>
      </c>
      <c r="Q160" s="145">
        <v>0</v>
      </c>
      <c r="R160" s="145">
        <f t="shared" si="12"/>
        <v>0</v>
      </c>
      <c r="S160" s="145">
        <v>0</v>
      </c>
      <c r="T160" s="146">
        <f t="shared" si="13"/>
        <v>0</v>
      </c>
      <c r="AR160" s="147" t="s">
        <v>162</v>
      </c>
      <c r="AT160" s="147" t="s">
        <v>194</v>
      </c>
      <c r="AU160" s="147" t="s">
        <v>79</v>
      </c>
      <c r="AY160" s="13" t="s">
        <v>146</v>
      </c>
      <c r="BE160" s="148">
        <f t="shared" si="14"/>
        <v>0</v>
      </c>
      <c r="BF160" s="148">
        <f t="shared" si="15"/>
        <v>0</v>
      </c>
      <c r="BG160" s="148">
        <f t="shared" si="16"/>
        <v>0</v>
      </c>
      <c r="BH160" s="148">
        <f t="shared" si="17"/>
        <v>0</v>
      </c>
      <c r="BI160" s="148">
        <f t="shared" si="18"/>
        <v>0</v>
      </c>
      <c r="BJ160" s="13" t="s">
        <v>153</v>
      </c>
      <c r="BK160" s="148">
        <f t="shared" si="19"/>
        <v>0</v>
      </c>
      <c r="BL160" s="13" t="s">
        <v>152</v>
      </c>
      <c r="BM160" s="147" t="s">
        <v>222</v>
      </c>
    </row>
    <row r="161" spans="2:65" s="1" customFormat="1" ht="16.5" customHeight="1" x14ac:dyDescent="0.2">
      <c r="B161" s="28"/>
      <c r="C161" s="135" t="s">
        <v>223</v>
      </c>
      <c r="D161" s="135" t="s">
        <v>148</v>
      </c>
      <c r="E161" s="136" t="s">
        <v>778</v>
      </c>
      <c r="F161" s="137" t="s">
        <v>779</v>
      </c>
      <c r="G161" s="138" t="s">
        <v>737</v>
      </c>
      <c r="H161" s="139">
        <v>8</v>
      </c>
      <c r="I161" s="140"/>
      <c r="J161" s="141">
        <f t="shared" si="10"/>
        <v>0</v>
      </c>
      <c r="K161" s="142"/>
      <c r="L161" s="28"/>
      <c r="M161" s="143" t="s">
        <v>1</v>
      </c>
      <c r="N161" s="144" t="s">
        <v>37</v>
      </c>
      <c r="P161" s="145">
        <f t="shared" si="11"/>
        <v>0</v>
      </c>
      <c r="Q161" s="145">
        <v>0</v>
      </c>
      <c r="R161" s="145">
        <f t="shared" si="12"/>
        <v>0</v>
      </c>
      <c r="S161" s="145">
        <v>0</v>
      </c>
      <c r="T161" s="146">
        <f t="shared" si="13"/>
        <v>0</v>
      </c>
      <c r="AR161" s="147" t="s">
        <v>152</v>
      </c>
      <c r="AT161" s="147" t="s">
        <v>148</v>
      </c>
      <c r="AU161" s="147" t="s">
        <v>79</v>
      </c>
      <c r="AY161" s="13" t="s">
        <v>146</v>
      </c>
      <c r="BE161" s="148">
        <f t="shared" si="14"/>
        <v>0</v>
      </c>
      <c r="BF161" s="148">
        <f t="shared" si="15"/>
        <v>0</v>
      </c>
      <c r="BG161" s="148">
        <f t="shared" si="16"/>
        <v>0</v>
      </c>
      <c r="BH161" s="148">
        <f t="shared" si="17"/>
        <v>0</v>
      </c>
      <c r="BI161" s="148">
        <f t="shared" si="18"/>
        <v>0</v>
      </c>
      <c r="BJ161" s="13" t="s">
        <v>153</v>
      </c>
      <c r="BK161" s="148">
        <f t="shared" si="19"/>
        <v>0</v>
      </c>
      <c r="BL161" s="13" t="s">
        <v>152</v>
      </c>
      <c r="BM161" s="147" t="s">
        <v>226</v>
      </c>
    </row>
    <row r="162" spans="2:65" s="1" customFormat="1" ht="16.5" customHeight="1" x14ac:dyDescent="0.2">
      <c r="B162" s="28"/>
      <c r="C162" s="149" t="s">
        <v>188</v>
      </c>
      <c r="D162" s="149" t="s">
        <v>194</v>
      </c>
      <c r="E162" s="150" t="s">
        <v>780</v>
      </c>
      <c r="F162" s="151" t="s">
        <v>781</v>
      </c>
      <c r="G162" s="152" t="s">
        <v>737</v>
      </c>
      <c r="H162" s="153">
        <v>8</v>
      </c>
      <c r="I162" s="154"/>
      <c r="J162" s="155">
        <f t="shared" si="10"/>
        <v>0</v>
      </c>
      <c r="K162" s="156"/>
      <c r="L162" s="157"/>
      <c r="M162" s="158" t="s">
        <v>1</v>
      </c>
      <c r="N162" s="159" t="s">
        <v>37</v>
      </c>
      <c r="P162" s="145">
        <f t="shared" si="11"/>
        <v>0</v>
      </c>
      <c r="Q162" s="145">
        <v>1.2E-4</v>
      </c>
      <c r="R162" s="145">
        <f t="shared" si="12"/>
        <v>9.6000000000000002E-4</v>
      </c>
      <c r="S162" s="145">
        <v>0</v>
      </c>
      <c r="T162" s="146">
        <f t="shared" si="13"/>
        <v>0</v>
      </c>
      <c r="AR162" s="147" t="s">
        <v>162</v>
      </c>
      <c r="AT162" s="147" t="s">
        <v>194</v>
      </c>
      <c r="AU162" s="147" t="s">
        <v>79</v>
      </c>
      <c r="AY162" s="13" t="s">
        <v>146</v>
      </c>
      <c r="BE162" s="148">
        <f t="shared" si="14"/>
        <v>0</v>
      </c>
      <c r="BF162" s="148">
        <f t="shared" si="15"/>
        <v>0</v>
      </c>
      <c r="BG162" s="148">
        <f t="shared" si="16"/>
        <v>0</v>
      </c>
      <c r="BH162" s="148">
        <f t="shared" si="17"/>
        <v>0</v>
      </c>
      <c r="BI162" s="148">
        <f t="shared" si="18"/>
        <v>0</v>
      </c>
      <c r="BJ162" s="13" t="s">
        <v>153</v>
      </c>
      <c r="BK162" s="148">
        <f t="shared" si="19"/>
        <v>0</v>
      </c>
      <c r="BL162" s="13" t="s">
        <v>152</v>
      </c>
      <c r="BM162" s="147" t="s">
        <v>230</v>
      </c>
    </row>
    <row r="163" spans="2:65" s="1" customFormat="1" ht="16.5" customHeight="1" x14ac:dyDescent="0.2">
      <c r="B163" s="28"/>
      <c r="C163" s="149" t="s">
        <v>231</v>
      </c>
      <c r="D163" s="149" t="s">
        <v>194</v>
      </c>
      <c r="E163" s="150" t="s">
        <v>782</v>
      </c>
      <c r="F163" s="151" t="s">
        <v>783</v>
      </c>
      <c r="G163" s="152" t="s">
        <v>737</v>
      </c>
      <c r="H163" s="153">
        <v>8</v>
      </c>
      <c r="I163" s="154"/>
      <c r="J163" s="155">
        <f t="shared" si="10"/>
        <v>0</v>
      </c>
      <c r="K163" s="156"/>
      <c r="L163" s="157"/>
      <c r="M163" s="158" t="s">
        <v>1</v>
      </c>
      <c r="N163" s="159" t="s">
        <v>37</v>
      </c>
      <c r="P163" s="145">
        <f t="shared" si="11"/>
        <v>0</v>
      </c>
      <c r="Q163" s="145">
        <v>0</v>
      </c>
      <c r="R163" s="145">
        <f t="shared" si="12"/>
        <v>0</v>
      </c>
      <c r="S163" s="145">
        <v>0</v>
      </c>
      <c r="T163" s="146">
        <f t="shared" si="13"/>
        <v>0</v>
      </c>
      <c r="AR163" s="147" t="s">
        <v>162</v>
      </c>
      <c r="AT163" s="147" t="s">
        <v>194</v>
      </c>
      <c r="AU163" s="147" t="s">
        <v>79</v>
      </c>
      <c r="AY163" s="13" t="s">
        <v>146</v>
      </c>
      <c r="BE163" s="148">
        <f t="shared" si="14"/>
        <v>0</v>
      </c>
      <c r="BF163" s="148">
        <f t="shared" si="15"/>
        <v>0</v>
      </c>
      <c r="BG163" s="148">
        <f t="shared" si="16"/>
        <v>0</v>
      </c>
      <c r="BH163" s="148">
        <f t="shared" si="17"/>
        <v>0</v>
      </c>
      <c r="BI163" s="148">
        <f t="shared" si="18"/>
        <v>0</v>
      </c>
      <c r="BJ163" s="13" t="s">
        <v>153</v>
      </c>
      <c r="BK163" s="148">
        <f t="shared" si="19"/>
        <v>0</v>
      </c>
      <c r="BL163" s="13" t="s">
        <v>152</v>
      </c>
      <c r="BM163" s="147" t="s">
        <v>234</v>
      </c>
    </row>
    <row r="164" spans="2:65" s="1" customFormat="1" ht="16.5" customHeight="1" x14ac:dyDescent="0.2">
      <c r="B164" s="28"/>
      <c r="C164" s="135" t="s">
        <v>192</v>
      </c>
      <c r="D164" s="135" t="s">
        <v>148</v>
      </c>
      <c r="E164" s="136" t="s">
        <v>784</v>
      </c>
      <c r="F164" s="137" t="s">
        <v>785</v>
      </c>
      <c r="G164" s="138" t="s">
        <v>737</v>
      </c>
      <c r="H164" s="139">
        <v>4</v>
      </c>
      <c r="I164" s="140"/>
      <c r="J164" s="141">
        <f t="shared" si="10"/>
        <v>0</v>
      </c>
      <c r="K164" s="142"/>
      <c r="L164" s="28"/>
      <c r="M164" s="143" t="s">
        <v>1</v>
      </c>
      <c r="N164" s="144" t="s">
        <v>37</v>
      </c>
      <c r="P164" s="145">
        <f t="shared" si="11"/>
        <v>0</v>
      </c>
      <c r="Q164" s="145">
        <v>0</v>
      </c>
      <c r="R164" s="145">
        <f t="shared" si="12"/>
        <v>0</v>
      </c>
      <c r="S164" s="145">
        <v>0</v>
      </c>
      <c r="T164" s="146">
        <f t="shared" si="13"/>
        <v>0</v>
      </c>
      <c r="AR164" s="147" t="s">
        <v>152</v>
      </c>
      <c r="AT164" s="147" t="s">
        <v>148</v>
      </c>
      <c r="AU164" s="147" t="s">
        <v>79</v>
      </c>
      <c r="AY164" s="13" t="s">
        <v>146</v>
      </c>
      <c r="BE164" s="148">
        <f t="shared" si="14"/>
        <v>0</v>
      </c>
      <c r="BF164" s="148">
        <f t="shared" si="15"/>
        <v>0</v>
      </c>
      <c r="BG164" s="148">
        <f t="shared" si="16"/>
        <v>0</v>
      </c>
      <c r="BH164" s="148">
        <f t="shared" si="17"/>
        <v>0</v>
      </c>
      <c r="BI164" s="148">
        <f t="shared" si="18"/>
        <v>0</v>
      </c>
      <c r="BJ164" s="13" t="s">
        <v>153</v>
      </c>
      <c r="BK164" s="148">
        <f t="shared" si="19"/>
        <v>0</v>
      </c>
      <c r="BL164" s="13" t="s">
        <v>152</v>
      </c>
      <c r="BM164" s="147" t="s">
        <v>237</v>
      </c>
    </row>
    <row r="165" spans="2:65" s="1" customFormat="1" ht="16.5" customHeight="1" x14ac:dyDescent="0.2">
      <c r="B165" s="28"/>
      <c r="C165" s="149" t="s">
        <v>238</v>
      </c>
      <c r="D165" s="149" t="s">
        <v>194</v>
      </c>
      <c r="E165" s="150" t="s">
        <v>786</v>
      </c>
      <c r="F165" s="151" t="s">
        <v>787</v>
      </c>
      <c r="G165" s="152" t="s">
        <v>737</v>
      </c>
      <c r="H165" s="153">
        <v>4</v>
      </c>
      <c r="I165" s="154"/>
      <c r="J165" s="155">
        <f t="shared" si="10"/>
        <v>0</v>
      </c>
      <c r="K165" s="156"/>
      <c r="L165" s="157"/>
      <c r="M165" s="158" t="s">
        <v>1</v>
      </c>
      <c r="N165" s="159" t="s">
        <v>37</v>
      </c>
      <c r="P165" s="145">
        <f t="shared" si="11"/>
        <v>0</v>
      </c>
      <c r="Q165" s="145">
        <v>8.0000000000000007E-5</v>
      </c>
      <c r="R165" s="145">
        <f t="shared" si="12"/>
        <v>3.2000000000000003E-4</v>
      </c>
      <c r="S165" s="145">
        <v>0</v>
      </c>
      <c r="T165" s="146">
        <f t="shared" si="13"/>
        <v>0</v>
      </c>
      <c r="AR165" s="147" t="s">
        <v>162</v>
      </c>
      <c r="AT165" s="147" t="s">
        <v>194</v>
      </c>
      <c r="AU165" s="147" t="s">
        <v>79</v>
      </c>
      <c r="AY165" s="13" t="s">
        <v>146</v>
      </c>
      <c r="BE165" s="148">
        <f t="shared" si="14"/>
        <v>0</v>
      </c>
      <c r="BF165" s="148">
        <f t="shared" si="15"/>
        <v>0</v>
      </c>
      <c r="BG165" s="148">
        <f t="shared" si="16"/>
        <v>0</v>
      </c>
      <c r="BH165" s="148">
        <f t="shared" si="17"/>
        <v>0</v>
      </c>
      <c r="BI165" s="148">
        <f t="shared" si="18"/>
        <v>0</v>
      </c>
      <c r="BJ165" s="13" t="s">
        <v>153</v>
      </c>
      <c r="BK165" s="148">
        <f t="shared" si="19"/>
        <v>0</v>
      </c>
      <c r="BL165" s="13" t="s">
        <v>152</v>
      </c>
      <c r="BM165" s="147" t="s">
        <v>241</v>
      </c>
    </row>
    <row r="166" spans="2:65" s="1" customFormat="1" ht="16.5" customHeight="1" x14ac:dyDescent="0.2">
      <c r="B166" s="28"/>
      <c r="C166" s="149" t="s">
        <v>197</v>
      </c>
      <c r="D166" s="149" t="s">
        <v>194</v>
      </c>
      <c r="E166" s="150" t="s">
        <v>788</v>
      </c>
      <c r="F166" s="151" t="s">
        <v>771</v>
      </c>
      <c r="G166" s="152" t="s">
        <v>737</v>
      </c>
      <c r="H166" s="153">
        <v>4</v>
      </c>
      <c r="I166" s="154"/>
      <c r="J166" s="155">
        <f t="shared" si="10"/>
        <v>0</v>
      </c>
      <c r="K166" s="156"/>
      <c r="L166" s="157"/>
      <c r="M166" s="158" t="s">
        <v>1</v>
      </c>
      <c r="N166" s="159" t="s">
        <v>37</v>
      </c>
      <c r="P166" s="145">
        <f t="shared" si="11"/>
        <v>0</v>
      </c>
      <c r="Q166" s="145">
        <v>0</v>
      </c>
      <c r="R166" s="145">
        <f t="shared" si="12"/>
        <v>0</v>
      </c>
      <c r="S166" s="145">
        <v>0</v>
      </c>
      <c r="T166" s="146">
        <f t="shared" si="13"/>
        <v>0</v>
      </c>
      <c r="AR166" s="147" t="s">
        <v>162</v>
      </c>
      <c r="AT166" s="147" t="s">
        <v>194</v>
      </c>
      <c r="AU166" s="147" t="s">
        <v>79</v>
      </c>
      <c r="AY166" s="13" t="s">
        <v>146</v>
      </c>
      <c r="BE166" s="148">
        <f t="shared" si="14"/>
        <v>0</v>
      </c>
      <c r="BF166" s="148">
        <f t="shared" si="15"/>
        <v>0</v>
      </c>
      <c r="BG166" s="148">
        <f t="shared" si="16"/>
        <v>0</v>
      </c>
      <c r="BH166" s="148">
        <f t="shared" si="17"/>
        <v>0</v>
      </c>
      <c r="BI166" s="148">
        <f t="shared" si="18"/>
        <v>0</v>
      </c>
      <c r="BJ166" s="13" t="s">
        <v>153</v>
      </c>
      <c r="BK166" s="148">
        <f t="shared" si="19"/>
        <v>0</v>
      </c>
      <c r="BL166" s="13" t="s">
        <v>152</v>
      </c>
      <c r="BM166" s="147" t="s">
        <v>244</v>
      </c>
    </row>
    <row r="167" spans="2:65" s="1" customFormat="1" ht="24.2" customHeight="1" x14ac:dyDescent="0.2">
      <c r="B167" s="28"/>
      <c r="C167" s="135" t="s">
        <v>245</v>
      </c>
      <c r="D167" s="135" t="s">
        <v>148</v>
      </c>
      <c r="E167" s="136" t="s">
        <v>789</v>
      </c>
      <c r="F167" s="137" t="s">
        <v>790</v>
      </c>
      <c r="G167" s="138" t="s">
        <v>737</v>
      </c>
      <c r="H167" s="139">
        <v>4</v>
      </c>
      <c r="I167" s="140"/>
      <c r="J167" s="141">
        <f t="shared" si="10"/>
        <v>0</v>
      </c>
      <c r="K167" s="142"/>
      <c r="L167" s="28"/>
      <c r="M167" s="143" t="s">
        <v>1</v>
      </c>
      <c r="N167" s="144" t="s">
        <v>37</v>
      </c>
      <c r="P167" s="145">
        <f t="shared" si="11"/>
        <v>0</v>
      </c>
      <c r="Q167" s="145">
        <v>0</v>
      </c>
      <c r="R167" s="145">
        <f t="shared" si="12"/>
        <v>0</v>
      </c>
      <c r="S167" s="145">
        <v>0</v>
      </c>
      <c r="T167" s="146">
        <f t="shared" si="13"/>
        <v>0</v>
      </c>
      <c r="AR167" s="147" t="s">
        <v>152</v>
      </c>
      <c r="AT167" s="147" t="s">
        <v>148</v>
      </c>
      <c r="AU167" s="147" t="s">
        <v>79</v>
      </c>
      <c r="AY167" s="13" t="s">
        <v>146</v>
      </c>
      <c r="BE167" s="148">
        <f t="shared" si="14"/>
        <v>0</v>
      </c>
      <c r="BF167" s="148">
        <f t="shared" si="15"/>
        <v>0</v>
      </c>
      <c r="BG167" s="148">
        <f t="shared" si="16"/>
        <v>0</v>
      </c>
      <c r="BH167" s="148">
        <f t="shared" si="17"/>
        <v>0</v>
      </c>
      <c r="BI167" s="148">
        <f t="shared" si="18"/>
        <v>0</v>
      </c>
      <c r="BJ167" s="13" t="s">
        <v>153</v>
      </c>
      <c r="BK167" s="148">
        <f t="shared" si="19"/>
        <v>0</v>
      </c>
      <c r="BL167" s="13" t="s">
        <v>152</v>
      </c>
      <c r="BM167" s="147" t="s">
        <v>248</v>
      </c>
    </row>
    <row r="168" spans="2:65" s="1" customFormat="1" ht="16.5" customHeight="1" x14ac:dyDescent="0.2">
      <c r="B168" s="28"/>
      <c r="C168" s="149" t="s">
        <v>200</v>
      </c>
      <c r="D168" s="149" t="s">
        <v>194</v>
      </c>
      <c r="E168" s="150" t="s">
        <v>791</v>
      </c>
      <c r="F168" s="151" t="s">
        <v>792</v>
      </c>
      <c r="G168" s="152" t="s">
        <v>737</v>
      </c>
      <c r="H168" s="153">
        <v>4</v>
      </c>
      <c r="I168" s="154"/>
      <c r="J168" s="155">
        <f t="shared" si="10"/>
        <v>0</v>
      </c>
      <c r="K168" s="156"/>
      <c r="L168" s="157"/>
      <c r="M168" s="158" t="s">
        <v>1</v>
      </c>
      <c r="N168" s="159" t="s">
        <v>37</v>
      </c>
      <c r="P168" s="145">
        <f t="shared" si="11"/>
        <v>0</v>
      </c>
      <c r="Q168" s="145">
        <v>1E-4</v>
      </c>
      <c r="R168" s="145">
        <f t="shared" si="12"/>
        <v>4.0000000000000002E-4</v>
      </c>
      <c r="S168" s="145">
        <v>0</v>
      </c>
      <c r="T168" s="146">
        <f t="shared" si="13"/>
        <v>0</v>
      </c>
      <c r="AR168" s="147" t="s">
        <v>162</v>
      </c>
      <c r="AT168" s="147" t="s">
        <v>194</v>
      </c>
      <c r="AU168" s="147" t="s">
        <v>79</v>
      </c>
      <c r="AY168" s="13" t="s">
        <v>146</v>
      </c>
      <c r="BE168" s="148">
        <f t="shared" si="14"/>
        <v>0</v>
      </c>
      <c r="BF168" s="148">
        <f t="shared" si="15"/>
        <v>0</v>
      </c>
      <c r="BG168" s="148">
        <f t="shared" si="16"/>
        <v>0</v>
      </c>
      <c r="BH168" s="148">
        <f t="shared" si="17"/>
        <v>0</v>
      </c>
      <c r="BI168" s="148">
        <f t="shared" si="18"/>
        <v>0</v>
      </c>
      <c r="BJ168" s="13" t="s">
        <v>153</v>
      </c>
      <c r="BK168" s="148">
        <f t="shared" si="19"/>
        <v>0</v>
      </c>
      <c r="BL168" s="13" t="s">
        <v>152</v>
      </c>
      <c r="BM168" s="147" t="s">
        <v>251</v>
      </c>
    </row>
    <row r="169" spans="2:65" s="1" customFormat="1" ht="21.75" customHeight="1" x14ac:dyDescent="0.2">
      <c r="B169" s="28"/>
      <c r="C169" s="135" t="s">
        <v>252</v>
      </c>
      <c r="D169" s="135" t="s">
        <v>148</v>
      </c>
      <c r="E169" s="136" t="s">
        <v>793</v>
      </c>
      <c r="F169" s="137" t="s">
        <v>794</v>
      </c>
      <c r="G169" s="138" t="s">
        <v>737</v>
      </c>
      <c r="H169" s="139">
        <v>1</v>
      </c>
      <c r="I169" s="140"/>
      <c r="J169" s="141">
        <f t="shared" si="10"/>
        <v>0</v>
      </c>
      <c r="K169" s="142"/>
      <c r="L169" s="28"/>
      <c r="M169" s="143" t="s">
        <v>1</v>
      </c>
      <c r="N169" s="144" t="s">
        <v>37</v>
      </c>
      <c r="P169" s="145">
        <f t="shared" si="11"/>
        <v>0</v>
      </c>
      <c r="Q169" s="145">
        <v>0</v>
      </c>
      <c r="R169" s="145">
        <f t="shared" si="12"/>
        <v>0</v>
      </c>
      <c r="S169" s="145">
        <v>0</v>
      </c>
      <c r="T169" s="146">
        <f t="shared" si="13"/>
        <v>0</v>
      </c>
      <c r="AR169" s="147" t="s">
        <v>152</v>
      </c>
      <c r="AT169" s="147" t="s">
        <v>148</v>
      </c>
      <c r="AU169" s="147" t="s">
        <v>79</v>
      </c>
      <c r="AY169" s="13" t="s">
        <v>146</v>
      </c>
      <c r="BE169" s="148">
        <f t="shared" si="14"/>
        <v>0</v>
      </c>
      <c r="BF169" s="148">
        <f t="shared" si="15"/>
        <v>0</v>
      </c>
      <c r="BG169" s="148">
        <f t="shared" si="16"/>
        <v>0</v>
      </c>
      <c r="BH169" s="148">
        <f t="shared" si="17"/>
        <v>0</v>
      </c>
      <c r="BI169" s="148">
        <f t="shared" si="18"/>
        <v>0</v>
      </c>
      <c r="BJ169" s="13" t="s">
        <v>153</v>
      </c>
      <c r="BK169" s="148">
        <f t="shared" si="19"/>
        <v>0</v>
      </c>
      <c r="BL169" s="13" t="s">
        <v>152</v>
      </c>
      <c r="BM169" s="147" t="s">
        <v>255</v>
      </c>
    </row>
    <row r="170" spans="2:65" s="1" customFormat="1" ht="24.2" customHeight="1" x14ac:dyDescent="0.2">
      <c r="B170" s="28"/>
      <c r="C170" s="149" t="s">
        <v>204</v>
      </c>
      <c r="D170" s="149" t="s">
        <v>194</v>
      </c>
      <c r="E170" s="150" t="s">
        <v>795</v>
      </c>
      <c r="F170" s="151" t="s">
        <v>796</v>
      </c>
      <c r="G170" s="152" t="s">
        <v>737</v>
      </c>
      <c r="H170" s="153">
        <v>1</v>
      </c>
      <c r="I170" s="154"/>
      <c r="J170" s="155">
        <f t="shared" si="10"/>
        <v>0</v>
      </c>
      <c r="K170" s="156"/>
      <c r="L170" s="157"/>
      <c r="M170" s="158" t="s">
        <v>1</v>
      </c>
      <c r="N170" s="159" t="s">
        <v>37</v>
      </c>
      <c r="P170" s="145">
        <f t="shared" si="11"/>
        <v>0</v>
      </c>
      <c r="Q170" s="145">
        <v>4.2000000000000002E-4</v>
      </c>
      <c r="R170" s="145">
        <f t="shared" si="12"/>
        <v>4.2000000000000002E-4</v>
      </c>
      <c r="S170" s="145">
        <v>0</v>
      </c>
      <c r="T170" s="146">
        <f t="shared" si="13"/>
        <v>0</v>
      </c>
      <c r="AR170" s="147" t="s">
        <v>162</v>
      </c>
      <c r="AT170" s="147" t="s">
        <v>194</v>
      </c>
      <c r="AU170" s="147" t="s">
        <v>79</v>
      </c>
      <c r="AY170" s="13" t="s">
        <v>146</v>
      </c>
      <c r="BE170" s="148">
        <f t="shared" si="14"/>
        <v>0</v>
      </c>
      <c r="BF170" s="148">
        <f t="shared" si="15"/>
        <v>0</v>
      </c>
      <c r="BG170" s="148">
        <f t="shared" si="16"/>
        <v>0</v>
      </c>
      <c r="BH170" s="148">
        <f t="shared" si="17"/>
        <v>0</v>
      </c>
      <c r="BI170" s="148">
        <f t="shared" si="18"/>
        <v>0</v>
      </c>
      <c r="BJ170" s="13" t="s">
        <v>153</v>
      </c>
      <c r="BK170" s="148">
        <f t="shared" si="19"/>
        <v>0</v>
      </c>
      <c r="BL170" s="13" t="s">
        <v>152</v>
      </c>
      <c r="BM170" s="147" t="s">
        <v>258</v>
      </c>
    </row>
    <row r="171" spans="2:65" s="1" customFormat="1" ht="24.2" customHeight="1" x14ac:dyDescent="0.2">
      <c r="B171" s="28"/>
      <c r="C171" s="135" t="s">
        <v>259</v>
      </c>
      <c r="D171" s="135" t="s">
        <v>148</v>
      </c>
      <c r="E171" s="136" t="s">
        <v>797</v>
      </c>
      <c r="F171" s="137" t="s">
        <v>798</v>
      </c>
      <c r="G171" s="138" t="s">
        <v>737</v>
      </c>
      <c r="H171" s="139">
        <v>58</v>
      </c>
      <c r="I171" s="140"/>
      <c r="J171" s="141">
        <f t="shared" si="10"/>
        <v>0</v>
      </c>
      <c r="K171" s="142"/>
      <c r="L171" s="28"/>
      <c r="M171" s="143" t="s">
        <v>1</v>
      </c>
      <c r="N171" s="144" t="s">
        <v>37</v>
      </c>
      <c r="P171" s="145">
        <f t="shared" si="11"/>
        <v>0</v>
      </c>
      <c r="Q171" s="145">
        <v>0</v>
      </c>
      <c r="R171" s="145">
        <f t="shared" si="12"/>
        <v>0</v>
      </c>
      <c r="S171" s="145">
        <v>0</v>
      </c>
      <c r="T171" s="146">
        <f t="shared" si="13"/>
        <v>0</v>
      </c>
      <c r="AR171" s="147" t="s">
        <v>152</v>
      </c>
      <c r="AT171" s="147" t="s">
        <v>148</v>
      </c>
      <c r="AU171" s="147" t="s">
        <v>79</v>
      </c>
      <c r="AY171" s="13" t="s">
        <v>146</v>
      </c>
      <c r="BE171" s="148">
        <f t="shared" si="14"/>
        <v>0</v>
      </c>
      <c r="BF171" s="148">
        <f t="shared" si="15"/>
        <v>0</v>
      </c>
      <c r="BG171" s="148">
        <f t="shared" si="16"/>
        <v>0</v>
      </c>
      <c r="BH171" s="148">
        <f t="shared" si="17"/>
        <v>0</v>
      </c>
      <c r="BI171" s="148">
        <f t="shared" si="18"/>
        <v>0</v>
      </c>
      <c r="BJ171" s="13" t="s">
        <v>153</v>
      </c>
      <c r="BK171" s="148">
        <f t="shared" si="19"/>
        <v>0</v>
      </c>
      <c r="BL171" s="13" t="s">
        <v>152</v>
      </c>
      <c r="BM171" s="147" t="s">
        <v>262</v>
      </c>
    </row>
    <row r="172" spans="2:65" s="1" customFormat="1" ht="16.5" customHeight="1" x14ac:dyDescent="0.2">
      <c r="B172" s="28"/>
      <c r="C172" s="149" t="s">
        <v>207</v>
      </c>
      <c r="D172" s="149" t="s">
        <v>194</v>
      </c>
      <c r="E172" s="150" t="s">
        <v>799</v>
      </c>
      <c r="F172" s="151" t="s">
        <v>800</v>
      </c>
      <c r="G172" s="152" t="s">
        <v>737</v>
      </c>
      <c r="H172" s="153">
        <v>58</v>
      </c>
      <c r="I172" s="154"/>
      <c r="J172" s="155">
        <f t="shared" si="10"/>
        <v>0</v>
      </c>
      <c r="K172" s="156"/>
      <c r="L172" s="157"/>
      <c r="M172" s="158" t="s">
        <v>1</v>
      </c>
      <c r="N172" s="159" t="s">
        <v>37</v>
      </c>
      <c r="P172" s="145">
        <f t="shared" si="11"/>
        <v>0</v>
      </c>
      <c r="Q172" s="145">
        <v>1E-4</v>
      </c>
      <c r="R172" s="145">
        <f t="shared" si="12"/>
        <v>5.8000000000000005E-3</v>
      </c>
      <c r="S172" s="145">
        <v>0</v>
      </c>
      <c r="T172" s="146">
        <f t="shared" si="13"/>
        <v>0</v>
      </c>
      <c r="AR172" s="147" t="s">
        <v>162</v>
      </c>
      <c r="AT172" s="147" t="s">
        <v>194</v>
      </c>
      <c r="AU172" s="147" t="s">
        <v>79</v>
      </c>
      <c r="AY172" s="13" t="s">
        <v>146</v>
      </c>
      <c r="BE172" s="148">
        <f t="shared" si="14"/>
        <v>0</v>
      </c>
      <c r="BF172" s="148">
        <f t="shared" si="15"/>
        <v>0</v>
      </c>
      <c r="BG172" s="148">
        <f t="shared" si="16"/>
        <v>0</v>
      </c>
      <c r="BH172" s="148">
        <f t="shared" si="17"/>
        <v>0</v>
      </c>
      <c r="BI172" s="148">
        <f t="shared" si="18"/>
        <v>0</v>
      </c>
      <c r="BJ172" s="13" t="s">
        <v>153</v>
      </c>
      <c r="BK172" s="148">
        <f t="shared" si="19"/>
        <v>0</v>
      </c>
      <c r="BL172" s="13" t="s">
        <v>152</v>
      </c>
      <c r="BM172" s="147" t="s">
        <v>265</v>
      </c>
    </row>
    <row r="173" spans="2:65" s="1" customFormat="1" ht="16.5" customHeight="1" x14ac:dyDescent="0.2">
      <c r="B173" s="28"/>
      <c r="C173" s="149" t="s">
        <v>266</v>
      </c>
      <c r="D173" s="149" t="s">
        <v>194</v>
      </c>
      <c r="E173" s="150" t="s">
        <v>801</v>
      </c>
      <c r="F173" s="151" t="s">
        <v>771</v>
      </c>
      <c r="G173" s="152" t="s">
        <v>737</v>
      </c>
      <c r="H173" s="153">
        <v>20</v>
      </c>
      <c r="I173" s="154"/>
      <c r="J173" s="155">
        <f t="shared" si="10"/>
        <v>0</v>
      </c>
      <c r="K173" s="156"/>
      <c r="L173" s="157"/>
      <c r="M173" s="158" t="s">
        <v>1</v>
      </c>
      <c r="N173" s="159" t="s">
        <v>37</v>
      </c>
      <c r="P173" s="145">
        <f t="shared" si="11"/>
        <v>0</v>
      </c>
      <c r="Q173" s="145">
        <v>0</v>
      </c>
      <c r="R173" s="145">
        <f t="shared" si="12"/>
        <v>0</v>
      </c>
      <c r="S173" s="145">
        <v>0</v>
      </c>
      <c r="T173" s="146">
        <f t="shared" si="13"/>
        <v>0</v>
      </c>
      <c r="AR173" s="147" t="s">
        <v>162</v>
      </c>
      <c r="AT173" s="147" t="s">
        <v>194</v>
      </c>
      <c r="AU173" s="147" t="s">
        <v>79</v>
      </c>
      <c r="AY173" s="13" t="s">
        <v>146</v>
      </c>
      <c r="BE173" s="148">
        <f t="shared" si="14"/>
        <v>0</v>
      </c>
      <c r="BF173" s="148">
        <f t="shared" si="15"/>
        <v>0</v>
      </c>
      <c r="BG173" s="148">
        <f t="shared" si="16"/>
        <v>0</v>
      </c>
      <c r="BH173" s="148">
        <f t="shared" si="17"/>
        <v>0</v>
      </c>
      <c r="BI173" s="148">
        <f t="shared" si="18"/>
        <v>0</v>
      </c>
      <c r="BJ173" s="13" t="s">
        <v>153</v>
      </c>
      <c r="BK173" s="148">
        <f t="shared" si="19"/>
        <v>0</v>
      </c>
      <c r="BL173" s="13" t="s">
        <v>152</v>
      </c>
      <c r="BM173" s="147" t="s">
        <v>269</v>
      </c>
    </row>
    <row r="174" spans="2:65" s="1" customFormat="1" ht="16.5" customHeight="1" x14ac:dyDescent="0.2">
      <c r="B174" s="28"/>
      <c r="C174" s="149" t="s">
        <v>212</v>
      </c>
      <c r="D174" s="149" t="s">
        <v>194</v>
      </c>
      <c r="E174" s="150" t="s">
        <v>802</v>
      </c>
      <c r="F174" s="151" t="s">
        <v>803</v>
      </c>
      <c r="G174" s="152" t="s">
        <v>737</v>
      </c>
      <c r="H174" s="153">
        <v>13</v>
      </c>
      <c r="I174" s="154"/>
      <c r="J174" s="155">
        <f t="shared" si="10"/>
        <v>0</v>
      </c>
      <c r="K174" s="156"/>
      <c r="L174" s="157"/>
      <c r="M174" s="158" t="s">
        <v>1</v>
      </c>
      <c r="N174" s="159" t="s">
        <v>37</v>
      </c>
      <c r="P174" s="145">
        <f t="shared" si="11"/>
        <v>0</v>
      </c>
      <c r="Q174" s="145">
        <v>0</v>
      </c>
      <c r="R174" s="145">
        <f t="shared" si="12"/>
        <v>0</v>
      </c>
      <c r="S174" s="145">
        <v>0</v>
      </c>
      <c r="T174" s="146">
        <f t="shared" si="13"/>
        <v>0</v>
      </c>
      <c r="AR174" s="147" t="s">
        <v>162</v>
      </c>
      <c r="AT174" s="147" t="s">
        <v>194</v>
      </c>
      <c r="AU174" s="147" t="s">
        <v>79</v>
      </c>
      <c r="AY174" s="13" t="s">
        <v>146</v>
      </c>
      <c r="BE174" s="148">
        <f t="shared" si="14"/>
        <v>0</v>
      </c>
      <c r="BF174" s="148">
        <f t="shared" si="15"/>
        <v>0</v>
      </c>
      <c r="BG174" s="148">
        <f t="shared" si="16"/>
        <v>0</v>
      </c>
      <c r="BH174" s="148">
        <f t="shared" si="17"/>
        <v>0</v>
      </c>
      <c r="BI174" s="148">
        <f t="shared" si="18"/>
        <v>0</v>
      </c>
      <c r="BJ174" s="13" t="s">
        <v>153</v>
      </c>
      <c r="BK174" s="148">
        <f t="shared" si="19"/>
        <v>0</v>
      </c>
      <c r="BL174" s="13" t="s">
        <v>152</v>
      </c>
      <c r="BM174" s="147" t="s">
        <v>272</v>
      </c>
    </row>
    <row r="175" spans="2:65" s="1" customFormat="1" ht="16.5" customHeight="1" x14ac:dyDescent="0.2">
      <c r="B175" s="28"/>
      <c r="C175" s="149" t="s">
        <v>273</v>
      </c>
      <c r="D175" s="149" t="s">
        <v>194</v>
      </c>
      <c r="E175" s="150" t="s">
        <v>804</v>
      </c>
      <c r="F175" s="151" t="s">
        <v>805</v>
      </c>
      <c r="G175" s="152" t="s">
        <v>737</v>
      </c>
      <c r="H175" s="153">
        <v>4</v>
      </c>
      <c r="I175" s="154"/>
      <c r="J175" s="155">
        <f t="shared" si="10"/>
        <v>0</v>
      </c>
      <c r="K175" s="156"/>
      <c r="L175" s="157"/>
      <c r="M175" s="158" t="s">
        <v>1</v>
      </c>
      <c r="N175" s="159" t="s">
        <v>37</v>
      </c>
      <c r="P175" s="145">
        <f t="shared" si="11"/>
        <v>0</v>
      </c>
      <c r="Q175" s="145">
        <v>0</v>
      </c>
      <c r="R175" s="145">
        <f t="shared" si="12"/>
        <v>0</v>
      </c>
      <c r="S175" s="145">
        <v>0</v>
      </c>
      <c r="T175" s="146">
        <f t="shared" si="13"/>
        <v>0</v>
      </c>
      <c r="AR175" s="147" t="s">
        <v>162</v>
      </c>
      <c r="AT175" s="147" t="s">
        <v>194</v>
      </c>
      <c r="AU175" s="147" t="s">
        <v>79</v>
      </c>
      <c r="AY175" s="13" t="s">
        <v>146</v>
      </c>
      <c r="BE175" s="148">
        <f t="shared" si="14"/>
        <v>0</v>
      </c>
      <c r="BF175" s="148">
        <f t="shared" si="15"/>
        <v>0</v>
      </c>
      <c r="BG175" s="148">
        <f t="shared" si="16"/>
        <v>0</v>
      </c>
      <c r="BH175" s="148">
        <f t="shared" si="17"/>
        <v>0</v>
      </c>
      <c r="BI175" s="148">
        <f t="shared" si="18"/>
        <v>0</v>
      </c>
      <c r="BJ175" s="13" t="s">
        <v>153</v>
      </c>
      <c r="BK175" s="148">
        <f t="shared" si="19"/>
        <v>0</v>
      </c>
      <c r="BL175" s="13" t="s">
        <v>152</v>
      </c>
      <c r="BM175" s="147" t="s">
        <v>276</v>
      </c>
    </row>
    <row r="176" spans="2:65" s="1" customFormat="1" ht="24.2" customHeight="1" x14ac:dyDescent="0.2">
      <c r="B176" s="28"/>
      <c r="C176" s="135" t="s">
        <v>215</v>
      </c>
      <c r="D176" s="135" t="s">
        <v>148</v>
      </c>
      <c r="E176" s="136" t="s">
        <v>806</v>
      </c>
      <c r="F176" s="137" t="s">
        <v>807</v>
      </c>
      <c r="G176" s="138" t="s">
        <v>737</v>
      </c>
      <c r="H176" s="139">
        <v>4</v>
      </c>
      <c r="I176" s="140"/>
      <c r="J176" s="141">
        <f t="shared" si="10"/>
        <v>0</v>
      </c>
      <c r="K176" s="142"/>
      <c r="L176" s="28"/>
      <c r="M176" s="143" t="s">
        <v>1</v>
      </c>
      <c r="N176" s="144" t="s">
        <v>37</v>
      </c>
      <c r="P176" s="145">
        <f t="shared" si="11"/>
        <v>0</v>
      </c>
      <c r="Q176" s="145">
        <v>0</v>
      </c>
      <c r="R176" s="145">
        <f t="shared" si="12"/>
        <v>0</v>
      </c>
      <c r="S176" s="145">
        <v>0</v>
      </c>
      <c r="T176" s="146">
        <f t="shared" si="13"/>
        <v>0</v>
      </c>
      <c r="AR176" s="147" t="s">
        <v>152</v>
      </c>
      <c r="AT176" s="147" t="s">
        <v>148</v>
      </c>
      <c r="AU176" s="147" t="s">
        <v>79</v>
      </c>
      <c r="AY176" s="13" t="s">
        <v>146</v>
      </c>
      <c r="BE176" s="148">
        <f t="shared" si="14"/>
        <v>0</v>
      </c>
      <c r="BF176" s="148">
        <f t="shared" si="15"/>
        <v>0</v>
      </c>
      <c r="BG176" s="148">
        <f t="shared" si="16"/>
        <v>0</v>
      </c>
      <c r="BH176" s="148">
        <f t="shared" si="17"/>
        <v>0</v>
      </c>
      <c r="BI176" s="148">
        <f t="shared" si="18"/>
        <v>0</v>
      </c>
      <c r="BJ176" s="13" t="s">
        <v>153</v>
      </c>
      <c r="BK176" s="148">
        <f t="shared" si="19"/>
        <v>0</v>
      </c>
      <c r="BL176" s="13" t="s">
        <v>152</v>
      </c>
      <c r="BM176" s="147" t="s">
        <v>279</v>
      </c>
    </row>
    <row r="177" spans="2:65" s="1" customFormat="1" ht="24.2" customHeight="1" x14ac:dyDescent="0.2">
      <c r="B177" s="28"/>
      <c r="C177" s="149" t="s">
        <v>280</v>
      </c>
      <c r="D177" s="149" t="s">
        <v>194</v>
      </c>
      <c r="E177" s="150" t="s">
        <v>808</v>
      </c>
      <c r="F177" s="151" t="s">
        <v>809</v>
      </c>
      <c r="G177" s="152" t="s">
        <v>737</v>
      </c>
      <c r="H177" s="153">
        <v>4</v>
      </c>
      <c r="I177" s="154"/>
      <c r="J177" s="155">
        <f t="shared" si="10"/>
        <v>0</v>
      </c>
      <c r="K177" s="156"/>
      <c r="L177" s="157"/>
      <c r="M177" s="158" t="s">
        <v>1</v>
      </c>
      <c r="N177" s="159" t="s">
        <v>37</v>
      </c>
      <c r="P177" s="145">
        <f t="shared" si="11"/>
        <v>0</v>
      </c>
      <c r="Q177" s="145">
        <v>3.3E-4</v>
      </c>
      <c r="R177" s="145">
        <f t="shared" si="12"/>
        <v>1.32E-3</v>
      </c>
      <c r="S177" s="145">
        <v>0</v>
      </c>
      <c r="T177" s="146">
        <f t="shared" si="13"/>
        <v>0</v>
      </c>
      <c r="AR177" s="147" t="s">
        <v>162</v>
      </c>
      <c r="AT177" s="147" t="s">
        <v>194</v>
      </c>
      <c r="AU177" s="147" t="s">
        <v>79</v>
      </c>
      <c r="AY177" s="13" t="s">
        <v>146</v>
      </c>
      <c r="BE177" s="148">
        <f t="shared" si="14"/>
        <v>0</v>
      </c>
      <c r="BF177" s="148">
        <f t="shared" si="15"/>
        <v>0</v>
      </c>
      <c r="BG177" s="148">
        <f t="shared" si="16"/>
        <v>0</v>
      </c>
      <c r="BH177" s="148">
        <f t="shared" si="17"/>
        <v>0</v>
      </c>
      <c r="BI177" s="148">
        <f t="shared" si="18"/>
        <v>0</v>
      </c>
      <c r="BJ177" s="13" t="s">
        <v>153</v>
      </c>
      <c r="BK177" s="148">
        <f t="shared" si="19"/>
        <v>0</v>
      </c>
      <c r="BL177" s="13" t="s">
        <v>152</v>
      </c>
      <c r="BM177" s="147" t="s">
        <v>283</v>
      </c>
    </row>
    <row r="178" spans="2:65" s="11" customFormat="1" ht="26.1" customHeight="1" x14ac:dyDescent="0.2">
      <c r="B178" s="123"/>
      <c r="D178" s="124" t="s">
        <v>70</v>
      </c>
      <c r="E178" s="125" t="s">
        <v>810</v>
      </c>
      <c r="F178" s="125" t="s">
        <v>811</v>
      </c>
      <c r="I178" s="126"/>
      <c r="J178" s="127">
        <f>BK178</f>
        <v>0</v>
      </c>
      <c r="L178" s="123"/>
      <c r="M178" s="128"/>
      <c r="P178" s="129">
        <f>SUM(P179:P182)</f>
        <v>0</v>
      </c>
      <c r="R178" s="129">
        <f>SUM(R179:R182)</f>
        <v>8.8199999999999997E-3</v>
      </c>
      <c r="T178" s="130">
        <f>SUM(T179:T182)</f>
        <v>0</v>
      </c>
      <c r="AR178" s="124" t="s">
        <v>79</v>
      </c>
      <c r="AT178" s="131" t="s">
        <v>70</v>
      </c>
      <c r="AU178" s="131" t="s">
        <v>71</v>
      </c>
      <c r="AY178" s="124" t="s">
        <v>146</v>
      </c>
      <c r="BK178" s="132">
        <f>SUM(BK179:BK182)</f>
        <v>0</v>
      </c>
    </row>
    <row r="179" spans="2:65" s="1" customFormat="1" ht="24.2" customHeight="1" x14ac:dyDescent="0.2">
      <c r="B179" s="28"/>
      <c r="C179" s="135" t="s">
        <v>219</v>
      </c>
      <c r="D179" s="135" t="s">
        <v>148</v>
      </c>
      <c r="E179" s="136" t="s">
        <v>812</v>
      </c>
      <c r="F179" s="137" t="s">
        <v>813</v>
      </c>
      <c r="G179" s="138" t="s">
        <v>737</v>
      </c>
      <c r="H179" s="139">
        <v>1</v>
      </c>
      <c r="I179" s="140"/>
      <c r="J179" s="141">
        <f>ROUND(I179*H179,2)</f>
        <v>0</v>
      </c>
      <c r="K179" s="142"/>
      <c r="L179" s="28"/>
      <c r="M179" s="143" t="s">
        <v>1</v>
      </c>
      <c r="N179" s="144" t="s">
        <v>37</v>
      </c>
      <c r="P179" s="145">
        <f>O179*H179</f>
        <v>0</v>
      </c>
      <c r="Q179" s="145">
        <v>0</v>
      </c>
      <c r="R179" s="145">
        <f>Q179*H179</f>
        <v>0</v>
      </c>
      <c r="S179" s="145">
        <v>0</v>
      </c>
      <c r="T179" s="146">
        <f>S179*H179</f>
        <v>0</v>
      </c>
      <c r="AR179" s="147" t="s">
        <v>152</v>
      </c>
      <c r="AT179" s="147" t="s">
        <v>148</v>
      </c>
      <c r="AU179" s="147" t="s">
        <v>79</v>
      </c>
      <c r="AY179" s="13" t="s">
        <v>146</v>
      </c>
      <c r="BE179" s="148">
        <f>IF(N179="základná",J179,0)</f>
        <v>0</v>
      </c>
      <c r="BF179" s="148">
        <f>IF(N179="znížená",J179,0)</f>
        <v>0</v>
      </c>
      <c r="BG179" s="148">
        <f>IF(N179="zákl. prenesená",J179,0)</f>
        <v>0</v>
      </c>
      <c r="BH179" s="148">
        <f>IF(N179="zníž. prenesená",J179,0)</f>
        <v>0</v>
      </c>
      <c r="BI179" s="148">
        <f>IF(N179="nulová",J179,0)</f>
        <v>0</v>
      </c>
      <c r="BJ179" s="13" t="s">
        <v>153</v>
      </c>
      <c r="BK179" s="148">
        <f>ROUND(I179*H179,2)</f>
        <v>0</v>
      </c>
      <c r="BL179" s="13" t="s">
        <v>152</v>
      </c>
      <c r="BM179" s="147" t="s">
        <v>286</v>
      </c>
    </row>
    <row r="180" spans="2:65" s="1" customFormat="1" ht="21.75" customHeight="1" x14ac:dyDescent="0.2">
      <c r="B180" s="28"/>
      <c r="C180" s="149" t="s">
        <v>287</v>
      </c>
      <c r="D180" s="149" t="s">
        <v>194</v>
      </c>
      <c r="E180" s="150" t="s">
        <v>814</v>
      </c>
      <c r="F180" s="151" t="s">
        <v>815</v>
      </c>
      <c r="G180" s="152" t="s">
        <v>737</v>
      </c>
      <c r="H180" s="153">
        <v>1</v>
      </c>
      <c r="I180" s="154"/>
      <c r="J180" s="155">
        <f>ROUND(I180*H180,2)</f>
        <v>0</v>
      </c>
      <c r="K180" s="156"/>
      <c r="L180" s="157"/>
      <c r="M180" s="158" t="s">
        <v>1</v>
      </c>
      <c r="N180" s="159" t="s">
        <v>37</v>
      </c>
      <c r="P180" s="145">
        <f>O180*H180</f>
        <v>0</v>
      </c>
      <c r="Q180" s="145">
        <v>0</v>
      </c>
      <c r="R180" s="145">
        <f>Q180*H180</f>
        <v>0</v>
      </c>
      <c r="S180" s="145">
        <v>0</v>
      </c>
      <c r="T180" s="146">
        <f>S180*H180</f>
        <v>0</v>
      </c>
      <c r="AR180" s="147" t="s">
        <v>162</v>
      </c>
      <c r="AT180" s="147" t="s">
        <v>194</v>
      </c>
      <c r="AU180" s="147" t="s">
        <v>79</v>
      </c>
      <c r="AY180" s="13" t="s">
        <v>146</v>
      </c>
      <c r="BE180" s="148">
        <f>IF(N180="základná",J180,0)</f>
        <v>0</v>
      </c>
      <c r="BF180" s="148">
        <f>IF(N180="znížená",J180,0)</f>
        <v>0</v>
      </c>
      <c r="BG180" s="148">
        <f>IF(N180="zákl. prenesená",J180,0)</f>
        <v>0</v>
      </c>
      <c r="BH180" s="148">
        <f>IF(N180="zníž. prenesená",J180,0)</f>
        <v>0</v>
      </c>
      <c r="BI180" s="148">
        <f>IF(N180="nulová",J180,0)</f>
        <v>0</v>
      </c>
      <c r="BJ180" s="13" t="s">
        <v>153</v>
      </c>
      <c r="BK180" s="148">
        <f>ROUND(I180*H180,2)</f>
        <v>0</v>
      </c>
      <c r="BL180" s="13" t="s">
        <v>152</v>
      </c>
      <c r="BM180" s="147" t="s">
        <v>290</v>
      </c>
    </row>
    <row r="181" spans="2:65" s="1" customFormat="1" ht="16.5" customHeight="1" x14ac:dyDescent="0.2">
      <c r="B181" s="28"/>
      <c r="C181" s="135" t="s">
        <v>222</v>
      </c>
      <c r="D181" s="135" t="s">
        <v>148</v>
      </c>
      <c r="E181" s="136" t="s">
        <v>816</v>
      </c>
      <c r="F181" s="137" t="s">
        <v>817</v>
      </c>
      <c r="G181" s="138" t="s">
        <v>737</v>
      </c>
      <c r="H181" s="139">
        <v>1</v>
      </c>
      <c r="I181" s="140"/>
      <c r="J181" s="141">
        <f>ROUND(I181*H181,2)</f>
        <v>0</v>
      </c>
      <c r="K181" s="142"/>
      <c r="L181" s="28"/>
      <c r="M181" s="143" t="s">
        <v>1</v>
      </c>
      <c r="N181" s="144" t="s">
        <v>37</v>
      </c>
      <c r="P181" s="145">
        <f>O181*H181</f>
        <v>0</v>
      </c>
      <c r="Q181" s="145">
        <v>0</v>
      </c>
      <c r="R181" s="145">
        <f>Q181*H181</f>
        <v>0</v>
      </c>
      <c r="S181" s="145">
        <v>0</v>
      </c>
      <c r="T181" s="146">
        <f>S181*H181</f>
        <v>0</v>
      </c>
      <c r="AR181" s="147" t="s">
        <v>152</v>
      </c>
      <c r="AT181" s="147" t="s">
        <v>148</v>
      </c>
      <c r="AU181" s="147" t="s">
        <v>79</v>
      </c>
      <c r="AY181" s="13" t="s">
        <v>146</v>
      </c>
      <c r="BE181" s="148">
        <f>IF(N181="základná",J181,0)</f>
        <v>0</v>
      </c>
      <c r="BF181" s="148">
        <f>IF(N181="znížená",J181,0)</f>
        <v>0</v>
      </c>
      <c r="BG181" s="148">
        <f>IF(N181="zákl. prenesená",J181,0)</f>
        <v>0</v>
      </c>
      <c r="BH181" s="148">
        <f>IF(N181="zníž. prenesená",J181,0)</f>
        <v>0</v>
      </c>
      <c r="BI181" s="148">
        <f>IF(N181="nulová",J181,0)</f>
        <v>0</v>
      </c>
      <c r="BJ181" s="13" t="s">
        <v>153</v>
      </c>
      <c r="BK181" s="148">
        <f>ROUND(I181*H181,2)</f>
        <v>0</v>
      </c>
      <c r="BL181" s="13" t="s">
        <v>152</v>
      </c>
      <c r="BM181" s="147" t="s">
        <v>295</v>
      </c>
    </row>
    <row r="182" spans="2:65" s="1" customFormat="1" ht="16.5" customHeight="1" x14ac:dyDescent="0.2">
      <c r="B182" s="28"/>
      <c r="C182" s="149" t="s">
        <v>296</v>
      </c>
      <c r="D182" s="149" t="s">
        <v>194</v>
      </c>
      <c r="E182" s="150" t="s">
        <v>818</v>
      </c>
      <c r="F182" s="151" t="s">
        <v>819</v>
      </c>
      <c r="G182" s="152" t="s">
        <v>737</v>
      </c>
      <c r="H182" s="153">
        <v>1</v>
      </c>
      <c r="I182" s="154"/>
      <c r="J182" s="155">
        <f>ROUND(I182*H182,2)</f>
        <v>0</v>
      </c>
      <c r="K182" s="156"/>
      <c r="L182" s="157"/>
      <c r="M182" s="158" t="s">
        <v>1</v>
      </c>
      <c r="N182" s="159" t="s">
        <v>37</v>
      </c>
      <c r="P182" s="145">
        <f>O182*H182</f>
        <v>0</v>
      </c>
      <c r="Q182" s="145">
        <v>8.8199999999999997E-3</v>
      </c>
      <c r="R182" s="145">
        <f>Q182*H182</f>
        <v>8.8199999999999997E-3</v>
      </c>
      <c r="S182" s="145">
        <v>0</v>
      </c>
      <c r="T182" s="146">
        <f>S182*H182</f>
        <v>0</v>
      </c>
      <c r="AR182" s="147" t="s">
        <v>162</v>
      </c>
      <c r="AT182" s="147" t="s">
        <v>194</v>
      </c>
      <c r="AU182" s="147" t="s">
        <v>79</v>
      </c>
      <c r="AY182" s="13" t="s">
        <v>146</v>
      </c>
      <c r="BE182" s="148">
        <f>IF(N182="základná",J182,0)</f>
        <v>0</v>
      </c>
      <c r="BF182" s="148">
        <f>IF(N182="znížená",J182,0)</f>
        <v>0</v>
      </c>
      <c r="BG182" s="148">
        <f>IF(N182="zákl. prenesená",J182,0)</f>
        <v>0</v>
      </c>
      <c r="BH182" s="148">
        <f>IF(N182="zníž. prenesená",J182,0)</f>
        <v>0</v>
      </c>
      <c r="BI182" s="148">
        <f>IF(N182="nulová",J182,0)</f>
        <v>0</v>
      </c>
      <c r="BJ182" s="13" t="s">
        <v>153</v>
      </c>
      <c r="BK182" s="148">
        <f>ROUND(I182*H182,2)</f>
        <v>0</v>
      </c>
      <c r="BL182" s="13" t="s">
        <v>152</v>
      </c>
      <c r="BM182" s="147" t="s">
        <v>299</v>
      </c>
    </row>
    <row r="183" spans="2:65" s="11" customFormat="1" ht="26.1" customHeight="1" x14ac:dyDescent="0.2">
      <c r="B183" s="123"/>
      <c r="D183" s="124" t="s">
        <v>70</v>
      </c>
      <c r="E183" s="125" t="s">
        <v>820</v>
      </c>
      <c r="F183" s="125" t="s">
        <v>821</v>
      </c>
      <c r="I183" s="126"/>
      <c r="J183" s="127">
        <f>BK183</f>
        <v>0</v>
      </c>
      <c r="L183" s="123"/>
      <c r="M183" s="128"/>
      <c r="P183" s="129">
        <f>SUM(P184:P186)</f>
        <v>0</v>
      </c>
      <c r="R183" s="129">
        <f>SUM(R184:R186)</f>
        <v>6.4399999999999999E-2</v>
      </c>
      <c r="T183" s="130">
        <f>SUM(T184:T186)</f>
        <v>0</v>
      </c>
      <c r="AR183" s="124" t="s">
        <v>79</v>
      </c>
      <c r="AT183" s="131" t="s">
        <v>70</v>
      </c>
      <c r="AU183" s="131" t="s">
        <v>71</v>
      </c>
      <c r="AY183" s="124" t="s">
        <v>146</v>
      </c>
      <c r="BK183" s="132">
        <f>SUM(BK184:BK186)</f>
        <v>0</v>
      </c>
    </row>
    <row r="184" spans="2:65" s="1" customFormat="1" ht="16.5" customHeight="1" x14ac:dyDescent="0.2">
      <c r="B184" s="28"/>
      <c r="C184" s="135" t="s">
        <v>226</v>
      </c>
      <c r="D184" s="135" t="s">
        <v>148</v>
      </c>
      <c r="E184" s="136" t="s">
        <v>822</v>
      </c>
      <c r="F184" s="137" t="s">
        <v>823</v>
      </c>
      <c r="G184" s="138" t="s">
        <v>737</v>
      </c>
      <c r="H184" s="139">
        <v>1</v>
      </c>
      <c r="I184" s="140"/>
      <c r="J184" s="141">
        <f>ROUND(I184*H184,2)</f>
        <v>0</v>
      </c>
      <c r="K184" s="142"/>
      <c r="L184" s="28"/>
      <c r="M184" s="143" t="s">
        <v>1</v>
      </c>
      <c r="N184" s="144" t="s">
        <v>37</v>
      </c>
      <c r="P184" s="145">
        <f>O184*H184</f>
        <v>0</v>
      </c>
      <c r="Q184" s="145">
        <v>0</v>
      </c>
      <c r="R184" s="145">
        <f>Q184*H184</f>
        <v>0</v>
      </c>
      <c r="S184" s="145">
        <v>0</v>
      </c>
      <c r="T184" s="146">
        <f>S184*H184</f>
        <v>0</v>
      </c>
      <c r="AR184" s="147" t="s">
        <v>152</v>
      </c>
      <c r="AT184" s="147" t="s">
        <v>148</v>
      </c>
      <c r="AU184" s="147" t="s">
        <v>79</v>
      </c>
      <c r="AY184" s="13" t="s">
        <v>146</v>
      </c>
      <c r="BE184" s="148">
        <f>IF(N184="základná",J184,0)</f>
        <v>0</v>
      </c>
      <c r="BF184" s="148">
        <f>IF(N184="znížená",J184,0)</f>
        <v>0</v>
      </c>
      <c r="BG184" s="148">
        <f>IF(N184="zákl. prenesená",J184,0)</f>
        <v>0</v>
      </c>
      <c r="BH184" s="148">
        <f>IF(N184="zníž. prenesená",J184,0)</f>
        <v>0</v>
      </c>
      <c r="BI184" s="148">
        <f>IF(N184="nulová",J184,0)</f>
        <v>0</v>
      </c>
      <c r="BJ184" s="13" t="s">
        <v>153</v>
      </c>
      <c r="BK184" s="148">
        <f>ROUND(I184*H184,2)</f>
        <v>0</v>
      </c>
      <c r="BL184" s="13" t="s">
        <v>152</v>
      </c>
      <c r="BM184" s="147" t="s">
        <v>302</v>
      </c>
    </row>
    <row r="185" spans="2:65" s="1" customFormat="1" ht="16.5" customHeight="1" x14ac:dyDescent="0.2">
      <c r="B185" s="28"/>
      <c r="C185" s="149" t="s">
        <v>303</v>
      </c>
      <c r="D185" s="149" t="s">
        <v>194</v>
      </c>
      <c r="E185" s="150" t="s">
        <v>824</v>
      </c>
      <c r="F185" s="151" t="s">
        <v>825</v>
      </c>
      <c r="G185" s="152" t="s">
        <v>737</v>
      </c>
      <c r="H185" s="153">
        <v>1</v>
      </c>
      <c r="I185" s="154"/>
      <c r="J185" s="155">
        <f>ROUND(I185*H185,2)</f>
        <v>0</v>
      </c>
      <c r="K185" s="156"/>
      <c r="L185" s="157"/>
      <c r="M185" s="158" t="s">
        <v>1</v>
      </c>
      <c r="N185" s="159" t="s">
        <v>37</v>
      </c>
      <c r="P185" s="145">
        <f>O185*H185</f>
        <v>0</v>
      </c>
      <c r="Q185" s="145">
        <v>6.4399999999999999E-2</v>
      </c>
      <c r="R185" s="145">
        <f>Q185*H185</f>
        <v>6.4399999999999999E-2</v>
      </c>
      <c r="S185" s="145">
        <v>0</v>
      </c>
      <c r="T185" s="146">
        <f>S185*H185</f>
        <v>0</v>
      </c>
      <c r="AR185" s="147" t="s">
        <v>162</v>
      </c>
      <c r="AT185" s="147" t="s">
        <v>194</v>
      </c>
      <c r="AU185" s="147" t="s">
        <v>79</v>
      </c>
      <c r="AY185" s="13" t="s">
        <v>146</v>
      </c>
      <c r="BE185" s="148">
        <f>IF(N185="základná",J185,0)</f>
        <v>0</v>
      </c>
      <c r="BF185" s="148">
        <f>IF(N185="znížená",J185,0)</f>
        <v>0</v>
      </c>
      <c r="BG185" s="148">
        <f>IF(N185="zákl. prenesená",J185,0)</f>
        <v>0</v>
      </c>
      <c r="BH185" s="148">
        <f>IF(N185="zníž. prenesená",J185,0)</f>
        <v>0</v>
      </c>
      <c r="BI185" s="148">
        <f>IF(N185="nulová",J185,0)</f>
        <v>0</v>
      </c>
      <c r="BJ185" s="13" t="s">
        <v>153</v>
      </c>
      <c r="BK185" s="148">
        <f>ROUND(I185*H185,2)</f>
        <v>0</v>
      </c>
      <c r="BL185" s="13" t="s">
        <v>152</v>
      </c>
      <c r="BM185" s="147" t="s">
        <v>306</v>
      </c>
    </row>
    <row r="186" spans="2:65" s="1" customFormat="1" ht="16.5" customHeight="1" x14ac:dyDescent="0.2">
      <c r="B186" s="28"/>
      <c r="C186" s="135" t="s">
        <v>230</v>
      </c>
      <c r="D186" s="135" t="s">
        <v>148</v>
      </c>
      <c r="E186" s="136" t="s">
        <v>826</v>
      </c>
      <c r="F186" s="137" t="s">
        <v>827</v>
      </c>
      <c r="G186" s="138" t="s">
        <v>737</v>
      </c>
      <c r="H186" s="139">
        <v>1</v>
      </c>
      <c r="I186" s="140"/>
      <c r="J186" s="141">
        <f>ROUND(I186*H186,2)</f>
        <v>0</v>
      </c>
      <c r="K186" s="142"/>
      <c r="L186" s="28"/>
      <c r="M186" s="143" t="s">
        <v>1</v>
      </c>
      <c r="N186" s="144" t="s">
        <v>37</v>
      </c>
      <c r="P186" s="145">
        <f>O186*H186</f>
        <v>0</v>
      </c>
      <c r="Q186" s="145">
        <v>0</v>
      </c>
      <c r="R186" s="145">
        <f>Q186*H186</f>
        <v>0</v>
      </c>
      <c r="S186" s="145">
        <v>0</v>
      </c>
      <c r="T186" s="146">
        <f>S186*H186</f>
        <v>0</v>
      </c>
      <c r="AR186" s="147" t="s">
        <v>152</v>
      </c>
      <c r="AT186" s="147" t="s">
        <v>148</v>
      </c>
      <c r="AU186" s="147" t="s">
        <v>79</v>
      </c>
      <c r="AY186" s="13" t="s">
        <v>146</v>
      </c>
      <c r="BE186" s="148">
        <f>IF(N186="základná",J186,0)</f>
        <v>0</v>
      </c>
      <c r="BF186" s="148">
        <f>IF(N186="znížená",J186,0)</f>
        <v>0</v>
      </c>
      <c r="BG186" s="148">
        <f>IF(N186="zákl. prenesená",J186,0)</f>
        <v>0</v>
      </c>
      <c r="BH186" s="148">
        <f>IF(N186="zníž. prenesená",J186,0)</f>
        <v>0</v>
      </c>
      <c r="BI186" s="148">
        <f>IF(N186="nulová",J186,0)</f>
        <v>0</v>
      </c>
      <c r="BJ186" s="13" t="s">
        <v>153</v>
      </c>
      <c r="BK186" s="148">
        <f>ROUND(I186*H186,2)</f>
        <v>0</v>
      </c>
      <c r="BL186" s="13" t="s">
        <v>152</v>
      </c>
      <c r="BM186" s="147" t="s">
        <v>309</v>
      </c>
    </row>
    <row r="187" spans="2:65" s="11" customFormat="1" ht="26.1" customHeight="1" x14ac:dyDescent="0.2">
      <c r="B187" s="123"/>
      <c r="D187" s="124" t="s">
        <v>70</v>
      </c>
      <c r="E187" s="125" t="s">
        <v>828</v>
      </c>
      <c r="F187" s="125" t="s">
        <v>829</v>
      </c>
      <c r="I187" s="126"/>
      <c r="J187" s="127">
        <f>BK187</f>
        <v>0</v>
      </c>
      <c r="L187" s="123"/>
      <c r="M187" s="128"/>
      <c r="P187" s="129">
        <f>SUM(P188:P195)</f>
        <v>0</v>
      </c>
      <c r="R187" s="129">
        <f>SUM(R188:R195)</f>
        <v>4.3679999999999997E-2</v>
      </c>
      <c r="T187" s="130">
        <f>SUM(T188:T195)</f>
        <v>0</v>
      </c>
      <c r="AR187" s="124" t="s">
        <v>79</v>
      </c>
      <c r="AT187" s="131" t="s">
        <v>70</v>
      </c>
      <c r="AU187" s="131" t="s">
        <v>71</v>
      </c>
      <c r="AY187" s="124" t="s">
        <v>146</v>
      </c>
      <c r="BK187" s="132">
        <f>SUM(BK188:BK195)</f>
        <v>0</v>
      </c>
    </row>
    <row r="188" spans="2:65" s="1" customFormat="1" ht="16.5" customHeight="1" x14ac:dyDescent="0.2">
      <c r="B188" s="28"/>
      <c r="C188" s="135" t="s">
        <v>310</v>
      </c>
      <c r="D188" s="135" t="s">
        <v>148</v>
      </c>
      <c r="E188" s="136" t="s">
        <v>830</v>
      </c>
      <c r="F188" s="137" t="s">
        <v>831</v>
      </c>
      <c r="G188" s="138" t="s">
        <v>737</v>
      </c>
      <c r="H188" s="139">
        <v>33</v>
      </c>
      <c r="I188" s="140"/>
      <c r="J188" s="141">
        <f t="shared" ref="J188:J195" si="20">ROUND(I188*H188,2)</f>
        <v>0</v>
      </c>
      <c r="K188" s="142"/>
      <c r="L188" s="28"/>
      <c r="M188" s="143" t="s">
        <v>1</v>
      </c>
      <c r="N188" s="144" t="s">
        <v>37</v>
      </c>
      <c r="P188" s="145">
        <f t="shared" ref="P188:P195" si="21">O188*H188</f>
        <v>0</v>
      </c>
      <c r="Q188" s="145">
        <v>0</v>
      </c>
      <c r="R188" s="145">
        <f t="shared" ref="R188:R195" si="22">Q188*H188</f>
        <v>0</v>
      </c>
      <c r="S188" s="145">
        <v>0</v>
      </c>
      <c r="T188" s="146">
        <f t="shared" ref="T188:T195" si="23">S188*H188</f>
        <v>0</v>
      </c>
      <c r="AR188" s="147" t="s">
        <v>152</v>
      </c>
      <c r="AT188" s="147" t="s">
        <v>148</v>
      </c>
      <c r="AU188" s="147" t="s">
        <v>79</v>
      </c>
      <c r="AY188" s="13" t="s">
        <v>146</v>
      </c>
      <c r="BE188" s="148">
        <f t="shared" ref="BE188:BE195" si="24">IF(N188="základná",J188,0)</f>
        <v>0</v>
      </c>
      <c r="BF188" s="148">
        <f t="shared" ref="BF188:BF195" si="25">IF(N188="znížená",J188,0)</f>
        <v>0</v>
      </c>
      <c r="BG188" s="148">
        <f t="shared" ref="BG188:BG195" si="26">IF(N188="zákl. prenesená",J188,0)</f>
        <v>0</v>
      </c>
      <c r="BH188" s="148">
        <f t="shared" ref="BH188:BH195" si="27">IF(N188="zníž. prenesená",J188,0)</f>
        <v>0</v>
      </c>
      <c r="BI188" s="148">
        <f t="shared" ref="BI188:BI195" si="28">IF(N188="nulová",J188,0)</f>
        <v>0</v>
      </c>
      <c r="BJ188" s="13" t="s">
        <v>153</v>
      </c>
      <c r="BK188" s="148">
        <f t="shared" ref="BK188:BK195" si="29">ROUND(I188*H188,2)</f>
        <v>0</v>
      </c>
      <c r="BL188" s="13" t="s">
        <v>152</v>
      </c>
      <c r="BM188" s="147" t="s">
        <v>313</v>
      </c>
    </row>
    <row r="189" spans="2:65" s="1" customFormat="1" ht="16.5" customHeight="1" x14ac:dyDescent="0.2">
      <c r="B189" s="28"/>
      <c r="C189" s="149" t="s">
        <v>234</v>
      </c>
      <c r="D189" s="149" t="s">
        <v>194</v>
      </c>
      <c r="E189" s="150" t="s">
        <v>832</v>
      </c>
      <c r="F189" s="151" t="s">
        <v>833</v>
      </c>
      <c r="G189" s="152" t="s">
        <v>737</v>
      </c>
      <c r="H189" s="153">
        <v>4</v>
      </c>
      <c r="I189" s="154"/>
      <c r="J189" s="155">
        <f t="shared" si="20"/>
        <v>0</v>
      </c>
      <c r="K189" s="156"/>
      <c r="L189" s="157"/>
      <c r="M189" s="158" t="s">
        <v>1</v>
      </c>
      <c r="N189" s="159" t="s">
        <v>37</v>
      </c>
      <c r="P189" s="145">
        <f t="shared" si="21"/>
        <v>0</v>
      </c>
      <c r="Q189" s="145">
        <v>1.7000000000000001E-4</v>
      </c>
      <c r="R189" s="145">
        <f t="shared" si="22"/>
        <v>6.8000000000000005E-4</v>
      </c>
      <c r="S189" s="145">
        <v>0</v>
      </c>
      <c r="T189" s="146">
        <f t="shared" si="23"/>
        <v>0</v>
      </c>
      <c r="AR189" s="147" t="s">
        <v>162</v>
      </c>
      <c r="AT189" s="147" t="s">
        <v>194</v>
      </c>
      <c r="AU189" s="147" t="s">
        <v>79</v>
      </c>
      <c r="AY189" s="13" t="s">
        <v>146</v>
      </c>
      <c r="BE189" s="148">
        <f t="shared" si="24"/>
        <v>0</v>
      </c>
      <c r="BF189" s="148">
        <f t="shared" si="25"/>
        <v>0</v>
      </c>
      <c r="BG189" s="148">
        <f t="shared" si="26"/>
        <v>0</v>
      </c>
      <c r="BH189" s="148">
        <f t="shared" si="27"/>
        <v>0</v>
      </c>
      <c r="BI189" s="148">
        <f t="shared" si="28"/>
        <v>0</v>
      </c>
      <c r="BJ189" s="13" t="s">
        <v>153</v>
      </c>
      <c r="BK189" s="148">
        <f t="shared" si="29"/>
        <v>0</v>
      </c>
      <c r="BL189" s="13" t="s">
        <v>152</v>
      </c>
      <c r="BM189" s="147" t="s">
        <v>316</v>
      </c>
    </row>
    <row r="190" spans="2:65" s="1" customFormat="1" ht="16.5" customHeight="1" x14ac:dyDescent="0.2">
      <c r="B190" s="28"/>
      <c r="C190" s="149" t="s">
        <v>317</v>
      </c>
      <c r="D190" s="149" t="s">
        <v>194</v>
      </c>
      <c r="E190" s="150" t="s">
        <v>834</v>
      </c>
      <c r="F190" s="151" t="s">
        <v>835</v>
      </c>
      <c r="G190" s="152" t="s">
        <v>737</v>
      </c>
      <c r="H190" s="153">
        <v>1</v>
      </c>
      <c r="I190" s="154"/>
      <c r="J190" s="155">
        <f t="shared" si="20"/>
        <v>0</v>
      </c>
      <c r="K190" s="156"/>
      <c r="L190" s="157"/>
      <c r="M190" s="158" t="s">
        <v>1</v>
      </c>
      <c r="N190" s="159" t="s">
        <v>37</v>
      </c>
      <c r="P190" s="145">
        <f t="shared" si="21"/>
        <v>0</v>
      </c>
      <c r="Q190" s="145">
        <v>1.8E-3</v>
      </c>
      <c r="R190" s="145">
        <f t="shared" si="22"/>
        <v>1.8E-3</v>
      </c>
      <c r="S190" s="145">
        <v>0</v>
      </c>
      <c r="T190" s="146">
        <f t="shared" si="23"/>
        <v>0</v>
      </c>
      <c r="AR190" s="147" t="s">
        <v>162</v>
      </c>
      <c r="AT190" s="147" t="s">
        <v>194</v>
      </c>
      <c r="AU190" s="147" t="s">
        <v>79</v>
      </c>
      <c r="AY190" s="13" t="s">
        <v>146</v>
      </c>
      <c r="BE190" s="148">
        <f t="shared" si="24"/>
        <v>0</v>
      </c>
      <c r="BF190" s="148">
        <f t="shared" si="25"/>
        <v>0</v>
      </c>
      <c r="BG190" s="148">
        <f t="shared" si="26"/>
        <v>0</v>
      </c>
      <c r="BH190" s="148">
        <f t="shared" si="27"/>
        <v>0</v>
      </c>
      <c r="BI190" s="148">
        <f t="shared" si="28"/>
        <v>0</v>
      </c>
      <c r="BJ190" s="13" t="s">
        <v>153</v>
      </c>
      <c r="BK190" s="148">
        <f t="shared" si="29"/>
        <v>0</v>
      </c>
      <c r="BL190" s="13" t="s">
        <v>152</v>
      </c>
      <c r="BM190" s="147" t="s">
        <v>320</v>
      </c>
    </row>
    <row r="191" spans="2:65" s="1" customFormat="1" ht="16.5" customHeight="1" x14ac:dyDescent="0.2">
      <c r="B191" s="28"/>
      <c r="C191" s="149" t="s">
        <v>237</v>
      </c>
      <c r="D191" s="149" t="s">
        <v>194</v>
      </c>
      <c r="E191" s="150" t="s">
        <v>836</v>
      </c>
      <c r="F191" s="151" t="s">
        <v>837</v>
      </c>
      <c r="G191" s="152" t="s">
        <v>737</v>
      </c>
      <c r="H191" s="153">
        <v>10</v>
      </c>
      <c r="I191" s="154"/>
      <c r="J191" s="155">
        <f t="shared" si="20"/>
        <v>0</v>
      </c>
      <c r="K191" s="156"/>
      <c r="L191" s="157"/>
      <c r="M191" s="158" t="s">
        <v>1</v>
      </c>
      <c r="N191" s="159" t="s">
        <v>37</v>
      </c>
      <c r="P191" s="145">
        <f t="shared" si="21"/>
        <v>0</v>
      </c>
      <c r="Q191" s="145">
        <v>1.48E-3</v>
      </c>
      <c r="R191" s="145">
        <f t="shared" si="22"/>
        <v>1.4800000000000001E-2</v>
      </c>
      <c r="S191" s="145">
        <v>0</v>
      </c>
      <c r="T191" s="146">
        <f t="shared" si="23"/>
        <v>0</v>
      </c>
      <c r="AR191" s="147" t="s">
        <v>162</v>
      </c>
      <c r="AT191" s="147" t="s">
        <v>194</v>
      </c>
      <c r="AU191" s="147" t="s">
        <v>79</v>
      </c>
      <c r="AY191" s="13" t="s">
        <v>146</v>
      </c>
      <c r="BE191" s="148">
        <f t="shared" si="24"/>
        <v>0</v>
      </c>
      <c r="BF191" s="148">
        <f t="shared" si="25"/>
        <v>0</v>
      </c>
      <c r="BG191" s="148">
        <f t="shared" si="26"/>
        <v>0</v>
      </c>
      <c r="BH191" s="148">
        <f t="shared" si="27"/>
        <v>0</v>
      </c>
      <c r="BI191" s="148">
        <f t="shared" si="28"/>
        <v>0</v>
      </c>
      <c r="BJ191" s="13" t="s">
        <v>153</v>
      </c>
      <c r="BK191" s="148">
        <f t="shared" si="29"/>
        <v>0</v>
      </c>
      <c r="BL191" s="13" t="s">
        <v>152</v>
      </c>
      <c r="BM191" s="147" t="s">
        <v>323</v>
      </c>
    </row>
    <row r="192" spans="2:65" s="1" customFormat="1" ht="16.5" customHeight="1" x14ac:dyDescent="0.2">
      <c r="B192" s="28"/>
      <c r="C192" s="149" t="s">
        <v>324</v>
      </c>
      <c r="D192" s="149" t="s">
        <v>194</v>
      </c>
      <c r="E192" s="150" t="s">
        <v>838</v>
      </c>
      <c r="F192" s="151" t="s">
        <v>839</v>
      </c>
      <c r="G192" s="152" t="s">
        <v>737</v>
      </c>
      <c r="H192" s="153">
        <v>10</v>
      </c>
      <c r="I192" s="154"/>
      <c r="J192" s="155">
        <f t="shared" si="20"/>
        <v>0</v>
      </c>
      <c r="K192" s="156"/>
      <c r="L192" s="157"/>
      <c r="M192" s="158" t="s">
        <v>1</v>
      </c>
      <c r="N192" s="159" t="s">
        <v>37</v>
      </c>
      <c r="P192" s="145">
        <f t="shared" si="21"/>
        <v>0</v>
      </c>
      <c r="Q192" s="145">
        <v>1.8E-3</v>
      </c>
      <c r="R192" s="145">
        <f t="shared" si="22"/>
        <v>1.7999999999999999E-2</v>
      </c>
      <c r="S192" s="145">
        <v>0</v>
      </c>
      <c r="T192" s="146">
        <f t="shared" si="23"/>
        <v>0</v>
      </c>
      <c r="AR192" s="147" t="s">
        <v>162</v>
      </c>
      <c r="AT192" s="147" t="s">
        <v>194</v>
      </c>
      <c r="AU192" s="147" t="s">
        <v>79</v>
      </c>
      <c r="AY192" s="13" t="s">
        <v>146</v>
      </c>
      <c r="BE192" s="148">
        <f t="shared" si="24"/>
        <v>0</v>
      </c>
      <c r="BF192" s="148">
        <f t="shared" si="25"/>
        <v>0</v>
      </c>
      <c r="BG192" s="148">
        <f t="shared" si="26"/>
        <v>0</v>
      </c>
      <c r="BH192" s="148">
        <f t="shared" si="27"/>
        <v>0</v>
      </c>
      <c r="BI192" s="148">
        <f t="shared" si="28"/>
        <v>0</v>
      </c>
      <c r="BJ192" s="13" t="s">
        <v>153</v>
      </c>
      <c r="BK192" s="148">
        <f t="shared" si="29"/>
        <v>0</v>
      </c>
      <c r="BL192" s="13" t="s">
        <v>152</v>
      </c>
      <c r="BM192" s="147" t="s">
        <v>327</v>
      </c>
    </row>
    <row r="193" spans="2:65" s="1" customFormat="1" ht="16.5" customHeight="1" x14ac:dyDescent="0.2">
      <c r="B193" s="28"/>
      <c r="C193" s="149" t="s">
        <v>241</v>
      </c>
      <c r="D193" s="149" t="s">
        <v>194</v>
      </c>
      <c r="E193" s="150" t="s">
        <v>840</v>
      </c>
      <c r="F193" s="151" t="s">
        <v>841</v>
      </c>
      <c r="G193" s="152" t="s">
        <v>737</v>
      </c>
      <c r="H193" s="153">
        <v>7</v>
      </c>
      <c r="I193" s="154"/>
      <c r="J193" s="155">
        <f t="shared" si="20"/>
        <v>0</v>
      </c>
      <c r="K193" s="156"/>
      <c r="L193" s="157"/>
      <c r="M193" s="158" t="s">
        <v>1</v>
      </c>
      <c r="N193" s="159" t="s">
        <v>37</v>
      </c>
      <c r="P193" s="145">
        <f t="shared" si="21"/>
        <v>0</v>
      </c>
      <c r="Q193" s="145">
        <v>1.1999999999999999E-3</v>
      </c>
      <c r="R193" s="145">
        <f t="shared" si="22"/>
        <v>8.3999999999999995E-3</v>
      </c>
      <c r="S193" s="145">
        <v>0</v>
      </c>
      <c r="T193" s="146">
        <f t="shared" si="23"/>
        <v>0</v>
      </c>
      <c r="AR193" s="147" t="s">
        <v>162</v>
      </c>
      <c r="AT193" s="147" t="s">
        <v>194</v>
      </c>
      <c r="AU193" s="147" t="s">
        <v>79</v>
      </c>
      <c r="AY193" s="13" t="s">
        <v>146</v>
      </c>
      <c r="BE193" s="148">
        <f t="shared" si="24"/>
        <v>0</v>
      </c>
      <c r="BF193" s="148">
        <f t="shared" si="25"/>
        <v>0</v>
      </c>
      <c r="BG193" s="148">
        <f t="shared" si="26"/>
        <v>0</v>
      </c>
      <c r="BH193" s="148">
        <f t="shared" si="27"/>
        <v>0</v>
      </c>
      <c r="BI193" s="148">
        <f t="shared" si="28"/>
        <v>0</v>
      </c>
      <c r="BJ193" s="13" t="s">
        <v>153</v>
      </c>
      <c r="BK193" s="148">
        <f t="shared" si="29"/>
        <v>0</v>
      </c>
      <c r="BL193" s="13" t="s">
        <v>152</v>
      </c>
      <c r="BM193" s="147" t="s">
        <v>330</v>
      </c>
    </row>
    <row r="194" spans="2:65" s="1" customFormat="1" ht="16.5" customHeight="1" x14ac:dyDescent="0.2">
      <c r="B194" s="28"/>
      <c r="C194" s="149" t="s">
        <v>331</v>
      </c>
      <c r="D194" s="149" t="s">
        <v>194</v>
      </c>
      <c r="E194" s="150" t="s">
        <v>842</v>
      </c>
      <c r="F194" s="151" t="s">
        <v>843</v>
      </c>
      <c r="G194" s="152" t="s">
        <v>737</v>
      </c>
      <c r="H194" s="153">
        <v>4</v>
      </c>
      <c r="I194" s="154"/>
      <c r="J194" s="155">
        <f t="shared" si="20"/>
        <v>0</v>
      </c>
      <c r="K194" s="156"/>
      <c r="L194" s="157"/>
      <c r="M194" s="158" t="s">
        <v>1</v>
      </c>
      <c r="N194" s="159" t="s">
        <v>37</v>
      </c>
      <c r="P194" s="145">
        <f t="shared" si="21"/>
        <v>0</v>
      </c>
      <c r="Q194" s="145">
        <v>0</v>
      </c>
      <c r="R194" s="145">
        <f t="shared" si="22"/>
        <v>0</v>
      </c>
      <c r="S194" s="145">
        <v>0</v>
      </c>
      <c r="T194" s="146">
        <f t="shared" si="23"/>
        <v>0</v>
      </c>
      <c r="AR194" s="147" t="s">
        <v>162</v>
      </c>
      <c r="AT194" s="147" t="s">
        <v>194</v>
      </c>
      <c r="AU194" s="147" t="s">
        <v>79</v>
      </c>
      <c r="AY194" s="13" t="s">
        <v>146</v>
      </c>
      <c r="BE194" s="148">
        <f t="shared" si="24"/>
        <v>0</v>
      </c>
      <c r="BF194" s="148">
        <f t="shared" si="25"/>
        <v>0</v>
      </c>
      <c r="BG194" s="148">
        <f t="shared" si="26"/>
        <v>0</v>
      </c>
      <c r="BH194" s="148">
        <f t="shared" si="27"/>
        <v>0</v>
      </c>
      <c r="BI194" s="148">
        <f t="shared" si="28"/>
        <v>0</v>
      </c>
      <c r="BJ194" s="13" t="s">
        <v>153</v>
      </c>
      <c r="BK194" s="148">
        <f t="shared" si="29"/>
        <v>0</v>
      </c>
      <c r="BL194" s="13" t="s">
        <v>152</v>
      </c>
      <c r="BM194" s="147" t="s">
        <v>334</v>
      </c>
    </row>
    <row r="195" spans="2:65" s="1" customFormat="1" ht="16.5" customHeight="1" x14ac:dyDescent="0.2">
      <c r="B195" s="28"/>
      <c r="C195" s="149" t="s">
        <v>244</v>
      </c>
      <c r="D195" s="149" t="s">
        <v>194</v>
      </c>
      <c r="E195" s="150" t="s">
        <v>844</v>
      </c>
      <c r="F195" s="151" t="s">
        <v>845</v>
      </c>
      <c r="G195" s="152" t="s">
        <v>737</v>
      </c>
      <c r="H195" s="153">
        <v>1</v>
      </c>
      <c r="I195" s="154"/>
      <c r="J195" s="155">
        <f t="shared" si="20"/>
        <v>0</v>
      </c>
      <c r="K195" s="156"/>
      <c r="L195" s="157"/>
      <c r="M195" s="158" t="s">
        <v>1</v>
      </c>
      <c r="N195" s="159" t="s">
        <v>37</v>
      </c>
      <c r="P195" s="145">
        <f t="shared" si="21"/>
        <v>0</v>
      </c>
      <c r="Q195" s="145">
        <v>0</v>
      </c>
      <c r="R195" s="145">
        <f t="shared" si="22"/>
        <v>0</v>
      </c>
      <c r="S195" s="145">
        <v>0</v>
      </c>
      <c r="T195" s="146">
        <f t="shared" si="23"/>
        <v>0</v>
      </c>
      <c r="AR195" s="147" t="s">
        <v>162</v>
      </c>
      <c r="AT195" s="147" t="s">
        <v>194</v>
      </c>
      <c r="AU195" s="147" t="s">
        <v>79</v>
      </c>
      <c r="AY195" s="13" t="s">
        <v>146</v>
      </c>
      <c r="BE195" s="148">
        <f t="shared" si="24"/>
        <v>0</v>
      </c>
      <c r="BF195" s="148">
        <f t="shared" si="25"/>
        <v>0</v>
      </c>
      <c r="BG195" s="148">
        <f t="shared" si="26"/>
        <v>0</v>
      </c>
      <c r="BH195" s="148">
        <f t="shared" si="27"/>
        <v>0</v>
      </c>
      <c r="BI195" s="148">
        <f t="shared" si="28"/>
        <v>0</v>
      </c>
      <c r="BJ195" s="13" t="s">
        <v>153</v>
      </c>
      <c r="BK195" s="148">
        <f t="shared" si="29"/>
        <v>0</v>
      </c>
      <c r="BL195" s="13" t="s">
        <v>152</v>
      </c>
      <c r="BM195" s="147" t="s">
        <v>337</v>
      </c>
    </row>
    <row r="196" spans="2:65" s="11" customFormat="1" ht="26.1" customHeight="1" x14ac:dyDescent="0.2">
      <c r="B196" s="123"/>
      <c r="D196" s="124" t="s">
        <v>70</v>
      </c>
      <c r="E196" s="125" t="s">
        <v>846</v>
      </c>
      <c r="F196" s="125" t="s">
        <v>847</v>
      </c>
      <c r="I196" s="126"/>
      <c r="J196" s="127">
        <f>BK196</f>
        <v>0</v>
      </c>
      <c r="L196" s="123"/>
      <c r="M196" s="128"/>
      <c r="P196" s="129">
        <f>SUM(P197:P226)</f>
        <v>0</v>
      </c>
      <c r="R196" s="129">
        <f>SUM(R197:R226)</f>
        <v>1E-3</v>
      </c>
      <c r="T196" s="130">
        <f>SUM(T197:T226)</f>
        <v>0</v>
      </c>
      <c r="AR196" s="124" t="s">
        <v>79</v>
      </c>
      <c r="AT196" s="131" t="s">
        <v>70</v>
      </c>
      <c r="AU196" s="131" t="s">
        <v>71</v>
      </c>
      <c r="AY196" s="124" t="s">
        <v>146</v>
      </c>
      <c r="BK196" s="132">
        <f>SUM(BK197:BK226)</f>
        <v>0</v>
      </c>
    </row>
    <row r="197" spans="2:65" s="1" customFormat="1" ht="24.2" customHeight="1" x14ac:dyDescent="0.2">
      <c r="B197" s="28"/>
      <c r="C197" s="135" t="s">
        <v>338</v>
      </c>
      <c r="D197" s="135" t="s">
        <v>148</v>
      </c>
      <c r="E197" s="136" t="s">
        <v>848</v>
      </c>
      <c r="F197" s="137" t="s">
        <v>849</v>
      </c>
      <c r="G197" s="138" t="s">
        <v>294</v>
      </c>
      <c r="H197" s="139">
        <v>70</v>
      </c>
      <c r="I197" s="140"/>
      <c r="J197" s="141">
        <f t="shared" ref="J197:J226" si="30">ROUND(I197*H197,2)</f>
        <v>0</v>
      </c>
      <c r="K197" s="142"/>
      <c r="L197" s="28"/>
      <c r="M197" s="143" t="s">
        <v>1</v>
      </c>
      <c r="N197" s="144" t="s">
        <v>37</v>
      </c>
      <c r="P197" s="145">
        <f t="shared" ref="P197:P226" si="31">O197*H197</f>
        <v>0</v>
      </c>
      <c r="Q197" s="145">
        <v>0</v>
      </c>
      <c r="R197" s="145">
        <f t="shared" ref="R197:R226" si="32">Q197*H197</f>
        <v>0</v>
      </c>
      <c r="S197" s="145">
        <v>0</v>
      </c>
      <c r="T197" s="146">
        <f t="shared" ref="T197:T226" si="33">S197*H197</f>
        <v>0</v>
      </c>
      <c r="AR197" s="147" t="s">
        <v>152</v>
      </c>
      <c r="AT197" s="147" t="s">
        <v>148</v>
      </c>
      <c r="AU197" s="147" t="s">
        <v>79</v>
      </c>
      <c r="AY197" s="13" t="s">
        <v>146</v>
      </c>
      <c r="BE197" s="148">
        <f t="shared" ref="BE197:BE226" si="34">IF(N197="základná",J197,0)</f>
        <v>0</v>
      </c>
      <c r="BF197" s="148">
        <f t="shared" ref="BF197:BF226" si="35">IF(N197="znížená",J197,0)</f>
        <v>0</v>
      </c>
      <c r="BG197" s="148">
        <f t="shared" ref="BG197:BG226" si="36">IF(N197="zákl. prenesená",J197,0)</f>
        <v>0</v>
      </c>
      <c r="BH197" s="148">
        <f t="shared" ref="BH197:BH226" si="37">IF(N197="zníž. prenesená",J197,0)</f>
        <v>0</v>
      </c>
      <c r="BI197" s="148">
        <f t="shared" ref="BI197:BI226" si="38">IF(N197="nulová",J197,0)</f>
        <v>0</v>
      </c>
      <c r="BJ197" s="13" t="s">
        <v>153</v>
      </c>
      <c r="BK197" s="148">
        <f t="shared" ref="BK197:BK226" si="39">ROUND(I197*H197,2)</f>
        <v>0</v>
      </c>
      <c r="BL197" s="13" t="s">
        <v>152</v>
      </c>
      <c r="BM197" s="147" t="s">
        <v>341</v>
      </c>
    </row>
    <row r="198" spans="2:65" s="1" customFormat="1" ht="16.5" customHeight="1" x14ac:dyDescent="0.2">
      <c r="B198" s="28"/>
      <c r="C198" s="149" t="s">
        <v>248</v>
      </c>
      <c r="D198" s="149" t="s">
        <v>194</v>
      </c>
      <c r="E198" s="150" t="s">
        <v>850</v>
      </c>
      <c r="F198" s="151" t="s">
        <v>851</v>
      </c>
      <c r="G198" s="152" t="s">
        <v>294</v>
      </c>
      <c r="H198" s="153">
        <v>70</v>
      </c>
      <c r="I198" s="154"/>
      <c r="J198" s="155">
        <f t="shared" si="30"/>
        <v>0</v>
      </c>
      <c r="K198" s="156"/>
      <c r="L198" s="157"/>
      <c r="M198" s="158" t="s">
        <v>1</v>
      </c>
      <c r="N198" s="159" t="s">
        <v>37</v>
      </c>
      <c r="P198" s="145">
        <f t="shared" si="31"/>
        <v>0</v>
      </c>
      <c r="Q198" s="145">
        <v>0</v>
      </c>
      <c r="R198" s="145">
        <f t="shared" si="32"/>
        <v>0</v>
      </c>
      <c r="S198" s="145">
        <v>0</v>
      </c>
      <c r="T198" s="146">
        <f t="shared" si="33"/>
        <v>0</v>
      </c>
      <c r="AR198" s="147" t="s">
        <v>162</v>
      </c>
      <c r="AT198" s="147" t="s">
        <v>194</v>
      </c>
      <c r="AU198" s="147" t="s">
        <v>79</v>
      </c>
      <c r="AY198" s="13" t="s">
        <v>146</v>
      </c>
      <c r="BE198" s="148">
        <f t="shared" si="34"/>
        <v>0</v>
      </c>
      <c r="BF198" s="148">
        <f t="shared" si="35"/>
        <v>0</v>
      </c>
      <c r="BG198" s="148">
        <f t="shared" si="36"/>
        <v>0</v>
      </c>
      <c r="BH198" s="148">
        <f t="shared" si="37"/>
        <v>0</v>
      </c>
      <c r="BI198" s="148">
        <f t="shared" si="38"/>
        <v>0</v>
      </c>
      <c r="BJ198" s="13" t="s">
        <v>153</v>
      </c>
      <c r="BK198" s="148">
        <f t="shared" si="39"/>
        <v>0</v>
      </c>
      <c r="BL198" s="13" t="s">
        <v>152</v>
      </c>
      <c r="BM198" s="147" t="s">
        <v>344</v>
      </c>
    </row>
    <row r="199" spans="2:65" s="1" customFormat="1" ht="24.2" customHeight="1" x14ac:dyDescent="0.2">
      <c r="B199" s="28"/>
      <c r="C199" s="135" t="s">
        <v>345</v>
      </c>
      <c r="D199" s="135" t="s">
        <v>148</v>
      </c>
      <c r="E199" s="136" t="s">
        <v>852</v>
      </c>
      <c r="F199" s="137" t="s">
        <v>853</v>
      </c>
      <c r="G199" s="138" t="s">
        <v>294</v>
      </c>
      <c r="H199" s="139">
        <v>25</v>
      </c>
      <c r="I199" s="140"/>
      <c r="J199" s="141">
        <f t="shared" si="30"/>
        <v>0</v>
      </c>
      <c r="K199" s="142"/>
      <c r="L199" s="28"/>
      <c r="M199" s="143" t="s">
        <v>1</v>
      </c>
      <c r="N199" s="144" t="s">
        <v>37</v>
      </c>
      <c r="P199" s="145">
        <f t="shared" si="31"/>
        <v>0</v>
      </c>
      <c r="Q199" s="145">
        <v>0</v>
      </c>
      <c r="R199" s="145">
        <f t="shared" si="32"/>
        <v>0</v>
      </c>
      <c r="S199" s="145">
        <v>0</v>
      </c>
      <c r="T199" s="146">
        <f t="shared" si="33"/>
        <v>0</v>
      </c>
      <c r="AR199" s="147" t="s">
        <v>152</v>
      </c>
      <c r="AT199" s="147" t="s">
        <v>148</v>
      </c>
      <c r="AU199" s="147" t="s">
        <v>79</v>
      </c>
      <c r="AY199" s="13" t="s">
        <v>146</v>
      </c>
      <c r="BE199" s="148">
        <f t="shared" si="34"/>
        <v>0</v>
      </c>
      <c r="BF199" s="148">
        <f t="shared" si="35"/>
        <v>0</v>
      </c>
      <c r="BG199" s="148">
        <f t="shared" si="36"/>
        <v>0</v>
      </c>
      <c r="BH199" s="148">
        <f t="shared" si="37"/>
        <v>0</v>
      </c>
      <c r="BI199" s="148">
        <f t="shared" si="38"/>
        <v>0</v>
      </c>
      <c r="BJ199" s="13" t="s">
        <v>153</v>
      </c>
      <c r="BK199" s="148">
        <f t="shared" si="39"/>
        <v>0</v>
      </c>
      <c r="BL199" s="13" t="s">
        <v>152</v>
      </c>
      <c r="BM199" s="147" t="s">
        <v>349</v>
      </c>
    </row>
    <row r="200" spans="2:65" s="1" customFormat="1" ht="16.5" customHeight="1" x14ac:dyDescent="0.2">
      <c r="B200" s="28"/>
      <c r="C200" s="149" t="s">
        <v>251</v>
      </c>
      <c r="D200" s="149" t="s">
        <v>194</v>
      </c>
      <c r="E200" s="150" t="s">
        <v>854</v>
      </c>
      <c r="F200" s="151" t="s">
        <v>855</v>
      </c>
      <c r="G200" s="152" t="s">
        <v>294</v>
      </c>
      <c r="H200" s="153">
        <v>25</v>
      </c>
      <c r="I200" s="154"/>
      <c r="J200" s="155">
        <f t="shared" si="30"/>
        <v>0</v>
      </c>
      <c r="K200" s="156"/>
      <c r="L200" s="157"/>
      <c r="M200" s="158" t="s">
        <v>1</v>
      </c>
      <c r="N200" s="159" t="s">
        <v>37</v>
      </c>
      <c r="P200" s="145">
        <f t="shared" si="31"/>
        <v>0</v>
      </c>
      <c r="Q200" s="145">
        <v>0</v>
      </c>
      <c r="R200" s="145">
        <f t="shared" si="32"/>
        <v>0</v>
      </c>
      <c r="S200" s="145">
        <v>0</v>
      </c>
      <c r="T200" s="146">
        <f t="shared" si="33"/>
        <v>0</v>
      </c>
      <c r="AR200" s="147" t="s">
        <v>162</v>
      </c>
      <c r="AT200" s="147" t="s">
        <v>194</v>
      </c>
      <c r="AU200" s="147" t="s">
        <v>79</v>
      </c>
      <c r="AY200" s="13" t="s">
        <v>146</v>
      </c>
      <c r="BE200" s="148">
        <f t="shared" si="34"/>
        <v>0</v>
      </c>
      <c r="BF200" s="148">
        <f t="shared" si="35"/>
        <v>0</v>
      </c>
      <c r="BG200" s="148">
        <f t="shared" si="36"/>
        <v>0</v>
      </c>
      <c r="BH200" s="148">
        <f t="shared" si="37"/>
        <v>0</v>
      </c>
      <c r="BI200" s="148">
        <f t="shared" si="38"/>
        <v>0</v>
      </c>
      <c r="BJ200" s="13" t="s">
        <v>153</v>
      </c>
      <c r="BK200" s="148">
        <f t="shared" si="39"/>
        <v>0</v>
      </c>
      <c r="BL200" s="13" t="s">
        <v>152</v>
      </c>
      <c r="BM200" s="147" t="s">
        <v>352</v>
      </c>
    </row>
    <row r="201" spans="2:65" s="1" customFormat="1" ht="21.75" customHeight="1" x14ac:dyDescent="0.2">
      <c r="B201" s="28"/>
      <c r="C201" s="135" t="s">
        <v>353</v>
      </c>
      <c r="D201" s="135" t="s">
        <v>148</v>
      </c>
      <c r="E201" s="136" t="s">
        <v>856</v>
      </c>
      <c r="F201" s="137" t="s">
        <v>857</v>
      </c>
      <c r="G201" s="138" t="s">
        <v>294</v>
      </c>
      <c r="H201" s="139">
        <v>70</v>
      </c>
      <c r="I201" s="140"/>
      <c r="J201" s="141">
        <f t="shared" si="30"/>
        <v>0</v>
      </c>
      <c r="K201" s="142"/>
      <c r="L201" s="28"/>
      <c r="M201" s="143" t="s">
        <v>1</v>
      </c>
      <c r="N201" s="144" t="s">
        <v>37</v>
      </c>
      <c r="P201" s="145">
        <f t="shared" si="31"/>
        <v>0</v>
      </c>
      <c r="Q201" s="145">
        <v>0</v>
      </c>
      <c r="R201" s="145">
        <f t="shared" si="32"/>
        <v>0</v>
      </c>
      <c r="S201" s="145">
        <v>0</v>
      </c>
      <c r="T201" s="146">
        <f t="shared" si="33"/>
        <v>0</v>
      </c>
      <c r="AR201" s="147" t="s">
        <v>152</v>
      </c>
      <c r="AT201" s="147" t="s">
        <v>148</v>
      </c>
      <c r="AU201" s="147" t="s">
        <v>79</v>
      </c>
      <c r="AY201" s="13" t="s">
        <v>146</v>
      </c>
      <c r="BE201" s="148">
        <f t="shared" si="34"/>
        <v>0</v>
      </c>
      <c r="BF201" s="148">
        <f t="shared" si="35"/>
        <v>0</v>
      </c>
      <c r="BG201" s="148">
        <f t="shared" si="36"/>
        <v>0</v>
      </c>
      <c r="BH201" s="148">
        <f t="shared" si="37"/>
        <v>0</v>
      </c>
      <c r="BI201" s="148">
        <f t="shared" si="38"/>
        <v>0</v>
      </c>
      <c r="BJ201" s="13" t="s">
        <v>153</v>
      </c>
      <c r="BK201" s="148">
        <f t="shared" si="39"/>
        <v>0</v>
      </c>
      <c r="BL201" s="13" t="s">
        <v>152</v>
      </c>
      <c r="BM201" s="147" t="s">
        <v>357</v>
      </c>
    </row>
    <row r="202" spans="2:65" s="1" customFormat="1" ht="16.5" customHeight="1" x14ac:dyDescent="0.2">
      <c r="B202" s="28"/>
      <c r="C202" s="149" t="s">
        <v>255</v>
      </c>
      <c r="D202" s="149" t="s">
        <v>194</v>
      </c>
      <c r="E202" s="150" t="s">
        <v>858</v>
      </c>
      <c r="F202" s="151" t="s">
        <v>855</v>
      </c>
      <c r="G202" s="152" t="s">
        <v>294</v>
      </c>
      <c r="H202" s="153">
        <v>70</v>
      </c>
      <c r="I202" s="154"/>
      <c r="J202" s="155">
        <f t="shared" si="30"/>
        <v>0</v>
      </c>
      <c r="K202" s="156"/>
      <c r="L202" s="157"/>
      <c r="M202" s="158" t="s">
        <v>1</v>
      </c>
      <c r="N202" s="159" t="s">
        <v>37</v>
      </c>
      <c r="P202" s="145">
        <f t="shared" si="31"/>
        <v>0</v>
      </c>
      <c r="Q202" s="145">
        <v>0</v>
      </c>
      <c r="R202" s="145">
        <f t="shared" si="32"/>
        <v>0</v>
      </c>
      <c r="S202" s="145">
        <v>0</v>
      </c>
      <c r="T202" s="146">
        <f t="shared" si="33"/>
        <v>0</v>
      </c>
      <c r="AR202" s="147" t="s">
        <v>162</v>
      </c>
      <c r="AT202" s="147" t="s">
        <v>194</v>
      </c>
      <c r="AU202" s="147" t="s">
        <v>79</v>
      </c>
      <c r="AY202" s="13" t="s">
        <v>146</v>
      </c>
      <c r="BE202" s="148">
        <f t="shared" si="34"/>
        <v>0</v>
      </c>
      <c r="BF202" s="148">
        <f t="shared" si="35"/>
        <v>0</v>
      </c>
      <c r="BG202" s="148">
        <f t="shared" si="36"/>
        <v>0</v>
      </c>
      <c r="BH202" s="148">
        <f t="shared" si="37"/>
        <v>0</v>
      </c>
      <c r="BI202" s="148">
        <f t="shared" si="38"/>
        <v>0</v>
      </c>
      <c r="BJ202" s="13" t="s">
        <v>153</v>
      </c>
      <c r="BK202" s="148">
        <f t="shared" si="39"/>
        <v>0</v>
      </c>
      <c r="BL202" s="13" t="s">
        <v>152</v>
      </c>
      <c r="BM202" s="147" t="s">
        <v>360</v>
      </c>
    </row>
    <row r="203" spans="2:65" s="1" customFormat="1" ht="16.5" customHeight="1" x14ac:dyDescent="0.2">
      <c r="B203" s="28"/>
      <c r="C203" s="149" t="s">
        <v>365</v>
      </c>
      <c r="D203" s="149" t="s">
        <v>194</v>
      </c>
      <c r="E203" s="150" t="s">
        <v>859</v>
      </c>
      <c r="F203" s="151" t="s">
        <v>860</v>
      </c>
      <c r="G203" s="152" t="s">
        <v>737</v>
      </c>
      <c r="H203" s="153">
        <v>2</v>
      </c>
      <c r="I203" s="154"/>
      <c r="J203" s="155">
        <f t="shared" si="30"/>
        <v>0</v>
      </c>
      <c r="K203" s="156"/>
      <c r="L203" s="157"/>
      <c r="M203" s="158" t="s">
        <v>1</v>
      </c>
      <c r="N203" s="159" t="s">
        <v>37</v>
      </c>
      <c r="P203" s="145">
        <f t="shared" si="31"/>
        <v>0</v>
      </c>
      <c r="Q203" s="145">
        <v>0</v>
      </c>
      <c r="R203" s="145">
        <f t="shared" si="32"/>
        <v>0</v>
      </c>
      <c r="S203" s="145">
        <v>0</v>
      </c>
      <c r="T203" s="146">
        <f t="shared" si="33"/>
        <v>0</v>
      </c>
      <c r="AR203" s="147" t="s">
        <v>162</v>
      </c>
      <c r="AT203" s="147" t="s">
        <v>194</v>
      </c>
      <c r="AU203" s="147" t="s">
        <v>79</v>
      </c>
      <c r="AY203" s="13" t="s">
        <v>146</v>
      </c>
      <c r="BE203" s="148">
        <f t="shared" si="34"/>
        <v>0</v>
      </c>
      <c r="BF203" s="148">
        <f t="shared" si="35"/>
        <v>0</v>
      </c>
      <c r="BG203" s="148">
        <f t="shared" si="36"/>
        <v>0</v>
      </c>
      <c r="BH203" s="148">
        <f t="shared" si="37"/>
        <v>0</v>
      </c>
      <c r="BI203" s="148">
        <f t="shared" si="38"/>
        <v>0</v>
      </c>
      <c r="BJ203" s="13" t="s">
        <v>153</v>
      </c>
      <c r="BK203" s="148">
        <f t="shared" si="39"/>
        <v>0</v>
      </c>
      <c r="BL203" s="13" t="s">
        <v>152</v>
      </c>
      <c r="BM203" s="147" t="s">
        <v>368</v>
      </c>
    </row>
    <row r="204" spans="2:65" s="1" customFormat="1" ht="16.5" customHeight="1" x14ac:dyDescent="0.2">
      <c r="B204" s="28"/>
      <c r="C204" s="149" t="s">
        <v>258</v>
      </c>
      <c r="D204" s="149" t="s">
        <v>194</v>
      </c>
      <c r="E204" s="150" t="s">
        <v>861</v>
      </c>
      <c r="F204" s="151" t="s">
        <v>862</v>
      </c>
      <c r="G204" s="152" t="s">
        <v>737</v>
      </c>
      <c r="H204" s="153">
        <v>70</v>
      </c>
      <c r="I204" s="154"/>
      <c r="J204" s="155">
        <f t="shared" si="30"/>
        <v>0</v>
      </c>
      <c r="K204" s="156"/>
      <c r="L204" s="157"/>
      <c r="M204" s="158" t="s">
        <v>1</v>
      </c>
      <c r="N204" s="159" t="s">
        <v>37</v>
      </c>
      <c r="P204" s="145">
        <f t="shared" si="31"/>
        <v>0</v>
      </c>
      <c r="Q204" s="145">
        <v>0</v>
      </c>
      <c r="R204" s="145">
        <f t="shared" si="32"/>
        <v>0</v>
      </c>
      <c r="S204" s="145">
        <v>0</v>
      </c>
      <c r="T204" s="146">
        <f t="shared" si="33"/>
        <v>0</v>
      </c>
      <c r="AR204" s="147" t="s">
        <v>162</v>
      </c>
      <c r="AT204" s="147" t="s">
        <v>194</v>
      </c>
      <c r="AU204" s="147" t="s">
        <v>79</v>
      </c>
      <c r="AY204" s="13" t="s">
        <v>146</v>
      </c>
      <c r="BE204" s="148">
        <f t="shared" si="34"/>
        <v>0</v>
      </c>
      <c r="BF204" s="148">
        <f t="shared" si="35"/>
        <v>0</v>
      </c>
      <c r="BG204" s="148">
        <f t="shared" si="36"/>
        <v>0</v>
      </c>
      <c r="BH204" s="148">
        <f t="shared" si="37"/>
        <v>0</v>
      </c>
      <c r="BI204" s="148">
        <f t="shared" si="38"/>
        <v>0</v>
      </c>
      <c r="BJ204" s="13" t="s">
        <v>153</v>
      </c>
      <c r="BK204" s="148">
        <f t="shared" si="39"/>
        <v>0</v>
      </c>
      <c r="BL204" s="13" t="s">
        <v>152</v>
      </c>
      <c r="BM204" s="147" t="s">
        <v>371</v>
      </c>
    </row>
    <row r="205" spans="2:65" s="1" customFormat="1" ht="24.2" customHeight="1" x14ac:dyDescent="0.2">
      <c r="B205" s="28"/>
      <c r="C205" s="135" t="s">
        <v>372</v>
      </c>
      <c r="D205" s="135" t="s">
        <v>148</v>
      </c>
      <c r="E205" s="136" t="s">
        <v>863</v>
      </c>
      <c r="F205" s="137" t="s">
        <v>864</v>
      </c>
      <c r="G205" s="138" t="s">
        <v>294</v>
      </c>
      <c r="H205" s="139">
        <v>15</v>
      </c>
      <c r="I205" s="140"/>
      <c r="J205" s="141">
        <f t="shared" si="30"/>
        <v>0</v>
      </c>
      <c r="K205" s="142"/>
      <c r="L205" s="28"/>
      <c r="M205" s="143" t="s">
        <v>1</v>
      </c>
      <c r="N205" s="144" t="s">
        <v>37</v>
      </c>
      <c r="P205" s="145">
        <f t="shared" si="31"/>
        <v>0</v>
      </c>
      <c r="Q205" s="145">
        <v>0</v>
      </c>
      <c r="R205" s="145">
        <f t="shared" si="32"/>
        <v>0</v>
      </c>
      <c r="S205" s="145">
        <v>0</v>
      </c>
      <c r="T205" s="146">
        <f t="shared" si="33"/>
        <v>0</v>
      </c>
      <c r="AR205" s="147" t="s">
        <v>152</v>
      </c>
      <c r="AT205" s="147" t="s">
        <v>148</v>
      </c>
      <c r="AU205" s="147" t="s">
        <v>79</v>
      </c>
      <c r="AY205" s="13" t="s">
        <v>146</v>
      </c>
      <c r="BE205" s="148">
        <f t="shared" si="34"/>
        <v>0</v>
      </c>
      <c r="BF205" s="148">
        <f t="shared" si="35"/>
        <v>0</v>
      </c>
      <c r="BG205" s="148">
        <f t="shared" si="36"/>
        <v>0</v>
      </c>
      <c r="BH205" s="148">
        <f t="shared" si="37"/>
        <v>0</v>
      </c>
      <c r="BI205" s="148">
        <f t="shared" si="38"/>
        <v>0</v>
      </c>
      <c r="BJ205" s="13" t="s">
        <v>153</v>
      </c>
      <c r="BK205" s="148">
        <f t="shared" si="39"/>
        <v>0</v>
      </c>
      <c r="BL205" s="13" t="s">
        <v>152</v>
      </c>
      <c r="BM205" s="147" t="s">
        <v>375</v>
      </c>
    </row>
    <row r="206" spans="2:65" s="1" customFormat="1" ht="16.5" customHeight="1" x14ac:dyDescent="0.2">
      <c r="B206" s="28"/>
      <c r="C206" s="149" t="s">
        <v>262</v>
      </c>
      <c r="D206" s="149" t="s">
        <v>194</v>
      </c>
      <c r="E206" s="150" t="s">
        <v>865</v>
      </c>
      <c r="F206" s="151" t="s">
        <v>855</v>
      </c>
      <c r="G206" s="152" t="s">
        <v>294</v>
      </c>
      <c r="H206" s="153">
        <v>15</v>
      </c>
      <c r="I206" s="154"/>
      <c r="J206" s="155">
        <f t="shared" si="30"/>
        <v>0</v>
      </c>
      <c r="K206" s="156"/>
      <c r="L206" s="157"/>
      <c r="M206" s="158" t="s">
        <v>1</v>
      </c>
      <c r="N206" s="159" t="s">
        <v>37</v>
      </c>
      <c r="P206" s="145">
        <f t="shared" si="31"/>
        <v>0</v>
      </c>
      <c r="Q206" s="145">
        <v>0</v>
      </c>
      <c r="R206" s="145">
        <f t="shared" si="32"/>
        <v>0</v>
      </c>
      <c r="S206" s="145">
        <v>0</v>
      </c>
      <c r="T206" s="146">
        <f t="shared" si="33"/>
        <v>0</v>
      </c>
      <c r="AR206" s="147" t="s">
        <v>162</v>
      </c>
      <c r="AT206" s="147" t="s">
        <v>194</v>
      </c>
      <c r="AU206" s="147" t="s">
        <v>79</v>
      </c>
      <c r="AY206" s="13" t="s">
        <v>146</v>
      </c>
      <c r="BE206" s="148">
        <f t="shared" si="34"/>
        <v>0</v>
      </c>
      <c r="BF206" s="148">
        <f t="shared" si="35"/>
        <v>0</v>
      </c>
      <c r="BG206" s="148">
        <f t="shared" si="36"/>
        <v>0</v>
      </c>
      <c r="BH206" s="148">
        <f t="shared" si="37"/>
        <v>0</v>
      </c>
      <c r="BI206" s="148">
        <f t="shared" si="38"/>
        <v>0</v>
      </c>
      <c r="BJ206" s="13" t="s">
        <v>153</v>
      </c>
      <c r="BK206" s="148">
        <f t="shared" si="39"/>
        <v>0</v>
      </c>
      <c r="BL206" s="13" t="s">
        <v>152</v>
      </c>
      <c r="BM206" s="147" t="s">
        <v>378</v>
      </c>
    </row>
    <row r="207" spans="2:65" s="1" customFormat="1" ht="24.2" customHeight="1" x14ac:dyDescent="0.2">
      <c r="B207" s="28"/>
      <c r="C207" s="135" t="s">
        <v>379</v>
      </c>
      <c r="D207" s="135" t="s">
        <v>148</v>
      </c>
      <c r="E207" s="136" t="s">
        <v>866</v>
      </c>
      <c r="F207" s="137" t="s">
        <v>867</v>
      </c>
      <c r="G207" s="138" t="s">
        <v>737</v>
      </c>
      <c r="H207" s="139">
        <v>1</v>
      </c>
      <c r="I207" s="140"/>
      <c r="J207" s="141">
        <f t="shared" si="30"/>
        <v>0</v>
      </c>
      <c r="K207" s="142"/>
      <c r="L207" s="28"/>
      <c r="M207" s="143" t="s">
        <v>1</v>
      </c>
      <c r="N207" s="144" t="s">
        <v>37</v>
      </c>
      <c r="P207" s="145">
        <f t="shared" si="31"/>
        <v>0</v>
      </c>
      <c r="Q207" s="145">
        <v>0</v>
      </c>
      <c r="R207" s="145">
        <f t="shared" si="32"/>
        <v>0</v>
      </c>
      <c r="S207" s="145">
        <v>0</v>
      </c>
      <c r="T207" s="146">
        <f t="shared" si="33"/>
        <v>0</v>
      </c>
      <c r="AR207" s="147" t="s">
        <v>152</v>
      </c>
      <c r="AT207" s="147" t="s">
        <v>148</v>
      </c>
      <c r="AU207" s="147" t="s">
        <v>79</v>
      </c>
      <c r="AY207" s="13" t="s">
        <v>146</v>
      </c>
      <c r="BE207" s="148">
        <f t="shared" si="34"/>
        <v>0</v>
      </c>
      <c r="BF207" s="148">
        <f t="shared" si="35"/>
        <v>0</v>
      </c>
      <c r="BG207" s="148">
        <f t="shared" si="36"/>
        <v>0</v>
      </c>
      <c r="BH207" s="148">
        <f t="shared" si="37"/>
        <v>0</v>
      </c>
      <c r="BI207" s="148">
        <f t="shared" si="38"/>
        <v>0</v>
      </c>
      <c r="BJ207" s="13" t="s">
        <v>153</v>
      </c>
      <c r="BK207" s="148">
        <f t="shared" si="39"/>
        <v>0</v>
      </c>
      <c r="BL207" s="13" t="s">
        <v>152</v>
      </c>
      <c r="BM207" s="147" t="s">
        <v>382</v>
      </c>
    </row>
    <row r="208" spans="2:65" s="1" customFormat="1" ht="16.5" customHeight="1" x14ac:dyDescent="0.2">
      <c r="B208" s="28"/>
      <c r="C208" s="149" t="s">
        <v>265</v>
      </c>
      <c r="D208" s="149" t="s">
        <v>194</v>
      </c>
      <c r="E208" s="150" t="s">
        <v>868</v>
      </c>
      <c r="F208" s="151" t="s">
        <v>869</v>
      </c>
      <c r="G208" s="152" t="s">
        <v>737</v>
      </c>
      <c r="H208" s="153">
        <v>1</v>
      </c>
      <c r="I208" s="154"/>
      <c r="J208" s="155">
        <f t="shared" si="30"/>
        <v>0</v>
      </c>
      <c r="K208" s="156"/>
      <c r="L208" s="157"/>
      <c r="M208" s="158" t="s">
        <v>1</v>
      </c>
      <c r="N208" s="159" t="s">
        <v>37</v>
      </c>
      <c r="P208" s="145">
        <f t="shared" si="31"/>
        <v>0</v>
      </c>
      <c r="Q208" s="145">
        <v>0</v>
      </c>
      <c r="R208" s="145">
        <f t="shared" si="32"/>
        <v>0</v>
      </c>
      <c r="S208" s="145">
        <v>0</v>
      </c>
      <c r="T208" s="146">
        <f t="shared" si="33"/>
        <v>0</v>
      </c>
      <c r="AR208" s="147" t="s">
        <v>162</v>
      </c>
      <c r="AT208" s="147" t="s">
        <v>194</v>
      </c>
      <c r="AU208" s="147" t="s">
        <v>79</v>
      </c>
      <c r="AY208" s="13" t="s">
        <v>146</v>
      </c>
      <c r="BE208" s="148">
        <f t="shared" si="34"/>
        <v>0</v>
      </c>
      <c r="BF208" s="148">
        <f t="shared" si="35"/>
        <v>0</v>
      </c>
      <c r="BG208" s="148">
        <f t="shared" si="36"/>
        <v>0</v>
      </c>
      <c r="BH208" s="148">
        <f t="shared" si="37"/>
        <v>0</v>
      </c>
      <c r="BI208" s="148">
        <f t="shared" si="38"/>
        <v>0</v>
      </c>
      <c r="BJ208" s="13" t="s">
        <v>153</v>
      </c>
      <c r="BK208" s="148">
        <f t="shared" si="39"/>
        <v>0</v>
      </c>
      <c r="BL208" s="13" t="s">
        <v>152</v>
      </c>
      <c r="BM208" s="147" t="s">
        <v>386</v>
      </c>
    </row>
    <row r="209" spans="2:65" s="1" customFormat="1" ht="16.5" customHeight="1" x14ac:dyDescent="0.2">
      <c r="B209" s="28"/>
      <c r="C209" s="149" t="s">
        <v>387</v>
      </c>
      <c r="D209" s="149" t="s">
        <v>194</v>
      </c>
      <c r="E209" s="150" t="s">
        <v>870</v>
      </c>
      <c r="F209" s="151" t="s">
        <v>871</v>
      </c>
      <c r="G209" s="152" t="s">
        <v>737</v>
      </c>
      <c r="H209" s="153">
        <v>1</v>
      </c>
      <c r="I209" s="154"/>
      <c r="J209" s="155">
        <f t="shared" si="30"/>
        <v>0</v>
      </c>
      <c r="K209" s="156"/>
      <c r="L209" s="157"/>
      <c r="M209" s="158" t="s">
        <v>1</v>
      </c>
      <c r="N209" s="159" t="s">
        <v>37</v>
      </c>
      <c r="P209" s="145">
        <f t="shared" si="31"/>
        <v>0</v>
      </c>
      <c r="Q209" s="145">
        <v>0</v>
      </c>
      <c r="R209" s="145">
        <f t="shared" si="32"/>
        <v>0</v>
      </c>
      <c r="S209" s="145">
        <v>0</v>
      </c>
      <c r="T209" s="146">
        <f t="shared" si="33"/>
        <v>0</v>
      </c>
      <c r="AR209" s="147" t="s">
        <v>162</v>
      </c>
      <c r="AT209" s="147" t="s">
        <v>194</v>
      </c>
      <c r="AU209" s="147" t="s">
        <v>79</v>
      </c>
      <c r="AY209" s="13" t="s">
        <v>146</v>
      </c>
      <c r="BE209" s="148">
        <f t="shared" si="34"/>
        <v>0</v>
      </c>
      <c r="BF209" s="148">
        <f t="shared" si="35"/>
        <v>0</v>
      </c>
      <c r="BG209" s="148">
        <f t="shared" si="36"/>
        <v>0</v>
      </c>
      <c r="BH209" s="148">
        <f t="shared" si="37"/>
        <v>0</v>
      </c>
      <c r="BI209" s="148">
        <f t="shared" si="38"/>
        <v>0</v>
      </c>
      <c r="BJ209" s="13" t="s">
        <v>153</v>
      </c>
      <c r="BK209" s="148">
        <f t="shared" si="39"/>
        <v>0</v>
      </c>
      <c r="BL209" s="13" t="s">
        <v>152</v>
      </c>
      <c r="BM209" s="147" t="s">
        <v>390</v>
      </c>
    </row>
    <row r="210" spans="2:65" s="1" customFormat="1" ht="24.2" customHeight="1" x14ac:dyDescent="0.2">
      <c r="B210" s="28"/>
      <c r="C210" s="135" t="s">
        <v>269</v>
      </c>
      <c r="D210" s="135" t="s">
        <v>148</v>
      </c>
      <c r="E210" s="136" t="s">
        <v>872</v>
      </c>
      <c r="F210" s="137" t="s">
        <v>873</v>
      </c>
      <c r="G210" s="138" t="s">
        <v>737</v>
      </c>
      <c r="H210" s="139">
        <v>130</v>
      </c>
      <c r="I210" s="140"/>
      <c r="J210" s="141">
        <f t="shared" si="30"/>
        <v>0</v>
      </c>
      <c r="K210" s="142"/>
      <c r="L210" s="28"/>
      <c r="M210" s="143" t="s">
        <v>1</v>
      </c>
      <c r="N210" s="144" t="s">
        <v>37</v>
      </c>
      <c r="P210" s="145">
        <f t="shared" si="31"/>
        <v>0</v>
      </c>
      <c r="Q210" s="145">
        <v>0</v>
      </c>
      <c r="R210" s="145">
        <f t="shared" si="32"/>
        <v>0</v>
      </c>
      <c r="S210" s="145">
        <v>0</v>
      </c>
      <c r="T210" s="146">
        <f t="shared" si="33"/>
        <v>0</v>
      </c>
      <c r="AR210" s="147" t="s">
        <v>152</v>
      </c>
      <c r="AT210" s="147" t="s">
        <v>148</v>
      </c>
      <c r="AU210" s="147" t="s">
        <v>79</v>
      </c>
      <c r="AY210" s="13" t="s">
        <v>146</v>
      </c>
      <c r="BE210" s="148">
        <f t="shared" si="34"/>
        <v>0</v>
      </c>
      <c r="BF210" s="148">
        <f t="shared" si="35"/>
        <v>0</v>
      </c>
      <c r="BG210" s="148">
        <f t="shared" si="36"/>
        <v>0</v>
      </c>
      <c r="BH210" s="148">
        <f t="shared" si="37"/>
        <v>0</v>
      </c>
      <c r="BI210" s="148">
        <f t="shared" si="38"/>
        <v>0</v>
      </c>
      <c r="BJ210" s="13" t="s">
        <v>153</v>
      </c>
      <c r="BK210" s="148">
        <f t="shared" si="39"/>
        <v>0</v>
      </c>
      <c r="BL210" s="13" t="s">
        <v>152</v>
      </c>
      <c r="BM210" s="147" t="s">
        <v>391</v>
      </c>
    </row>
    <row r="211" spans="2:65" s="1" customFormat="1" ht="16.5" customHeight="1" x14ac:dyDescent="0.2">
      <c r="B211" s="28"/>
      <c r="C211" s="149" t="s">
        <v>392</v>
      </c>
      <c r="D211" s="149" t="s">
        <v>194</v>
      </c>
      <c r="E211" s="150" t="s">
        <v>874</v>
      </c>
      <c r="F211" s="151" t="s">
        <v>875</v>
      </c>
      <c r="G211" s="152" t="s">
        <v>737</v>
      </c>
      <c r="H211" s="153">
        <v>5</v>
      </c>
      <c r="I211" s="154"/>
      <c r="J211" s="155">
        <f t="shared" si="30"/>
        <v>0</v>
      </c>
      <c r="K211" s="156"/>
      <c r="L211" s="157"/>
      <c r="M211" s="158" t="s">
        <v>1</v>
      </c>
      <c r="N211" s="159" t="s">
        <v>37</v>
      </c>
      <c r="P211" s="145">
        <f t="shared" si="31"/>
        <v>0</v>
      </c>
      <c r="Q211" s="145">
        <v>0</v>
      </c>
      <c r="R211" s="145">
        <f t="shared" si="32"/>
        <v>0</v>
      </c>
      <c r="S211" s="145">
        <v>0</v>
      </c>
      <c r="T211" s="146">
        <f t="shared" si="33"/>
        <v>0</v>
      </c>
      <c r="AR211" s="147" t="s">
        <v>162</v>
      </c>
      <c r="AT211" s="147" t="s">
        <v>194</v>
      </c>
      <c r="AU211" s="147" t="s">
        <v>79</v>
      </c>
      <c r="AY211" s="13" t="s">
        <v>146</v>
      </c>
      <c r="BE211" s="148">
        <f t="shared" si="34"/>
        <v>0</v>
      </c>
      <c r="BF211" s="148">
        <f t="shared" si="35"/>
        <v>0</v>
      </c>
      <c r="BG211" s="148">
        <f t="shared" si="36"/>
        <v>0</v>
      </c>
      <c r="BH211" s="148">
        <f t="shared" si="37"/>
        <v>0</v>
      </c>
      <c r="BI211" s="148">
        <f t="shared" si="38"/>
        <v>0</v>
      </c>
      <c r="BJ211" s="13" t="s">
        <v>153</v>
      </c>
      <c r="BK211" s="148">
        <f t="shared" si="39"/>
        <v>0</v>
      </c>
      <c r="BL211" s="13" t="s">
        <v>152</v>
      </c>
      <c r="BM211" s="147" t="s">
        <v>396</v>
      </c>
    </row>
    <row r="212" spans="2:65" s="1" customFormat="1" ht="16.5" customHeight="1" x14ac:dyDescent="0.2">
      <c r="B212" s="28"/>
      <c r="C212" s="149" t="s">
        <v>272</v>
      </c>
      <c r="D212" s="149" t="s">
        <v>194</v>
      </c>
      <c r="E212" s="150" t="s">
        <v>876</v>
      </c>
      <c r="F212" s="151" t="s">
        <v>877</v>
      </c>
      <c r="G212" s="152" t="s">
        <v>737</v>
      </c>
      <c r="H212" s="153">
        <v>5</v>
      </c>
      <c r="I212" s="154"/>
      <c r="J212" s="155">
        <f t="shared" si="30"/>
        <v>0</v>
      </c>
      <c r="K212" s="156"/>
      <c r="L212" s="157"/>
      <c r="M212" s="158" t="s">
        <v>1</v>
      </c>
      <c r="N212" s="159" t="s">
        <v>37</v>
      </c>
      <c r="P212" s="145">
        <f t="shared" si="31"/>
        <v>0</v>
      </c>
      <c r="Q212" s="145">
        <v>0</v>
      </c>
      <c r="R212" s="145">
        <f t="shared" si="32"/>
        <v>0</v>
      </c>
      <c r="S212" s="145">
        <v>0</v>
      </c>
      <c r="T212" s="146">
        <f t="shared" si="33"/>
        <v>0</v>
      </c>
      <c r="AR212" s="147" t="s">
        <v>162</v>
      </c>
      <c r="AT212" s="147" t="s">
        <v>194</v>
      </c>
      <c r="AU212" s="147" t="s">
        <v>79</v>
      </c>
      <c r="AY212" s="13" t="s">
        <v>146</v>
      </c>
      <c r="BE212" s="148">
        <f t="shared" si="34"/>
        <v>0</v>
      </c>
      <c r="BF212" s="148">
        <f t="shared" si="35"/>
        <v>0</v>
      </c>
      <c r="BG212" s="148">
        <f t="shared" si="36"/>
        <v>0</v>
      </c>
      <c r="BH212" s="148">
        <f t="shared" si="37"/>
        <v>0</v>
      </c>
      <c r="BI212" s="148">
        <f t="shared" si="38"/>
        <v>0</v>
      </c>
      <c r="BJ212" s="13" t="s">
        <v>153</v>
      </c>
      <c r="BK212" s="148">
        <f t="shared" si="39"/>
        <v>0</v>
      </c>
      <c r="BL212" s="13" t="s">
        <v>152</v>
      </c>
      <c r="BM212" s="147" t="s">
        <v>401</v>
      </c>
    </row>
    <row r="213" spans="2:65" s="1" customFormat="1" ht="16.5" customHeight="1" x14ac:dyDescent="0.2">
      <c r="B213" s="28"/>
      <c r="C213" s="149" t="s">
        <v>402</v>
      </c>
      <c r="D213" s="149" t="s">
        <v>194</v>
      </c>
      <c r="E213" s="150" t="s">
        <v>878</v>
      </c>
      <c r="F213" s="151" t="s">
        <v>879</v>
      </c>
      <c r="G213" s="152" t="s">
        <v>737</v>
      </c>
      <c r="H213" s="153">
        <v>120</v>
      </c>
      <c r="I213" s="154"/>
      <c r="J213" s="155">
        <f t="shared" si="30"/>
        <v>0</v>
      </c>
      <c r="K213" s="156"/>
      <c r="L213" s="157"/>
      <c r="M213" s="158" t="s">
        <v>1</v>
      </c>
      <c r="N213" s="159" t="s">
        <v>37</v>
      </c>
      <c r="P213" s="145">
        <f t="shared" si="31"/>
        <v>0</v>
      </c>
      <c r="Q213" s="145">
        <v>0</v>
      </c>
      <c r="R213" s="145">
        <f t="shared" si="32"/>
        <v>0</v>
      </c>
      <c r="S213" s="145">
        <v>0</v>
      </c>
      <c r="T213" s="146">
        <f t="shared" si="33"/>
        <v>0</v>
      </c>
      <c r="AR213" s="147" t="s">
        <v>162</v>
      </c>
      <c r="AT213" s="147" t="s">
        <v>194</v>
      </c>
      <c r="AU213" s="147" t="s">
        <v>79</v>
      </c>
      <c r="AY213" s="13" t="s">
        <v>146</v>
      </c>
      <c r="BE213" s="148">
        <f t="shared" si="34"/>
        <v>0</v>
      </c>
      <c r="BF213" s="148">
        <f t="shared" si="35"/>
        <v>0</v>
      </c>
      <c r="BG213" s="148">
        <f t="shared" si="36"/>
        <v>0</v>
      </c>
      <c r="BH213" s="148">
        <f t="shared" si="37"/>
        <v>0</v>
      </c>
      <c r="BI213" s="148">
        <f t="shared" si="38"/>
        <v>0</v>
      </c>
      <c r="BJ213" s="13" t="s">
        <v>153</v>
      </c>
      <c r="BK213" s="148">
        <f t="shared" si="39"/>
        <v>0</v>
      </c>
      <c r="BL213" s="13" t="s">
        <v>152</v>
      </c>
      <c r="BM213" s="147" t="s">
        <v>405</v>
      </c>
    </row>
    <row r="214" spans="2:65" s="1" customFormat="1" ht="24.2" customHeight="1" x14ac:dyDescent="0.2">
      <c r="B214" s="28"/>
      <c r="C214" s="135" t="s">
        <v>276</v>
      </c>
      <c r="D214" s="135" t="s">
        <v>148</v>
      </c>
      <c r="E214" s="136" t="s">
        <v>880</v>
      </c>
      <c r="F214" s="137" t="s">
        <v>881</v>
      </c>
      <c r="G214" s="138" t="s">
        <v>737</v>
      </c>
      <c r="H214" s="139">
        <v>10</v>
      </c>
      <c r="I214" s="140"/>
      <c r="J214" s="141">
        <f t="shared" si="30"/>
        <v>0</v>
      </c>
      <c r="K214" s="142"/>
      <c r="L214" s="28"/>
      <c r="M214" s="143" t="s">
        <v>1</v>
      </c>
      <c r="N214" s="144" t="s">
        <v>37</v>
      </c>
      <c r="P214" s="145">
        <f t="shared" si="31"/>
        <v>0</v>
      </c>
      <c r="Q214" s="145">
        <v>0</v>
      </c>
      <c r="R214" s="145">
        <f t="shared" si="32"/>
        <v>0</v>
      </c>
      <c r="S214" s="145">
        <v>0</v>
      </c>
      <c r="T214" s="146">
        <f t="shared" si="33"/>
        <v>0</v>
      </c>
      <c r="AR214" s="147" t="s">
        <v>152</v>
      </c>
      <c r="AT214" s="147" t="s">
        <v>148</v>
      </c>
      <c r="AU214" s="147" t="s">
        <v>79</v>
      </c>
      <c r="AY214" s="13" t="s">
        <v>146</v>
      </c>
      <c r="BE214" s="148">
        <f t="shared" si="34"/>
        <v>0</v>
      </c>
      <c r="BF214" s="148">
        <f t="shared" si="35"/>
        <v>0</v>
      </c>
      <c r="BG214" s="148">
        <f t="shared" si="36"/>
        <v>0</v>
      </c>
      <c r="BH214" s="148">
        <f t="shared" si="37"/>
        <v>0</v>
      </c>
      <c r="BI214" s="148">
        <f t="shared" si="38"/>
        <v>0</v>
      </c>
      <c r="BJ214" s="13" t="s">
        <v>153</v>
      </c>
      <c r="BK214" s="148">
        <f t="shared" si="39"/>
        <v>0</v>
      </c>
      <c r="BL214" s="13" t="s">
        <v>152</v>
      </c>
      <c r="BM214" s="147" t="s">
        <v>408</v>
      </c>
    </row>
    <row r="215" spans="2:65" s="1" customFormat="1" ht="16.5" customHeight="1" x14ac:dyDescent="0.2">
      <c r="B215" s="28"/>
      <c r="C215" s="149" t="s">
        <v>411</v>
      </c>
      <c r="D215" s="149" t="s">
        <v>194</v>
      </c>
      <c r="E215" s="150" t="s">
        <v>882</v>
      </c>
      <c r="F215" s="151" t="s">
        <v>883</v>
      </c>
      <c r="G215" s="152" t="s">
        <v>737</v>
      </c>
      <c r="H215" s="153">
        <v>2</v>
      </c>
      <c r="I215" s="154"/>
      <c r="J215" s="155">
        <f t="shared" si="30"/>
        <v>0</v>
      </c>
      <c r="K215" s="156"/>
      <c r="L215" s="157"/>
      <c r="M215" s="158" t="s">
        <v>1</v>
      </c>
      <c r="N215" s="159" t="s">
        <v>37</v>
      </c>
      <c r="P215" s="145">
        <f t="shared" si="31"/>
        <v>0</v>
      </c>
      <c r="Q215" s="145">
        <v>0</v>
      </c>
      <c r="R215" s="145">
        <f t="shared" si="32"/>
        <v>0</v>
      </c>
      <c r="S215" s="145">
        <v>0</v>
      </c>
      <c r="T215" s="146">
        <f t="shared" si="33"/>
        <v>0</v>
      </c>
      <c r="AR215" s="147" t="s">
        <v>162</v>
      </c>
      <c r="AT215" s="147" t="s">
        <v>194</v>
      </c>
      <c r="AU215" s="147" t="s">
        <v>79</v>
      </c>
      <c r="AY215" s="13" t="s">
        <v>146</v>
      </c>
      <c r="BE215" s="148">
        <f t="shared" si="34"/>
        <v>0</v>
      </c>
      <c r="BF215" s="148">
        <f t="shared" si="35"/>
        <v>0</v>
      </c>
      <c r="BG215" s="148">
        <f t="shared" si="36"/>
        <v>0</v>
      </c>
      <c r="BH215" s="148">
        <f t="shared" si="37"/>
        <v>0</v>
      </c>
      <c r="BI215" s="148">
        <f t="shared" si="38"/>
        <v>0</v>
      </c>
      <c r="BJ215" s="13" t="s">
        <v>153</v>
      </c>
      <c r="BK215" s="148">
        <f t="shared" si="39"/>
        <v>0</v>
      </c>
      <c r="BL215" s="13" t="s">
        <v>152</v>
      </c>
      <c r="BM215" s="147" t="s">
        <v>414</v>
      </c>
    </row>
    <row r="216" spans="2:65" s="1" customFormat="1" ht="16.5" customHeight="1" x14ac:dyDescent="0.2">
      <c r="B216" s="28"/>
      <c r="C216" s="149" t="s">
        <v>279</v>
      </c>
      <c r="D216" s="149" t="s">
        <v>194</v>
      </c>
      <c r="E216" s="150" t="s">
        <v>884</v>
      </c>
      <c r="F216" s="151" t="s">
        <v>885</v>
      </c>
      <c r="G216" s="152" t="s">
        <v>737</v>
      </c>
      <c r="H216" s="153">
        <v>4</v>
      </c>
      <c r="I216" s="154"/>
      <c r="J216" s="155">
        <f t="shared" si="30"/>
        <v>0</v>
      </c>
      <c r="K216" s="156"/>
      <c r="L216" s="157"/>
      <c r="M216" s="158" t="s">
        <v>1</v>
      </c>
      <c r="N216" s="159" t="s">
        <v>37</v>
      </c>
      <c r="P216" s="145">
        <f t="shared" si="31"/>
        <v>0</v>
      </c>
      <c r="Q216" s="145">
        <v>0</v>
      </c>
      <c r="R216" s="145">
        <f t="shared" si="32"/>
        <v>0</v>
      </c>
      <c r="S216" s="145">
        <v>0</v>
      </c>
      <c r="T216" s="146">
        <f t="shared" si="33"/>
        <v>0</v>
      </c>
      <c r="AR216" s="147" t="s">
        <v>162</v>
      </c>
      <c r="AT216" s="147" t="s">
        <v>194</v>
      </c>
      <c r="AU216" s="147" t="s">
        <v>79</v>
      </c>
      <c r="AY216" s="13" t="s">
        <v>146</v>
      </c>
      <c r="BE216" s="148">
        <f t="shared" si="34"/>
        <v>0</v>
      </c>
      <c r="BF216" s="148">
        <f t="shared" si="35"/>
        <v>0</v>
      </c>
      <c r="BG216" s="148">
        <f t="shared" si="36"/>
        <v>0</v>
      </c>
      <c r="BH216" s="148">
        <f t="shared" si="37"/>
        <v>0</v>
      </c>
      <c r="BI216" s="148">
        <f t="shared" si="38"/>
        <v>0</v>
      </c>
      <c r="BJ216" s="13" t="s">
        <v>153</v>
      </c>
      <c r="BK216" s="148">
        <f t="shared" si="39"/>
        <v>0</v>
      </c>
      <c r="BL216" s="13" t="s">
        <v>152</v>
      </c>
      <c r="BM216" s="147" t="s">
        <v>417</v>
      </c>
    </row>
    <row r="217" spans="2:65" s="1" customFormat="1" ht="16.5" customHeight="1" x14ac:dyDescent="0.2">
      <c r="B217" s="28"/>
      <c r="C217" s="149" t="s">
        <v>420</v>
      </c>
      <c r="D217" s="149" t="s">
        <v>194</v>
      </c>
      <c r="E217" s="150" t="s">
        <v>886</v>
      </c>
      <c r="F217" s="151" t="s">
        <v>887</v>
      </c>
      <c r="G217" s="152" t="s">
        <v>737</v>
      </c>
      <c r="H217" s="153">
        <v>4</v>
      </c>
      <c r="I217" s="154"/>
      <c r="J217" s="155">
        <f t="shared" si="30"/>
        <v>0</v>
      </c>
      <c r="K217" s="156"/>
      <c r="L217" s="157"/>
      <c r="M217" s="158" t="s">
        <v>1</v>
      </c>
      <c r="N217" s="159" t="s">
        <v>37</v>
      </c>
      <c r="P217" s="145">
        <f t="shared" si="31"/>
        <v>0</v>
      </c>
      <c r="Q217" s="145">
        <v>0</v>
      </c>
      <c r="R217" s="145">
        <f t="shared" si="32"/>
        <v>0</v>
      </c>
      <c r="S217" s="145">
        <v>0</v>
      </c>
      <c r="T217" s="146">
        <f t="shared" si="33"/>
        <v>0</v>
      </c>
      <c r="AR217" s="147" t="s">
        <v>162</v>
      </c>
      <c r="AT217" s="147" t="s">
        <v>194</v>
      </c>
      <c r="AU217" s="147" t="s">
        <v>79</v>
      </c>
      <c r="AY217" s="13" t="s">
        <v>146</v>
      </c>
      <c r="BE217" s="148">
        <f t="shared" si="34"/>
        <v>0</v>
      </c>
      <c r="BF217" s="148">
        <f t="shared" si="35"/>
        <v>0</v>
      </c>
      <c r="BG217" s="148">
        <f t="shared" si="36"/>
        <v>0</v>
      </c>
      <c r="BH217" s="148">
        <f t="shared" si="37"/>
        <v>0</v>
      </c>
      <c r="BI217" s="148">
        <f t="shared" si="38"/>
        <v>0</v>
      </c>
      <c r="BJ217" s="13" t="s">
        <v>153</v>
      </c>
      <c r="BK217" s="148">
        <f t="shared" si="39"/>
        <v>0</v>
      </c>
      <c r="BL217" s="13" t="s">
        <v>152</v>
      </c>
      <c r="BM217" s="147" t="s">
        <v>424</v>
      </c>
    </row>
    <row r="218" spans="2:65" s="1" customFormat="1" ht="16.5" customHeight="1" x14ac:dyDescent="0.2">
      <c r="B218" s="28"/>
      <c r="C218" s="135" t="s">
        <v>283</v>
      </c>
      <c r="D218" s="135" t="s">
        <v>148</v>
      </c>
      <c r="E218" s="136" t="s">
        <v>888</v>
      </c>
      <c r="F218" s="137" t="s">
        <v>889</v>
      </c>
      <c r="G218" s="138" t="s">
        <v>737</v>
      </c>
      <c r="H218" s="139">
        <v>10</v>
      </c>
      <c r="I218" s="140"/>
      <c r="J218" s="141">
        <f t="shared" si="30"/>
        <v>0</v>
      </c>
      <c r="K218" s="142"/>
      <c r="L218" s="28"/>
      <c r="M218" s="143" t="s">
        <v>1</v>
      </c>
      <c r="N218" s="144" t="s">
        <v>37</v>
      </c>
      <c r="P218" s="145">
        <f t="shared" si="31"/>
        <v>0</v>
      </c>
      <c r="Q218" s="145">
        <v>0</v>
      </c>
      <c r="R218" s="145">
        <f t="shared" si="32"/>
        <v>0</v>
      </c>
      <c r="S218" s="145">
        <v>0</v>
      </c>
      <c r="T218" s="146">
        <f t="shared" si="33"/>
        <v>0</v>
      </c>
      <c r="AR218" s="147" t="s">
        <v>152</v>
      </c>
      <c r="AT218" s="147" t="s">
        <v>148</v>
      </c>
      <c r="AU218" s="147" t="s">
        <v>79</v>
      </c>
      <c r="AY218" s="13" t="s">
        <v>146</v>
      </c>
      <c r="BE218" s="148">
        <f t="shared" si="34"/>
        <v>0</v>
      </c>
      <c r="BF218" s="148">
        <f t="shared" si="35"/>
        <v>0</v>
      </c>
      <c r="BG218" s="148">
        <f t="shared" si="36"/>
        <v>0</v>
      </c>
      <c r="BH218" s="148">
        <f t="shared" si="37"/>
        <v>0</v>
      </c>
      <c r="BI218" s="148">
        <f t="shared" si="38"/>
        <v>0</v>
      </c>
      <c r="BJ218" s="13" t="s">
        <v>153</v>
      </c>
      <c r="BK218" s="148">
        <f t="shared" si="39"/>
        <v>0</v>
      </c>
      <c r="BL218" s="13" t="s">
        <v>152</v>
      </c>
      <c r="BM218" s="147" t="s">
        <v>427</v>
      </c>
    </row>
    <row r="219" spans="2:65" s="1" customFormat="1" ht="16.5" customHeight="1" x14ac:dyDescent="0.2">
      <c r="B219" s="28"/>
      <c r="C219" s="149" t="s">
        <v>428</v>
      </c>
      <c r="D219" s="149" t="s">
        <v>194</v>
      </c>
      <c r="E219" s="150" t="s">
        <v>890</v>
      </c>
      <c r="F219" s="151" t="s">
        <v>891</v>
      </c>
      <c r="G219" s="152" t="s">
        <v>737</v>
      </c>
      <c r="H219" s="153">
        <v>10</v>
      </c>
      <c r="I219" s="154"/>
      <c r="J219" s="155">
        <f t="shared" si="30"/>
        <v>0</v>
      </c>
      <c r="K219" s="156"/>
      <c r="L219" s="157"/>
      <c r="M219" s="158" t="s">
        <v>1</v>
      </c>
      <c r="N219" s="159" t="s">
        <v>37</v>
      </c>
      <c r="P219" s="145">
        <f t="shared" si="31"/>
        <v>0</v>
      </c>
      <c r="Q219" s="145">
        <v>1E-4</v>
      </c>
      <c r="R219" s="145">
        <f t="shared" si="32"/>
        <v>1E-3</v>
      </c>
      <c r="S219" s="145">
        <v>0</v>
      </c>
      <c r="T219" s="146">
        <f t="shared" si="33"/>
        <v>0</v>
      </c>
      <c r="AR219" s="147" t="s">
        <v>162</v>
      </c>
      <c r="AT219" s="147" t="s">
        <v>194</v>
      </c>
      <c r="AU219" s="147" t="s">
        <v>79</v>
      </c>
      <c r="AY219" s="13" t="s">
        <v>146</v>
      </c>
      <c r="BE219" s="148">
        <f t="shared" si="34"/>
        <v>0</v>
      </c>
      <c r="BF219" s="148">
        <f t="shared" si="35"/>
        <v>0</v>
      </c>
      <c r="BG219" s="148">
        <f t="shared" si="36"/>
        <v>0</v>
      </c>
      <c r="BH219" s="148">
        <f t="shared" si="37"/>
        <v>0</v>
      </c>
      <c r="BI219" s="148">
        <f t="shared" si="38"/>
        <v>0</v>
      </c>
      <c r="BJ219" s="13" t="s">
        <v>153</v>
      </c>
      <c r="BK219" s="148">
        <f t="shared" si="39"/>
        <v>0</v>
      </c>
      <c r="BL219" s="13" t="s">
        <v>152</v>
      </c>
      <c r="BM219" s="147" t="s">
        <v>431</v>
      </c>
    </row>
    <row r="220" spans="2:65" s="1" customFormat="1" ht="16.5" customHeight="1" x14ac:dyDescent="0.2">
      <c r="B220" s="28"/>
      <c r="C220" s="149" t="s">
        <v>286</v>
      </c>
      <c r="D220" s="149" t="s">
        <v>194</v>
      </c>
      <c r="E220" s="150" t="s">
        <v>892</v>
      </c>
      <c r="F220" s="151" t="s">
        <v>893</v>
      </c>
      <c r="G220" s="152" t="s">
        <v>737</v>
      </c>
      <c r="H220" s="153">
        <v>10</v>
      </c>
      <c r="I220" s="154"/>
      <c r="J220" s="155">
        <f t="shared" si="30"/>
        <v>0</v>
      </c>
      <c r="K220" s="156"/>
      <c r="L220" s="157"/>
      <c r="M220" s="158" t="s">
        <v>1</v>
      </c>
      <c r="N220" s="159" t="s">
        <v>37</v>
      </c>
      <c r="P220" s="145">
        <f t="shared" si="31"/>
        <v>0</v>
      </c>
      <c r="Q220" s="145">
        <v>0</v>
      </c>
      <c r="R220" s="145">
        <f t="shared" si="32"/>
        <v>0</v>
      </c>
      <c r="S220" s="145">
        <v>0</v>
      </c>
      <c r="T220" s="146">
        <f t="shared" si="33"/>
        <v>0</v>
      </c>
      <c r="AR220" s="147" t="s">
        <v>162</v>
      </c>
      <c r="AT220" s="147" t="s">
        <v>194</v>
      </c>
      <c r="AU220" s="147" t="s">
        <v>79</v>
      </c>
      <c r="AY220" s="13" t="s">
        <v>146</v>
      </c>
      <c r="BE220" s="148">
        <f t="shared" si="34"/>
        <v>0</v>
      </c>
      <c r="BF220" s="148">
        <f t="shared" si="35"/>
        <v>0</v>
      </c>
      <c r="BG220" s="148">
        <f t="shared" si="36"/>
        <v>0</v>
      </c>
      <c r="BH220" s="148">
        <f t="shared" si="37"/>
        <v>0</v>
      </c>
      <c r="BI220" s="148">
        <f t="shared" si="38"/>
        <v>0</v>
      </c>
      <c r="BJ220" s="13" t="s">
        <v>153</v>
      </c>
      <c r="BK220" s="148">
        <f t="shared" si="39"/>
        <v>0</v>
      </c>
      <c r="BL220" s="13" t="s">
        <v>152</v>
      </c>
      <c r="BM220" s="147" t="s">
        <v>434</v>
      </c>
    </row>
    <row r="221" spans="2:65" s="1" customFormat="1" ht="16.5" customHeight="1" x14ac:dyDescent="0.2">
      <c r="B221" s="28"/>
      <c r="C221" s="135" t="s">
        <v>435</v>
      </c>
      <c r="D221" s="135" t="s">
        <v>148</v>
      </c>
      <c r="E221" s="136" t="s">
        <v>894</v>
      </c>
      <c r="F221" s="137" t="s">
        <v>895</v>
      </c>
      <c r="G221" s="138" t="s">
        <v>737</v>
      </c>
      <c r="H221" s="139">
        <v>1</v>
      </c>
      <c r="I221" s="140"/>
      <c r="J221" s="141">
        <f t="shared" si="30"/>
        <v>0</v>
      </c>
      <c r="K221" s="142"/>
      <c r="L221" s="28"/>
      <c r="M221" s="143" t="s">
        <v>1</v>
      </c>
      <c r="N221" s="144" t="s">
        <v>37</v>
      </c>
      <c r="P221" s="145">
        <f t="shared" si="31"/>
        <v>0</v>
      </c>
      <c r="Q221" s="145">
        <v>0</v>
      </c>
      <c r="R221" s="145">
        <f t="shared" si="32"/>
        <v>0</v>
      </c>
      <c r="S221" s="145">
        <v>0</v>
      </c>
      <c r="T221" s="146">
        <f t="shared" si="33"/>
        <v>0</v>
      </c>
      <c r="AR221" s="147" t="s">
        <v>152</v>
      </c>
      <c r="AT221" s="147" t="s">
        <v>148</v>
      </c>
      <c r="AU221" s="147" t="s">
        <v>79</v>
      </c>
      <c r="AY221" s="13" t="s">
        <v>146</v>
      </c>
      <c r="BE221" s="148">
        <f t="shared" si="34"/>
        <v>0</v>
      </c>
      <c r="BF221" s="148">
        <f t="shared" si="35"/>
        <v>0</v>
      </c>
      <c r="BG221" s="148">
        <f t="shared" si="36"/>
        <v>0</v>
      </c>
      <c r="BH221" s="148">
        <f t="shared" si="37"/>
        <v>0</v>
      </c>
      <c r="BI221" s="148">
        <f t="shared" si="38"/>
        <v>0</v>
      </c>
      <c r="BJ221" s="13" t="s">
        <v>153</v>
      </c>
      <c r="BK221" s="148">
        <f t="shared" si="39"/>
        <v>0</v>
      </c>
      <c r="BL221" s="13" t="s">
        <v>152</v>
      </c>
      <c r="BM221" s="147" t="s">
        <v>438</v>
      </c>
    </row>
    <row r="222" spans="2:65" s="1" customFormat="1" ht="16.5" customHeight="1" x14ac:dyDescent="0.2">
      <c r="B222" s="28"/>
      <c r="C222" s="149" t="s">
        <v>290</v>
      </c>
      <c r="D222" s="149" t="s">
        <v>194</v>
      </c>
      <c r="E222" s="150" t="s">
        <v>896</v>
      </c>
      <c r="F222" s="151" t="s">
        <v>897</v>
      </c>
      <c r="G222" s="152" t="s">
        <v>737</v>
      </c>
      <c r="H222" s="153">
        <v>1</v>
      </c>
      <c r="I222" s="154"/>
      <c r="J222" s="155">
        <f t="shared" si="30"/>
        <v>0</v>
      </c>
      <c r="K222" s="156"/>
      <c r="L222" s="157"/>
      <c r="M222" s="158" t="s">
        <v>1</v>
      </c>
      <c r="N222" s="159" t="s">
        <v>37</v>
      </c>
      <c r="P222" s="145">
        <f t="shared" si="31"/>
        <v>0</v>
      </c>
      <c r="Q222" s="145">
        <v>0</v>
      </c>
      <c r="R222" s="145">
        <f t="shared" si="32"/>
        <v>0</v>
      </c>
      <c r="S222" s="145">
        <v>0</v>
      </c>
      <c r="T222" s="146">
        <f t="shared" si="33"/>
        <v>0</v>
      </c>
      <c r="AR222" s="147" t="s">
        <v>162</v>
      </c>
      <c r="AT222" s="147" t="s">
        <v>194</v>
      </c>
      <c r="AU222" s="147" t="s">
        <v>79</v>
      </c>
      <c r="AY222" s="13" t="s">
        <v>146</v>
      </c>
      <c r="BE222" s="148">
        <f t="shared" si="34"/>
        <v>0</v>
      </c>
      <c r="BF222" s="148">
        <f t="shared" si="35"/>
        <v>0</v>
      </c>
      <c r="BG222" s="148">
        <f t="shared" si="36"/>
        <v>0</v>
      </c>
      <c r="BH222" s="148">
        <f t="shared" si="37"/>
        <v>0</v>
      </c>
      <c r="BI222" s="148">
        <f t="shared" si="38"/>
        <v>0</v>
      </c>
      <c r="BJ222" s="13" t="s">
        <v>153</v>
      </c>
      <c r="BK222" s="148">
        <f t="shared" si="39"/>
        <v>0</v>
      </c>
      <c r="BL222" s="13" t="s">
        <v>152</v>
      </c>
      <c r="BM222" s="147" t="s">
        <v>441</v>
      </c>
    </row>
    <row r="223" spans="2:65" s="1" customFormat="1" ht="16.5" customHeight="1" x14ac:dyDescent="0.2">
      <c r="B223" s="28"/>
      <c r="C223" s="135" t="s">
        <v>442</v>
      </c>
      <c r="D223" s="135" t="s">
        <v>148</v>
      </c>
      <c r="E223" s="136" t="s">
        <v>898</v>
      </c>
      <c r="F223" s="137" t="s">
        <v>899</v>
      </c>
      <c r="G223" s="138" t="s">
        <v>737</v>
      </c>
      <c r="H223" s="139">
        <v>4</v>
      </c>
      <c r="I223" s="140"/>
      <c r="J223" s="141">
        <f t="shared" si="30"/>
        <v>0</v>
      </c>
      <c r="K223" s="142"/>
      <c r="L223" s="28"/>
      <c r="M223" s="143" t="s">
        <v>1</v>
      </c>
      <c r="N223" s="144" t="s">
        <v>37</v>
      </c>
      <c r="P223" s="145">
        <f t="shared" si="31"/>
        <v>0</v>
      </c>
      <c r="Q223" s="145">
        <v>0</v>
      </c>
      <c r="R223" s="145">
        <f t="shared" si="32"/>
        <v>0</v>
      </c>
      <c r="S223" s="145">
        <v>0</v>
      </c>
      <c r="T223" s="146">
        <f t="shared" si="33"/>
        <v>0</v>
      </c>
      <c r="AR223" s="147" t="s">
        <v>152</v>
      </c>
      <c r="AT223" s="147" t="s">
        <v>148</v>
      </c>
      <c r="AU223" s="147" t="s">
        <v>79</v>
      </c>
      <c r="AY223" s="13" t="s">
        <v>146</v>
      </c>
      <c r="BE223" s="148">
        <f t="shared" si="34"/>
        <v>0</v>
      </c>
      <c r="BF223" s="148">
        <f t="shared" si="35"/>
        <v>0</v>
      </c>
      <c r="BG223" s="148">
        <f t="shared" si="36"/>
        <v>0</v>
      </c>
      <c r="BH223" s="148">
        <f t="shared" si="37"/>
        <v>0</v>
      </c>
      <c r="BI223" s="148">
        <f t="shared" si="38"/>
        <v>0</v>
      </c>
      <c r="BJ223" s="13" t="s">
        <v>153</v>
      </c>
      <c r="BK223" s="148">
        <f t="shared" si="39"/>
        <v>0</v>
      </c>
      <c r="BL223" s="13" t="s">
        <v>152</v>
      </c>
      <c r="BM223" s="147" t="s">
        <v>445</v>
      </c>
    </row>
    <row r="224" spans="2:65" s="1" customFormat="1" ht="16.5" customHeight="1" x14ac:dyDescent="0.2">
      <c r="B224" s="28"/>
      <c r="C224" s="149" t="s">
        <v>295</v>
      </c>
      <c r="D224" s="149" t="s">
        <v>194</v>
      </c>
      <c r="E224" s="150" t="s">
        <v>900</v>
      </c>
      <c r="F224" s="151" t="s">
        <v>901</v>
      </c>
      <c r="G224" s="152" t="s">
        <v>737</v>
      </c>
      <c r="H224" s="153">
        <v>4</v>
      </c>
      <c r="I224" s="154"/>
      <c r="J224" s="155">
        <f t="shared" si="30"/>
        <v>0</v>
      </c>
      <c r="K224" s="156"/>
      <c r="L224" s="157"/>
      <c r="M224" s="158" t="s">
        <v>1</v>
      </c>
      <c r="N224" s="159" t="s">
        <v>37</v>
      </c>
      <c r="P224" s="145">
        <f t="shared" si="31"/>
        <v>0</v>
      </c>
      <c r="Q224" s="145">
        <v>0</v>
      </c>
      <c r="R224" s="145">
        <f t="shared" si="32"/>
        <v>0</v>
      </c>
      <c r="S224" s="145">
        <v>0</v>
      </c>
      <c r="T224" s="146">
        <f t="shared" si="33"/>
        <v>0</v>
      </c>
      <c r="AR224" s="147" t="s">
        <v>162</v>
      </c>
      <c r="AT224" s="147" t="s">
        <v>194</v>
      </c>
      <c r="AU224" s="147" t="s">
        <v>79</v>
      </c>
      <c r="AY224" s="13" t="s">
        <v>146</v>
      </c>
      <c r="BE224" s="148">
        <f t="shared" si="34"/>
        <v>0</v>
      </c>
      <c r="BF224" s="148">
        <f t="shared" si="35"/>
        <v>0</v>
      </c>
      <c r="BG224" s="148">
        <f t="shared" si="36"/>
        <v>0</v>
      </c>
      <c r="BH224" s="148">
        <f t="shared" si="37"/>
        <v>0</v>
      </c>
      <c r="BI224" s="148">
        <f t="shared" si="38"/>
        <v>0</v>
      </c>
      <c r="BJ224" s="13" t="s">
        <v>153</v>
      </c>
      <c r="BK224" s="148">
        <f t="shared" si="39"/>
        <v>0</v>
      </c>
      <c r="BL224" s="13" t="s">
        <v>152</v>
      </c>
      <c r="BM224" s="147" t="s">
        <v>448</v>
      </c>
    </row>
    <row r="225" spans="2:65" s="1" customFormat="1" ht="24.2" customHeight="1" x14ac:dyDescent="0.2">
      <c r="B225" s="28"/>
      <c r="C225" s="135" t="s">
        <v>449</v>
      </c>
      <c r="D225" s="135" t="s">
        <v>148</v>
      </c>
      <c r="E225" s="136" t="s">
        <v>902</v>
      </c>
      <c r="F225" s="137" t="s">
        <v>903</v>
      </c>
      <c r="G225" s="138" t="s">
        <v>737</v>
      </c>
      <c r="H225" s="139">
        <v>4</v>
      </c>
      <c r="I225" s="140"/>
      <c r="J225" s="141">
        <f t="shared" si="30"/>
        <v>0</v>
      </c>
      <c r="K225" s="142"/>
      <c r="L225" s="28"/>
      <c r="M225" s="143" t="s">
        <v>1</v>
      </c>
      <c r="N225" s="144" t="s">
        <v>37</v>
      </c>
      <c r="P225" s="145">
        <f t="shared" si="31"/>
        <v>0</v>
      </c>
      <c r="Q225" s="145">
        <v>0</v>
      </c>
      <c r="R225" s="145">
        <f t="shared" si="32"/>
        <v>0</v>
      </c>
      <c r="S225" s="145">
        <v>0</v>
      </c>
      <c r="T225" s="146">
        <f t="shared" si="33"/>
        <v>0</v>
      </c>
      <c r="AR225" s="147" t="s">
        <v>152</v>
      </c>
      <c r="AT225" s="147" t="s">
        <v>148</v>
      </c>
      <c r="AU225" s="147" t="s">
        <v>79</v>
      </c>
      <c r="AY225" s="13" t="s">
        <v>146</v>
      </c>
      <c r="BE225" s="148">
        <f t="shared" si="34"/>
        <v>0</v>
      </c>
      <c r="BF225" s="148">
        <f t="shared" si="35"/>
        <v>0</v>
      </c>
      <c r="BG225" s="148">
        <f t="shared" si="36"/>
        <v>0</v>
      </c>
      <c r="BH225" s="148">
        <f t="shared" si="37"/>
        <v>0</v>
      </c>
      <c r="BI225" s="148">
        <f t="shared" si="38"/>
        <v>0</v>
      </c>
      <c r="BJ225" s="13" t="s">
        <v>153</v>
      </c>
      <c r="BK225" s="148">
        <f t="shared" si="39"/>
        <v>0</v>
      </c>
      <c r="BL225" s="13" t="s">
        <v>152</v>
      </c>
      <c r="BM225" s="147" t="s">
        <v>452</v>
      </c>
    </row>
    <row r="226" spans="2:65" s="1" customFormat="1" ht="21.75" customHeight="1" x14ac:dyDescent="0.2">
      <c r="B226" s="28"/>
      <c r="C226" s="149" t="s">
        <v>299</v>
      </c>
      <c r="D226" s="149" t="s">
        <v>194</v>
      </c>
      <c r="E226" s="150" t="s">
        <v>904</v>
      </c>
      <c r="F226" s="151" t="s">
        <v>905</v>
      </c>
      <c r="G226" s="152" t="s">
        <v>737</v>
      </c>
      <c r="H226" s="153">
        <v>4</v>
      </c>
      <c r="I226" s="154"/>
      <c r="J226" s="155">
        <f t="shared" si="30"/>
        <v>0</v>
      </c>
      <c r="K226" s="156"/>
      <c r="L226" s="157"/>
      <c r="M226" s="158" t="s">
        <v>1</v>
      </c>
      <c r="N226" s="159" t="s">
        <v>37</v>
      </c>
      <c r="P226" s="145">
        <f t="shared" si="31"/>
        <v>0</v>
      </c>
      <c r="Q226" s="145">
        <v>0</v>
      </c>
      <c r="R226" s="145">
        <f t="shared" si="32"/>
        <v>0</v>
      </c>
      <c r="S226" s="145">
        <v>0</v>
      </c>
      <c r="T226" s="146">
        <f t="shared" si="33"/>
        <v>0</v>
      </c>
      <c r="AR226" s="147" t="s">
        <v>162</v>
      </c>
      <c r="AT226" s="147" t="s">
        <v>194</v>
      </c>
      <c r="AU226" s="147" t="s">
        <v>79</v>
      </c>
      <c r="AY226" s="13" t="s">
        <v>146</v>
      </c>
      <c r="BE226" s="148">
        <f t="shared" si="34"/>
        <v>0</v>
      </c>
      <c r="BF226" s="148">
        <f t="shared" si="35"/>
        <v>0</v>
      </c>
      <c r="BG226" s="148">
        <f t="shared" si="36"/>
        <v>0</v>
      </c>
      <c r="BH226" s="148">
        <f t="shared" si="37"/>
        <v>0</v>
      </c>
      <c r="BI226" s="148">
        <f t="shared" si="38"/>
        <v>0</v>
      </c>
      <c r="BJ226" s="13" t="s">
        <v>153</v>
      </c>
      <c r="BK226" s="148">
        <f t="shared" si="39"/>
        <v>0</v>
      </c>
      <c r="BL226" s="13" t="s">
        <v>152</v>
      </c>
      <c r="BM226" s="147" t="s">
        <v>457</v>
      </c>
    </row>
    <row r="227" spans="2:65" s="11" customFormat="1" ht="26.1" customHeight="1" x14ac:dyDescent="0.2">
      <c r="B227" s="123"/>
      <c r="D227" s="124" t="s">
        <v>70</v>
      </c>
      <c r="E227" s="125" t="s">
        <v>906</v>
      </c>
      <c r="F227" s="125" t="s">
        <v>907</v>
      </c>
      <c r="I227" s="126"/>
      <c r="J227" s="127">
        <f>BK227</f>
        <v>0</v>
      </c>
      <c r="L227" s="123"/>
      <c r="M227" s="128"/>
      <c r="P227" s="129">
        <f>SUM(P228:P240)</f>
        <v>0</v>
      </c>
      <c r="R227" s="129">
        <f>SUM(R228:R240)</f>
        <v>0</v>
      </c>
      <c r="T227" s="130">
        <f>SUM(T228:T240)</f>
        <v>0</v>
      </c>
      <c r="AR227" s="124" t="s">
        <v>79</v>
      </c>
      <c r="AT227" s="131" t="s">
        <v>70</v>
      </c>
      <c r="AU227" s="131" t="s">
        <v>71</v>
      </c>
      <c r="AY227" s="124" t="s">
        <v>146</v>
      </c>
      <c r="BK227" s="132">
        <f>SUM(BK228:BK240)</f>
        <v>0</v>
      </c>
    </row>
    <row r="228" spans="2:65" s="1" customFormat="1" ht="24.2" customHeight="1" x14ac:dyDescent="0.2">
      <c r="B228" s="28"/>
      <c r="C228" s="135" t="s">
        <v>458</v>
      </c>
      <c r="D228" s="135" t="s">
        <v>148</v>
      </c>
      <c r="E228" s="136" t="s">
        <v>908</v>
      </c>
      <c r="F228" s="137" t="s">
        <v>909</v>
      </c>
      <c r="G228" s="138" t="s">
        <v>294</v>
      </c>
      <c r="H228" s="139">
        <v>50</v>
      </c>
      <c r="I228" s="140"/>
      <c r="J228" s="141">
        <f t="shared" ref="J228:J240" si="40">ROUND(I228*H228,2)</f>
        <v>0</v>
      </c>
      <c r="K228" s="142"/>
      <c r="L228" s="28"/>
      <c r="M228" s="143" t="s">
        <v>1</v>
      </c>
      <c r="N228" s="144" t="s">
        <v>37</v>
      </c>
      <c r="P228" s="145">
        <f t="shared" ref="P228:P240" si="41">O228*H228</f>
        <v>0</v>
      </c>
      <c r="Q228" s="145">
        <v>0</v>
      </c>
      <c r="R228" s="145">
        <f t="shared" ref="R228:R240" si="42">Q228*H228</f>
        <v>0</v>
      </c>
      <c r="S228" s="145">
        <v>0</v>
      </c>
      <c r="T228" s="146">
        <f t="shared" ref="T228:T240" si="43">S228*H228</f>
        <v>0</v>
      </c>
      <c r="AR228" s="147" t="s">
        <v>152</v>
      </c>
      <c r="AT228" s="147" t="s">
        <v>148</v>
      </c>
      <c r="AU228" s="147" t="s">
        <v>79</v>
      </c>
      <c r="AY228" s="13" t="s">
        <v>146</v>
      </c>
      <c r="BE228" s="148">
        <f t="shared" ref="BE228:BE240" si="44">IF(N228="základná",J228,0)</f>
        <v>0</v>
      </c>
      <c r="BF228" s="148">
        <f t="shared" ref="BF228:BF240" si="45">IF(N228="znížená",J228,0)</f>
        <v>0</v>
      </c>
      <c r="BG228" s="148">
        <f t="shared" ref="BG228:BG240" si="46">IF(N228="zákl. prenesená",J228,0)</f>
        <v>0</v>
      </c>
      <c r="BH228" s="148">
        <f t="shared" ref="BH228:BH240" si="47">IF(N228="zníž. prenesená",J228,0)</f>
        <v>0</v>
      </c>
      <c r="BI228" s="148">
        <f t="shared" ref="BI228:BI240" si="48">IF(N228="nulová",J228,0)</f>
        <v>0</v>
      </c>
      <c r="BJ228" s="13" t="s">
        <v>153</v>
      </c>
      <c r="BK228" s="148">
        <f t="shared" ref="BK228:BK240" si="49">ROUND(I228*H228,2)</f>
        <v>0</v>
      </c>
      <c r="BL228" s="13" t="s">
        <v>152</v>
      </c>
      <c r="BM228" s="147" t="s">
        <v>461</v>
      </c>
    </row>
    <row r="229" spans="2:65" s="1" customFormat="1" ht="24.2" customHeight="1" x14ac:dyDescent="0.2">
      <c r="B229" s="28"/>
      <c r="C229" s="149" t="s">
        <v>302</v>
      </c>
      <c r="D229" s="149" t="s">
        <v>194</v>
      </c>
      <c r="E229" s="150" t="s">
        <v>910</v>
      </c>
      <c r="F229" s="151" t="s">
        <v>911</v>
      </c>
      <c r="G229" s="152" t="s">
        <v>294</v>
      </c>
      <c r="H229" s="153">
        <v>50</v>
      </c>
      <c r="I229" s="154"/>
      <c r="J229" s="155">
        <f t="shared" si="40"/>
        <v>0</v>
      </c>
      <c r="K229" s="156"/>
      <c r="L229" s="157"/>
      <c r="M229" s="158" t="s">
        <v>1</v>
      </c>
      <c r="N229" s="159" t="s">
        <v>37</v>
      </c>
      <c r="P229" s="145">
        <f t="shared" si="41"/>
        <v>0</v>
      </c>
      <c r="Q229" s="145">
        <v>0</v>
      </c>
      <c r="R229" s="145">
        <f t="shared" si="42"/>
        <v>0</v>
      </c>
      <c r="S229" s="145">
        <v>0</v>
      </c>
      <c r="T229" s="146">
        <f t="shared" si="43"/>
        <v>0</v>
      </c>
      <c r="AR229" s="147" t="s">
        <v>162</v>
      </c>
      <c r="AT229" s="147" t="s">
        <v>194</v>
      </c>
      <c r="AU229" s="147" t="s">
        <v>79</v>
      </c>
      <c r="AY229" s="13" t="s">
        <v>146</v>
      </c>
      <c r="BE229" s="148">
        <f t="shared" si="44"/>
        <v>0</v>
      </c>
      <c r="BF229" s="148">
        <f t="shared" si="45"/>
        <v>0</v>
      </c>
      <c r="BG229" s="148">
        <f t="shared" si="46"/>
        <v>0</v>
      </c>
      <c r="BH229" s="148">
        <f t="shared" si="47"/>
        <v>0</v>
      </c>
      <c r="BI229" s="148">
        <f t="shared" si="48"/>
        <v>0</v>
      </c>
      <c r="BJ229" s="13" t="s">
        <v>153</v>
      </c>
      <c r="BK229" s="148">
        <f t="shared" si="49"/>
        <v>0</v>
      </c>
      <c r="BL229" s="13" t="s">
        <v>152</v>
      </c>
      <c r="BM229" s="147" t="s">
        <v>466</v>
      </c>
    </row>
    <row r="230" spans="2:65" s="1" customFormat="1" ht="33" customHeight="1" x14ac:dyDescent="0.2">
      <c r="B230" s="28"/>
      <c r="C230" s="135" t="s">
        <v>467</v>
      </c>
      <c r="D230" s="135" t="s">
        <v>148</v>
      </c>
      <c r="E230" s="136" t="s">
        <v>912</v>
      </c>
      <c r="F230" s="137" t="s">
        <v>913</v>
      </c>
      <c r="G230" s="138" t="s">
        <v>294</v>
      </c>
      <c r="H230" s="139">
        <v>20</v>
      </c>
      <c r="I230" s="140"/>
      <c r="J230" s="141">
        <f t="shared" si="40"/>
        <v>0</v>
      </c>
      <c r="K230" s="142"/>
      <c r="L230" s="28"/>
      <c r="M230" s="143" t="s">
        <v>1</v>
      </c>
      <c r="N230" s="144" t="s">
        <v>37</v>
      </c>
      <c r="P230" s="145">
        <f t="shared" si="41"/>
        <v>0</v>
      </c>
      <c r="Q230" s="145">
        <v>0</v>
      </c>
      <c r="R230" s="145">
        <f t="shared" si="42"/>
        <v>0</v>
      </c>
      <c r="S230" s="145">
        <v>0</v>
      </c>
      <c r="T230" s="146">
        <f t="shared" si="43"/>
        <v>0</v>
      </c>
      <c r="AR230" s="147" t="s">
        <v>152</v>
      </c>
      <c r="AT230" s="147" t="s">
        <v>148</v>
      </c>
      <c r="AU230" s="147" t="s">
        <v>79</v>
      </c>
      <c r="AY230" s="13" t="s">
        <v>146</v>
      </c>
      <c r="BE230" s="148">
        <f t="shared" si="44"/>
        <v>0</v>
      </c>
      <c r="BF230" s="148">
        <f t="shared" si="45"/>
        <v>0</v>
      </c>
      <c r="BG230" s="148">
        <f t="shared" si="46"/>
        <v>0</v>
      </c>
      <c r="BH230" s="148">
        <f t="shared" si="47"/>
        <v>0</v>
      </c>
      <c r="BI230" s="148">
        <f t="shared" si="48"/>
        <v>0</v>
      </c>
      <c r="BJ230" s="13" t="s">
        <v>153</v>
      </c>
      <c r="BK230" s="148">
        <f t="shared" si="49"/>
        <v>0</v>
      </c>
      <c r="BL230" s="13" t="s">
        <v>152</v>
      </c>
      <c r="BM230" s="147" t="s">
        <v>470</v>
      </c>
    </row>
    <row r="231" spans="2:65" s="1" customFormat="1" ht="24.2" customHeight="1" x14ac:dyDescent="0.2">
      <c r="B231" s="28"/>
      <c r="C231" s="149" t="s">
        <v>306</v>
      </c>
      <c r="D231" s="149" t="s">
        <v>194</v>
      </c>
      <c r="E231" s="150" t="s">
        <v>914</v>
      </c>
      <c r="F231" s="151" t="s">
        <v>915</v>
      </c>
      <c r="G231" s="152" t="s">
        <v>294</v>
      </c>
      <c r="H231" s="153">
        <v>20</v>
      </c>
      <c r="I231" s="154"/>
      <c r="J231" s="155">
        <f t="shared" si="40"/>
        <v>0</v>
      </c>
      <c r="K231" s="156"/>
      <c r="L231" s="157"/>
      <c r="M231" s="158" t="s">
        <v>1</v>
      </c>
      <c r="N231" s="159" t="s">
        <v>37</v>
      </c>
      <c r="P231" s="145">
        <f t="shared" si="41"/>
        <v>0</v>
      </c>
      <c r="Q231" s="145">
        <v>0</v>
      </c>
      <c r="R231" s="145">
        <f t="shared" si="42"/>
        <v>0</v>
      </c>
      <c r="S231" s="145">
        <v>0</v>
      </c>
      <c r="T231" s="146">
        <f t="shared" si="43"/>
        <v>0</v>
      </c>
      <c r="AR231" s="147" t="s">
        <v>162</v>
      </c>
      <c r="AT231" s="147" t="s">
        <v>194</v>
      </c>
      <c r="AU231" s="147" t="s">
        <v>79</v>
      </c>
      <c r="AY231" s="13" t="s">
        <v>146</v>
      </c>
      <c r="BE231" s="148">
        <f t="shared" si="44"/>
        <v>0</v>
      </c>
      <c r="BF231" s="148">
        <f t="shared" si="45"/>
        <v>0</v>
      </c>
      <c r="BG231" s="148">
        <f t="shared" si="46"/>
        <v>0</v>
      </c>
      <c r="BH231" s="148">
        <f t="shared" si="47"/>
        <v>0</v>
      </c>
      <c r="BI231" s="148">
        <f t="shared" si="48"/>
        <v>0</v>
      </c>
      <c r="BJ231" s="13" t="s">
        <v>153</v>
      </c>
      <c r="BK231" s="148">
        <f t="shared" si="49"/>
        <v>0</v>
      </c>
      <c r="BL231" s="13" t="s">
        <v>152</v>
      </c>
      <c r="BM231" s="147" t="s">
        <v>473</v>
      </c>
    </row>
    <row r="232" spans="2:65" s="1" customFormat="1" ht="24.2" customHeight="1" x14ac:dyDescent="0.2">
      <c r="B232" s="28"/>
      <c r="C232" s="135" t="s">
        <v>474</v>
      </c>
      <c r="D232" s="135" t="s">
        <v>148</v>
      </c>
      <c r="E232" s="136" t="s">
        <v>916</v>
      </c>
      <c r="F232" s="137" t="s">
        <v>917</v>
      </c>
      <c r="G232" s="138" t="s">
        <v>294</v>
      </c>
      <c r="H232" s="139">
        <v>710</v>
      </c>
      <c r="I232" s="140"/>
      <c r="J232" s="141">
        <f t="shared" si="40"/>
        <v>0</v>
      </c>
      <c r="K232" s="142"/>
      <c r="L232" s="28"/>
      <c r="M232" s="143" t="s">
        <v>1</v>
      </c>
      <c r="N232" s="144" t="s">
        <v>37</v>
      </c>
      <c r="P232" s="145">
        <f t="shared" si="41"/>
        <v>0</v>
      </c>
      <c r="Q232" s="145">
        <v>0</v>
      </c>
      <c r="R232" s="145">
        <f t="shared" si="42"/>
        <v>0</v>
      </c>
      <c r="S232" s="145">
        <v>0</v>
      </c>
      <c r="T232" s="146">
        <f t="shared" si="43"/>
        <v>0</v>
      </c>
      <c r="AR232" s="147" t="s">
        <v>152</v>
      </c>
      <c r="AT232" s="147" t="s">
        <v>148</v>
      </c>
      <c r="AU232" s="147" t="s">
        <v>79</v>
      </c>
      <c r="AY232" s="13" t="s">
        <v>146</v>
      </c>
      <c r="BE232" s="148">
        <f t="shared" si="44"/>
        <v>0</v>
      </c>
      <c r="BF232" s="148">
        <f t="shared" si="45"/>
        <v>0</v>
      </c>
      <c r="BG232" s="148">
        <f t="shared" si="46"/>
        <v>0</v>
      </c>
      <c r="BH232" s="148">
        <f t="shared" si="47"/>
        <v>0</v>
      </c>
      <c r="BI232" s="148">
        <f t="shared" si="48"/>
        <v>0</v>
      </c>
      <c r="BJ232" s="13" t="s">
        <v>153</v>
      </c>
      <c r="BK232" s="148">
        <f t="shared" si="49"/>
        <v>0</v>
      </c>
      <c r="BL232" s="13" t="s">
        <v>152</v>
      </c>
      <c r="BM232" s="147" t="s">
        <v>477</v>
      </c>
    </row>
    <row r="233" spans="2:65" s="1" customFormat="1" ht="24.2" customHeight="1" x14ac:dyDescent="0.2">
      <c r="B233" s="28"/>
      <c r="C233" s="149" t="s">
        <v>309</v>
      </c>
      <c r="D233" s="149" t="s">
        <v>194</v>
      </c>
      <c r="E233" s="150" t="s">
        <v>918</v>
      </c>
      <c r="F233" s="151" t="s">
        <v>919</v>
      </c>
      <c r="G233" s="152" t="s">
        <v>294</v>
      </c>
      <c r="H233" s="153">
        <v>570</v>
      </c>
      <c r="I233" s="154"/>
      <c r="J233" s="155">
        <f t="shared" si="40"/>
        <v>0</v>
      </c>
      <c r="K233" s="156"/>
      <c r="L233" s="157"/>
      <c r="M233" s="158" t="s">
        <v>1</v>
      </c>
      <c r="N233" s="159" t="s">
        <v>37</v>
      </c>
      <c r="P233" s="145">
        <f t="shared" si="41"/>
        <v>0</v>
      </c>
      <c r="Q233" s="145">
        <v>0</v>
      </c>
      <c r="R233" s="145">
        <f t="shared" si="42"/>
        <v>0</v>
      </c>
      <c r="S233" s="145">
        <v>0</v>
      </c>
      <c r="T233" s="146">
        <f t="shared" si="43"/>
        <v>0</v>
      </c>
      <c r="AR233" s="147" t="s">
        <v>162</v>
      </c>
      <c r="AT233" s="147" t="s">
        <v>194</v>
      </c>
      <c r="AU233" s="147" t="s">
        <v>79</v>
      </c>
      <c r="AY233" s="13" t="s">
        <v>146</v>
      </c>
      <c r="BE233" s="148">
        <f t="shared" si="44"/>
        <v>0</v>
      </c>
      <c r="BF233" s="148">
        <f t="shared" si="45"/>
        <v>0</v>
      </c>
      <c r="BG233" s="148">
        <f t="shared" si="46"/>
        <v>0</v>
      </c>
      <c r="BH233" s="148">
        <f t="shared" si="47"/>
        <v>0</v>
      </c>
      <c r="BI233" s="148">
        <f t="shared" si="48"/>
        <v>0</v>
      </c>
      <c r="BJ233" s="13" t="s">
        <v>153</v>
      </c>
      <c r="BK233" s="148">
        <f t="shared" si="49"/>
        <v>0</v>
      </c>
      <c r="BL233" s="13" t="s">
        <v>152</v>
      </c>
      <c r="BM233" s="147" t="s">
        <v>480</v>
      </c>
    </row>
    <row r="234" spans="2:65" s="1" customFormat="1" ht="24.2" customHeight="1" x14ac:dyDescent="0.2">
      <c r="B234" s="28"/>
      <c r="C234" s="149" t="s">
        <v>483</v>
      </c>
      <c r="D234" s="149" t="s">
        <v>194</v>
      </c>
      <c r="E234" s="150" t="s">
        <v>920</v>
      </c>
      <c r="F234" s="151" t="s">
        <v>921</v>
      </c>
      <c r="G234" s="152" t="s">
        <v>294</v>
      </c>
      <c r="H234" s="153">
        <v>120</v>
      </c>
      <c r="I234" s="154"/>
      <c r="J234" s="155">
        <f t="shared" si="40"/>
        <v>0</v>
      </c>
      <c r="K234" s="156"/>
      <c r="L234" s="157"/>
      <c r="M234" s="158" t="s">
        <v>1</v>
      </c>
      <c r="N234" s="159" t="s">
        <v>37</v>
      </c>
      <c r="P234" s="145">
        <f t="shared" si="41"/>
        <v>0</v>
      </c>
      <c r="Q234" s="145">
        <v>0</v>
      </c>
      <c r="R234" s="145">
        <f t="shared" si="42"/>
        <v>0</v>
      </c>
      <c r="S234" s="145">
        <v>0</v>
      </c>
      <c r="T234" s="146">
        <f t="shared" si="43"/>
        <v>0</v>
      </c>
      <c r="AR234" s="147" t="s">
        <v>162</v>
      </c>
      <c r="AT234" s="147" t="s">
        <v>194</v>
      </c>
      <c r="AU234" s="147" t="s">
        <v>79</v>
      </c>
      <c r="AY234" s="13" t="s">
        <v>146</v>
      </c>
      <c r="BE234" s="148">
        <f t="shared" si="44"/>
        <v>0</v>
      </c>
      <c r="BF234" s="148">
        <f t="shared" si="45"/>
        <v>0</v>
      </c>
      <c r="BG234" s="148">
        <f t="shared" si="46"/>
        <v>0</v>
      </c>
      <c r="BH234" s="148">
        <f t="shared" si="47"/>
        <v>0</v>
      </c>
      <c r="BI234" s="148">
        <f t="shared" si="48"/>
        <v>0</v>
      </c>
      <c r="BJ234" s="13" t="s">
        <v>153</v>
      </c>
      <c r="BK234" s="148">
        <f t="shared" si="49"/>
        <v>0</v>
      </c>
      <c r="BL234" s="13" t="s">
        <v>152</v>
      </c>
      <c r="BM234" s="147" t="s">
        <v>486</v>
      </c>
    </row>
    <row r="235" spans="2:65" s="1" customFormat="1" ht="24.2" customHeight="1" x14ac:dyDescent="0.2">
      <c r="B235" s="28"/>
      <c r="C235" s="149" t="s">
        <v>313</v>
      </c>
      <c r="D235" s="149" t="s">
        <v>194</v>
      </c>
      <c r="E235" s="150" t="s">
        <v>922</v>
      </c>
      <c r="F235" s="151" t="s">
        <v>923</v>
      </c>
      <c r="G235" s="152" t="s">
        <v>294</v>
      </c>
      <c r="H235" s="153">
        <v>20</v>
      </c>
      <c r="I235" s="154"/>
      <c r="J235" s="155">
        <f t="shared" si="40"/>
        <v>0</v>
      </c>
      <c r="K235" s="156"/>
      <c r="L235" s="157"/>
      <c r="M235" s="158" t="s">
        <v>1</v>
      </c>
      <c r="N235" s="159" t="s">
        <v>37</v>
      </c>
      <c r="P235" s="145">
        <f t="shared" si="41"/>
        <v>0</v>
      </c>
      <c r="Q235" s="145">
        <v>0</v>
      </c>
      <c r="R235" s="145">
        <f t="shared" si="42"/>
        <v>0</v>
      </c>
      <c r="S235" s="145">
        <v>0</v>
      </c>
      <c r="T235" s="146">
        <f t="shared" si="43"/>
        <v>0</v>
      </c>
      <c r="AR235" s="147" t="s">
        <v>162</v>
      </c>
      <c r="AT235" s="147" t="s">
        <v>194</v>
      </c>
      <c r="AU235" s="147" t="s">
        <v>79</v>
      </c>
      <c r="AY235" s="13" t="s">
        <v>146</v>
      </c>
      <c r="BE235" s="148">
        <f t="shared" si="44"/>
        <v>0</v>
      </c>
      <c r="BF235" s="148">
        <f t="shared" si="45"/>
        <v>0</v>
      </c>
      <c r="BG235" s="148">
        <f t="shared" si="46"/>
        <v>0</v>
      </c>
      <c r="BH235" s="148">
        <f t="shared" si="47"/>
        <v>0</v>
      </c>
      <c r="BI235" s="148">
        <f t="shared" si="48"/>
        <v>0</v>
      </c>
      <c r="BJ235" s="13" t="s">
        <v>153</v>
      </c>
      <c r="BK235" s="148">
        <f t="shared" si="49"/>
        <v>0</v>
      </c>
      <c r="BL235" s="13" t="s">
        <v>152</v>
      </c>
      <c r="BM235" s="147" t="s">
        <v>489</v>
      </c>
    </row>
    <row r="236" spans="2:65" s="1" customFormat="1" ht="24.2" customHeight="1" x14ac:dyDescent="0.2">
      <c r="B236" s="28"/>
      <c r="C236" s="135" t="s">
        <v>490</v>
      </c>
      <c r="D236" s="135" t="s">
        <v>148</v>
      </c>
      <c r="E236" s="136" t="s">
        <v>924</v>
      </c>
      <c r="F236" s="137" t="s">
        <v>925</v>
      </c>
      <c r="G236" s="138" t="s">
        <v>294</v>
      </c>
      <c r="H236" s="139">
        <v>870</v>
      </c>
      <c r="I236" s="140"/>
      <c r="J236" s="141">
        <f t="shared" si="40"/>
        <v>0</v>
      </c>
      <c r="K236" s="142"/>
      <c r="L236" s="28"/>
      <c r="M236" s="143" t="s">
        <v>1</v>
      </c>
      <c r="N236" s="144" t="s">
        <v>37</v>
      </c>
      <c r="P236" s="145">
        <f t="shared" si="41"/>
        <v>0</v>
      </c>
      <c r="Q236" s="145">
        <v>0</v>
      </c>
      <c r="R236" s="145">
        <f t="shared" si="42"/>
        <v>0</v>
      </c>
      <c r="S236" s="145">
        <v>0</v>
      </c>
      <c r="T236" s="146">
        <f t="shared" si="43"/>
        <v>0</v>
      </c>
      <c r="AR236" s="147" t="s">
        <v>152</v>
      </c>
      <c r="AT236" s="147" t="s">
        <v>148</v>
      </c>
      <c r="AU236" s="147" t="s">
        <v>79</v>
      </c>
      <c r="AY236" s="13" t="s">
        <v>146</v>
      </c>
      <c r="BE236" s="148">
        <f t="shared" si="44"/>
        <v>0</v>
      </c>
      <c r="BF236" s="148">
        <f t="shared" si="45"/>
        <v>0</v>
      </c>
      <c r="BG236" s="148">
        <f t="shared" si="46"/>
        <v>0</v>
      </c>
      <c r="BH236" s="148">
        <f t="shared" si="47"/>
        <v>0</v>
      </c>
      <c r="BI236" s="148">
        <f t="shared" si="48"/>
        <v>0</v>
      </c>
      <c r="BJ236" s="13" t="s">
        <v>153</v>
      </c>
      <c r="BK236" s="148">
        <f t="shared" si="49"/>
        <v>0</v>
      </c>
      <c r="BL236" s="13" t="s">
        <v>152</v>
      </c>
      <c r="BM236" s="147" t="s">
        <v>493</v>
      </c>
    </row>
    <row r="237" spans="2:65" s="1" customFormat="1" ht="24.2" customHeight="1" x14ac:dyDescent="0.2">
      <c r="B237" s="28"/>
      <c r="C237" s="149" t="s">
        <v>316</v>
      </c>
      <c r="D237" s="149" t="s">
        <v>194</v>
      </c>
      <c r="E237" s="150" t="s">
        <v>926</v>
      </c>
      <c r="F237" s="151" t="s">
        <v>927</v>
      </c>
      <c r="G237" s="152" t="s">
        <v>294</v>
      </c>
      <c r="H237" s="153">
        <v>870</v>
      </c>
      <c r="I237" s="154"/>
      <c r="J237" s="155">
        <f t="shared" si="40"/>
        <v>0</v>
      </c>
      <c r="K237" s="156"/>
      <c r="L237" s="157"/>
      <c r="M237" s="158" t="s">
        <v>1</v>
      </c>
      <c r="N237" s="159" t="s">
        <v>37</v>
      </c>
      <c r="P237" s="145">
        <f t="shared" si="41"/>
        <v>0</v>
      </c>
      <c r="Q237" s="145">
        <v>0</v>
      </c>
      <c r="R237" s="145">
        <f t="shared" si="42"/>
        <v>0</v>
      </c>
      <c r="S237" s="145">
        <v>0</v>
      </c>
      <c r="T237" s="146">
        <f t="shared" si="43"/>
        <v>0</v>
      </c>
      <c r="AR237" s="147" t="s">
        <v>162</v>
      </c>
      <c r="AT237" s="147" t="s">
        <v>194</v>
      </c>
      <c r="AU237" s="147" t="s">
        <v>79</v>
      </c>
      <c r="AY237" s="13" t="s">
        <v>146</v>
      </c>
      <c r="BE237" s="148">
        <f t="shared" si="44"/>
        <v>0</v>
      </c>
      <c r="BF237" s="148">
        <f t="shared" si="45"/>
        <v>0</v>
      </c>
      <c r="BG237" s="148">
        <f t="shared" si="46"/>
        <v>0</v>
      </c>
      <c r="BH237" s="148">
        <f t="shared" si="47"/>
        <v>0</v>
      </c>
      <c r="BI237" s="148">
        <f t="shared" si="48"/>
        <v>0</v>
      </c>
      <c r="BJ237" s="13" t="s">
        <v>153</v>
      </c>
      <c r="BK237" s="148">
        <f t="shared" si="49"/>
        <v>0</v>
      </c>
      <c r="BL237" s="13" t="s">
        <v>152</v>
      </c>
      <c r="BM237" s="147" t="s">
        <v>496</v>
      </c>
    </row>
    <row r="238" spans="2:65" s="1" customFormat="1" ht="24.2" customHeight="1" x14ac:dyDescent="0.2">
      <c r="B238" s="28"/>
      <c r="C238" s="135" t="s">
        <v>499</v>
      </c>
      <c r="D238" s="135" t="s">
        <v>148</v>
      </c>
      <c r="E238" s="136" t="s">
        <v>928</v>
      </c>
      <c r="F238" s="137" t="s">
        <v>929</v>
      </c>
      <c r="G238" s="138" t="s">
        <v>294</v>
      </c>
      <c r="H238" s="139">
        <v>60</v>
      </c>
      <c r="I238" s="140"/>
      <c r="J238" s="141">
        <f t="shared" si="40"/>
        <v>0</v>
      </c>
      <c r="K238" s="142"/>
      <c r="L238" s="28"/>
      <c r="M238" s="143" t="s">
        <v>1</v>
      </c>
      <c r="N238" s="144" t="s">
        <v>37</v>
      </c>
      <c r="P238" s="145">
        <f t="shared" si="41"/>
        <v>0</v>
      </c>
      <c r="Q238" s="145">
        <v>0</v>
      </c>
      <c r="R238" s="145">
        <f t="shared" si="42"/>
        <v>0</v>
      </c>
      <c r="S238" s="145">
        <v>0</v>
      </c>
      <c r="T238" s="146">
        <f t="shared" si="43"/>
        <v>0</v>
      </c>
      <c r="AR238" s="147" t="s">
        <v>152</v>
      </c>
      <c r="AT238" s="147" t="s">
        <v>148</v>
      </c>
      <c r="AU238" s="147" t="s">
        <v>79</v>
      </c>
      <c r="AY238" s="13" t="s">
        <v>146</v>
      </c>
      <c r="BE238" s="148">
        <f t="shared" si="44"/>
        <v>0</v>
      </c>
      <c r="BF238" s="148">
        <f t="shared" si="45"/>
        <v>0</v>
      </c>
      <c r="BG238" s="148">
        <f t="shared" si="46"/>
        <v>0</v>
      </c>
      <c r="BH238" s="148">
        <f t="shared" si="47"/>
        <v>0</v>
      </c>
      <c r="BI238" s="148">
        <f t="shared" si="48"/>
        <v>0</v>
      </c>
      <c r="BJ238" s="13" t="s">
        <v>153</v>
      </c>
      <c r="BK238" s="148">
        <f t="shared" si="49"/>
        <v>0</v>
      </c>
      <c r="BL238" s="13" t="s">
        <v>152</v>
      </c>
      <c r="BM238" s="147" t="s">
        <v>502</v>
      </c>
    </row>
    <row r="239" spans="2:65" s="1" customFormat="1" ht="24.2" customHeight="1" x14ac:dyDescent="0.2">
      <c r="B239" s="28"/>
      <c r="C239" s="149" t="s">
        <v>320</v>
      </c>
      <c r="D239" s="149" t="s">
        <v>194</v>
      </c>
      <c r="E239" s="150" t="s">
        <v>930</v>
      </c>
      <c r="F239" s="151" t="s">
        <v>931</v>
      </c>
      <c r="G239" s="152" t="s">
        <v>294</v>
      </c>
      <c r="H239" s="153">
        <v>30</v>
      </c>
      <c r="I239" s="154"/>
      <c r="J239" s="155">
        <f t="shared" si="40"/>
        <v>0</v>
      </c>
      <c r="K239" s="156"/>
      <c r="L239" s="157"/>
      <c r="M239" s="158" t="s">
        <v>1</v>
      </c>
      <c r="N239" s="159" t="s">
        <v>37</v>
      </c>
      <c r="P239" s="145">
        <f t="shared" si="41"/>
        <v>0</v>
      </c>
      <c r="Q239" s="145">
        <v>0</v>
      </c>
      <c r="R239" s="145">
        <f t="shared" si="42"/>
        <v>0</v>
      </c>
      <c r="S239" s="145">
        <v>0</v>
      </c>
      <c r="T239" s="146">
        <f t="shared" si="43"/>
        <v>0</v>
      </c>
      <c r="AR239" s="147" t="s">
        <v>162</v>
      </c>
      <c r="AT239" s="147" t="s">
        <v>194</v>
      </c>
      <c r="AU239" s="147" t="s">
        <v>79</v>
      </c>
      <c r="AY239" s="13" t="s">
        <v>146</v>
      </c>
      <c r="BE239" s="148">
        <f t="shared" si="44"/>
        <v>0</v>
      </c>
      <c r="BF239" s="148">
        <f t="shared" si="45"/>
        <v>0</v>
      </c>
      <c r="BG239" s="148">
        <f t="shared" si="46"/>
        <v>0</v>
      </c>
      <c r="BH239" s="148">
        <f t="shared" si="47"/>
        <v>0</v>
      </c>
      <c r="BI239" s="148">
        <f t="shared" si="48"/>
        <v>0</v>
      </c>
      <c r="BJ239" s="13" t="s">
        <v>153</v>
      </c>
      <c r="BK239" s="148">
        <f t="shared" si="49"/>
        <v>0</v>
      </c>
      <c r="BL239" s="13" t="s">
        <v>152</v>
      </c>
      <c r="BM239" s="147" t="s">
        <v>505</v>
      </c>
    </row>
    <row r="240" spans="2:65" s="1" customFormat="1" ht="24.2" customHeight="1" x14ac:dyDescent="0.2">
      <c r="B240" s="28"/>
      <c r="C240" s="149" t="s">
        <v>506</v>
      </c>
      <c r="D240" s="149" t="s">
        <v>194</v>
      </c>
      <c r="E240" s="150" t="s">
        <v>932</v>
      </c>
      <c r="F240" s="151" t="s">
        <v>933</v>
      </c>
      <c r="G240" s="152" t="s">
        <v>294</v>
      </c>
      <c r="H240" s="153">
        <v>30</v>
      </c>
      <c r="I240" s="154"/>
      <c r="J240" s="155">
        <f t="shared" si="40"/>
        <v>0</v>
      </c>
      <c r="K240" s="156"/>
      <c r="L240" s="157"/>
      <c r="M240" s="158" t="s">
        <v>1</v>
      </c>
      <c r="N240" s="159" t="s">
        <v>37</v>
      </c>
      <c r="P240" s="145">
        <f t="shared" si="41"/>
        <v>0</v>
      </c>
      <c r="Q240" s="145">
        <v>0</v>
      </c>
      <c r="R240" s="145">
        <f t="shared" si="42"/>
        <v>0</v>
      </c>
      <c r="S240" s="145">
        <v>0</v>
      </c>
      <c r="T240" s="146">
        <f t="shared" si="43"/>
        <v>0</v>
      </c>
      <c r="AR240" s="147" t="s">
        <v>162</v>
      </c>
      <c r="AT240" s="147" t="s">
        <v>194</v>
      </c>
      <c r="AU240" s="147" t="s">
        <v>79</v>
      </c>
      <c r="AY240" s="13" t="s">
        <v>146</v>
      </c>
      <c r="BE240" s="148">
        <f t="shared" si="44"/>
        <v>0</v>
      </c>
      <c r="BF240" s="148">
        <f t="shared" si="45"/>
        <v>0</v>
      </c>
      <c r="BG240" s="148">
        <f t="shared" si="46"/>
        <v>0</v>
      </c>
      <c r="BH240" s="148">
        <f t="shared" si="47"/>
        <v>0</v>
      </c>
      <c r="BI240" s="148">
        <f t="shared" si="48"/>
        <v>0</v>
      </c>
      <c r="BJ240" s="13" t="s">
        <v>153</v>
      </c>
      <c r="BK240" s="148">
        <f t="shared" si="49"/>
        <v>0</v>
      </c>
      <c r="BL240" s="13" t="s">
        <v>152</v>
      </c>
      <c r="BM240" s="147" t="s">
        <v>509</v>
      </c>
    </row>
    <row r="241" spans="2:65" s="11" customFormat="1" ht="26.1" customHeight="1" x14ac:dyDescent="0.2">
      <c r="B241" s="123"/>
      <c r="D241" s="124" t="s">
        <v>70</v>
      </c>
      <c r="E241" s="125" t="s">
        <v>934</v>
      </c>
      <c r="F241" s="125" t="s">
        <v>935</v>
      </c>
      <c r="I241" s="126"/>
      <c r="J241" s="127">
        <f>BK241</f>
        <v>0</v>
      </c>
      <c r="L241" s="123"/>
      <c r="M241" s="128"/>
      <c r="P241" s="129">
        <f>SUM(P242:P243)</f>
        <v>0</v>
      </c>
      <c r="R241" s="129">
        <f>SUM(R242:R243)</f>
        <v>0</v>
      </c>
      <c r="T241" s="130">
        <f>SUM(T242:T243)</f>
        <v>0</v>
      </c>
      <c r="AR241" s="124" t="s">
        <v>79</v>
      </c>
      <c r="AT241" s="131" t="s">
        <v>70</v>
      </c>
      <c r="AU241" s="131" t="s">
        <v>71</v>
      </c>
      <c r="AY241" s="124" t="s">
        <v>146</v>
      </c>
      <c r="BK241" s="132">
        <f>SUM(BK242:BK243)</f>
        <v>0</v>
      </c>
    </row>
    <row r="242" spans="2:65" s="1" customFormat="1" ht="16.5" customHeight="1" x14ac:dyDescent="0.2">
      <c r="B242" s="28"/>
      <c r="C242" s="135" t="s">
        <v>323</v>
      </c>
      <c r="D242" s="135" t="s">
        <v>148</v>
      </c>
      <c r="E242" s="136" t="s">
        <v>936</v>
      </c>
      <c r="F242" s="137" t="s">
        <v>937</v>
      </c>
      <c r="G242" s="138" t="s">
        <v>294</v>
      </c>
      <c r="H242" s="139">
        <v>25</v>
      </c>
      <c r="I242" s="140"/>
      <c r="J242" s="141">
        <f>ROUND(I242*H242,2)</f>
        <v>0</v>
      </c>
      <c r="K242" s="142"/>
      <c r="L242" s="28"/>
      <c r="M242" s="143" t="s">
        <v>1</v>
      </c>
      <c r="N242" s="144" t="s">
        <v>37</v>
      </c>
      <c r="P242" s="145">
        <f>O242*H242</f>
        <v>0</v>
      </c>
      <c r="Q242" s="145">
        <v>0</v>
      </c>
      <c r="R242" s="145">
        <f>Q242*H242</f>
        <v>0</v>
      </c>
      <c r="S242" s="145">
        <v>0</v>
      </c>
      <c r="T242" s="146">
        <f>S242*H242</f>
        <v>0</v>
      </c>
      <c r="AR242" s="147" t="s">
        <v>152</v>
      </c>
      <c r="AT242" s="147" t="s">
        <v>148</v>
      </c>
      <c r="AU242" s="147" t="s">
        <v>79</v>
      </c>
      <c r="AY242" s="13" t="s">
        <v>146</v>
      </c>
      <c r="BE242" s="148">
        <f>IF(N242="základná",J242,0)</f>
        <v>0</v>
      </c>
      <c r="BF242" s="148">
        <f>IF(N242="znížená",J242,0)</f>
        <v>0</v>
      </c>
      <c r="BG242" s="148">
        <f>IF(N242="zákl. prenesená",J242,0)</f>
        <v>0</v>
      </c>
      <c r="BH242" s="148">
        <f>IF(N242="zníž. prenesená",J242,0)</f>
        <v>0</v>
      </c>
      <c r="BI242" s="148">
        <f>IF(N242="nulová",J242,0)</f>
        <v>0</v>
      </c>
      <c r="BJ242" s="13" t="s">
        <v>153</v>
      </c>
      <c r="BK242" s="148">
        <f>ROUND(I242*H242,2)</f>
        <v>0</v>
      </c>
      <c r="BL242" s="13" t="s">
        <v>152</v>
      </c>
      <c r="BM242" s="147" t="s">
        <v>512</v>
      </c>
    </row>
    <row r="243" spans="2:65" s="1" customFormat="1" ht="16.5" customHeight="1" x14ac:dyDescent="0.2">
      <c r="B243" s="28"/>
      <c r="C243" s="149" t="s">
        <v>513</v>
      </c>
      <c r="D243" s="149" t="s">
        <v>194</v>
      </c>
      <c r="E243" s="150" t="s">
        <v>938</v>
      </c>
      <c r="F243" s="151" t="s">
        <v>939</v>
      </c>
      <c r="G243" s="152" t="s">
        <v>294</v>
      </c>
      <c r="H243" s="153">
        <v>25</v>
      </c>
      <c r="I243" s="154"/>
      <c r="J243" s="155">
        <f>ROUND(I243*H243,2)</f>
        <v>0</v>
      </c>
      <c r="K243" s="156"/>
      <c r="L243" s="157"/>
      <c r="M243" s="158" t="s">
        <v>1</v>
      </c>
      <c r="N243" s="159" t="s">
        <v>37</v>
      </c>
      <c r="P243" s="145">
        <f>O243*H243</f>
        <v>0</v>
      </c>
      <c r="Q243" s="145">
        <v>0</v>
      </c>
      <c r="R243" s="145">
        <f>Q243*H243</f>
        <v>0</v>
      </c>
      <c r="S243" s="145">
        <v>0</v>
      </c>
      <c r="T243" s="146">
        <f>S243*H243</f>
        <v>0</v>
      </c>
      <c r="AR243" s="147" t="s">
        <v>162</v>
      </c>
      <c r="AT243" s="147" t="s">
        <v>194</v>
      </c>
      <c r="AU243" s="147" t="s">
        <v>79</v>
      </c>
      <c r="AY243" s="13" t="s">
        <v>146</v>
      </c>
      <c r="BE243" s="148">
        <f>IF(N243="základná",J243,0)</f>
        <v>0</v>
      </c>
      <c r="BF243" s="148">
        <f>IF(N243="znížená",J243,0)</f>
        <v>0</v>
      </c>
      <c r="BG243" s="148">
        <f>IF(N243="zákl. prenesená",J243,0)</f>
        <v>0</v>
      </c>
      <c r="BH243" s="148">
        <f>IF(N243="zníž. prenesená",J243,0)</f>
        <v>0</v>
      </c>
      <c r="BI243" s="148">
        <f>IF(N243="nulová",J243,0)</f>
        <v>0</v>
      </c>
      <c r="BJ243" s="13" t="s">
        <v>153</v>
      </c>
      <c r="BK243" s="148">
        <f>ROUND(I243*H243,2)</f>
        <v>0</v>
      </c>
      <c r="BL243" s="13" t="s">
        <v>152</v>
      </c>
      <c r="BM243" s="147" t="s">
        <v>516</v>
      </c>
    </row>
    <row r="244" spans="2:65" s="11" customFormat="1" ht="26.1" customHeight="1" x14ac:dyDescent="0.2">
      <c r="B244" s="123"/>
      <c r="D244" s="124" t="s">
        <v>70</v>
      </c>
      <c r="E244" s="125" t="s">
        <v>940</v>
      </c>
      <c r="F244" s="125" t="s">
        <v>941</v>
      </c>
      <c r="I244" s="126"/>
      <c r="J244" s="127">
        <f>BK244</f>
        <v>0</v>
      </c>
      <c r="L244" s="123"/>
      <c r="M244" s="128"/>
      <c r="P244" s="129">
        <f>SUM(P245:P251)</f>
        <v>0</v>
      </c>
      <c r="R244" s="129">
        <f>SUM(R245:R251)</f>
        <v>0</v>
      </c>
      <c r="T244" s="130">
        <f>SUM(T245:T251)</f>
        <v>0</v>
      </c>
      <c r="AR244" s="124" t="s">
        <v>79</v>
      </c>
      <c r="AT244" s="131" t="s">
        <v>70</v>
      </c>
      <c r="AU244" s="131" t="s">
        <v>71</v>
      </c>
      <c r="AY244" s="124" t="s">
        <v>146</v>
      </c>
      <c r="BK244" s="132">
        <f>SUM(BK245:BK251)</f>
        <v>0</v>
      </c>
    </row>
    <row r="245" spans="2:65" s="1" customFormat="1" ht="16.5" customHeight="1" x14ac:dyDescent="0.2">
      <c r="B245" s="28"/>
      <c r="C245" s="135" t="s">
        <v>327</v>
      </c>
      <c r="D245" s="135" t="s">
        <v>148</v>
      </c>
      <c r="E245" s="136" t="s">
        <v>942</v>
      </c>
      <c r="F245" s="137" t="s">
        <v>943</v>
      </c>
      <c r="G245" s="138" t="s">
        <v>700</v>
      </c>
      <c r="H245" s="139">
        <v>20</v>
      </c>
      <c r="I245" s="140"/>
      <c r="J245" s="141">
        <f t="shared" ref="J245:J251" si="50">ROUND(I245*H245,2)</f>
        <v>0</v>
      </c>
      <c r="K245" s="142"/>
      <c r="L245" s="28"/>
      <c r="M245" s="143" t="s">
        <v>1</v>
      </c>
      <c r="N245" s="144" t="s">
        <v>37</v>
      </c>
      <c r="P245" s="145">
        <f t="shared" ref="P245:P251" si="51">O245*H245</f>
        <v>0</v>
      </c>
      <c r="Q245" s="145">
        <v>0</v>
      </c>
      <c r="R245" s="145">
        <f t="shared" ref="R245:R251" si="52">Q245*H245</f>
        <v>0</v>
      </c>
      <c r="S245" s="145">
        <v>0</v>
      </c>
      <c r="T245" s="146">
        <f t="shared" ref="T245:T251" si="53">S245*H245</f>
        <v>0</v>
      </c>
      <c r="AR245" s="147" t="s">
        <v>152</v>
      </c>
      <c r="AT245" s="147" t="s">
        <v>148</v>
      </c>
      <c r="AU245" s="147" t="s">
        <v>79</v>
      </c>
      <c r="AY245" s="13" t="s">
        <v>146</v>
      </c>
      <c r="BE245" s="148">
        <f t="shared" ref="BE245:BE251" si="54">IF(N245="základná",J245,0)</f>
        <v>0</v>
      </c>
      <c r="BF245" s="148">
        <f t="shared" ref="BF245:BF251" si="55">IF(N245="znížená",J245,0)</f>
        <v>0</v>
      </c>
      <c r="BG245" s="148">
        <f t="shared" ref="BG245:BG251" si="56">IF(N245="zákl. prenesená",J245,0)</f>
        <v>0</v>
      </c>
      <c r="BH245" s="148">
        <f t="shared" ref="BH245:BH251" si="57">IF(N245="zníž. prenesená",J245,0)</f>
        <v>0</v>
      </c>
      <c r="BI245" s="148">
        <f t="shared" ref="BI245:BI251" si="58">IF(N245="nulová",J245,0)</f>
        <v>0</v>
      </c>
      <c r="BJ245" s="13" t="s">
        <v>153</v>
      </c>
      <c r="BK245" s="148">
        <f t="shared" ref="BK245:BK251" si="59">ROUND(I245*H245,2)</f>
        <v>0</v>
      </c>
      <c r="BL245" s="13" t="s">
        <v>152</v>
      </c>
      <c r="BM245" s="147" t="s">
        <v>519</v>
      </c>
    </row>
    <row r="246" spans="2:65" s="1" customFormat="1" ht="16.5" customHeight="1" x14ac:dyDescent="0.2">
      <c r="B246" s="28"/>
      <c r="C246" s="135" t="s">
        <v>520</v>
      </c>
      <c r="D246" s="135" t="s">
        <v>148</v>
      </c>
      <c r="E246" s="136" t="s">
        <v>944</v>
      </c>
      <c r="F246" s="137" t="s">
        <v>945</v>
      </c>
      <c r="G246" s="138" t="s">
        <v>700</v>
      </c>
      <c r="H246" s="139">
        <v>30</v>
      </c>
      <c r="I246" s="140"/>
      <c r="J246" s="141">
        <f t="shared" si="50"/>
        <v>0</v>
      </c>
      <c r="K246" s="142"/>
      <c r="L246" s="28"/>
      <c r="M246" s="143" t="s">
        <v>1</v>
      </c>
      <c r="N246" s="144" t="s">
        <v>37</v>
      </c>
      <c r="P246" s="145">
        <f t="shared" si="51"/>
        <v>0</v>
      </c>
      <c r="Q246" s="145">
        <v>0</v>
      </c>
      <c r="R246" s="145">
        <f t="shared" si="52"/>
        <v>0</v>
      </c>
      <c r="S246" s="145">
        <v>0</v>
      </c>
      <c r="T246" s="146">
        <f t="shared" si="53"/>
        <v>0</v>
      </c>
      <c r="AR246" s="147" t="s">
        <v>152</v>
      </c>
      <c r="AT246" s="147" t="s">
        <v>148</v>
      </c>
      <c r="AU246" s="147" t="s">
        <v>79</v>
      </c>
      <c r="AY246" s="13" t="s">
        <v>146</v>
      </c>
      <c r="BE246" s="148">
        <f t="shared" si="54"/>
        <v>0</v>
      </c>
      <c r="BF246" s="148">
        <f t="shared" si="55"/>
        <v>0</v>
      </c>
      <c r="BG246" s="148">
        <f t="shared" si="56"/>
        <v>0</v>
      </c>
      <c r="BH246" s="148">
        <f t="shared" si="57"/>
        <v>0</v>
      </c>
      <c r="BI246" s="148">
        <f t="shared" si="58"/>
        <v>0</v>
      </c>
      <c r="BJ246" s="13" t="s">
        <v>153</v>
      </c>
      <c r="BK246" s="148">
        <f t="shared" si="59"/>
        <v>0</v>
      </c>
      <c r="BL246" s="13" t="s">
        <v>152</v>
      </c>
      <c r="BM246" s="147" t="s">
        <v>523</v>
      </c>
    </row>
    <row r="247" spans="2:65" s="1" customFormat="1" ht="16.5" customHeight="1" x14ac:dyDescent="0.2">
      <c r="B247" s="28"/>
      <c r="C247" s="135" t="s">
        <v>330</v>
      </c>
      <c r="D247" s="135" t="s">
        <v>148</v>
      </c>
      <c r="E247" s="136" t="s">
        <v>946</v>
      </c>
      <c r="F247" s="137" t="s">
        <v>947</v>
      </c>
      <c r="G247" s="138" t="s">
        <v>700</v>
      </c>
      <c r="H247" s="139">
        <v>20</v>
      </c>
      <c r="I247" s="140"/>
      <c r="J247" s="141">
        <f t="shared" si="50"/>
        <v>0</v>
      </c>
      <c r="K247" s="142"/>
      <c r="L247" s="28"/>
      <c r="M247" s="143" t="s">
        <v>1</v>
      </c>
      <c r="N247" s="144" t="s">
        <v>37</v>
      </c>
      <c r="P247" s="145">
        <f t="shared" si="51"/>
        <v>0</v>
      </c>
      <c r="Q247" s="145">
        <v>0</v>
      </c>
      <c r="R247" s="145">
        <f t="shared" si="52"/>
        <v>0</v>
      </c>
      <c r="S247" s="145">
        <v>0</v>
      </c>
      <c r="T247" s="146">
        <f t="shared" si="53"/>
        <v>0</v>
      </c>
      <c r="AR247" s="147" t="s">
        <v>152</v>
      </c>
      <c r="AT247" s="147" t="s">
        <v>148</v>
      </c>
      <c r="AU247" s="147" t="s">
        <v>79</v>
      </c>
      <c r="AY247" s="13" t="s">
        <v>146</v>
      </c>
      <c r="BE247" s="148">
        <f t="shared" si="54"/>
        <v>0</v>
      </c>
      <c r="BF247" s="148">
        <f t="shared" si="55"/>
        <v>0</v>
      </c>
      <c r="BG247" s="148">
        <f t="shared" si="56"/>
        <v>0</v>
      </c>
      <c r="BH247" s="148">
        <f t="shared" si="57"/>
        <v>0</v>
      </c>
      <c r="BI247" s="148">
        <f t="shared" si="58"/>
        <v>0</v>
      </c>
      <c r="BJ247" s="13" t="s">
        <v>153</v>
      </c>
      <c r="BK247" s="148">
        <f t="shared" si="59"/>
        <v>0</v>
      </c>
      <c r="BL247" s="13" t="s">
        <v>152</v>
      </c>
      <c r="BM247" s="147" t="s">
        <v>526</v>
      </c>
    </row>
    <row r="248" spans="2:65" s="1" customFormat="1" ht="16.5" customHeight="1" x14ac:dyDescent="0.2">
      <c r="B248" s="28"/>
      <c r="C248" s="135" t="s">
        <v>527</v>
      </c>
      <c r="D248" s="135" t="s">
        <v>148</v>
      </c>
      <c r="E248" s="136" t="s">
        <v>948</v>
      </c>
      <c r="F248" s="137" t="s">
        <v>949</v>
      </c>
      <c r="G248" s="138" t="s">
        <v>700</v>
      </c>
      <c r="H248" s="139">
        <v>20</v>
      </c>
      <c r="I248" s="140"/>
      <c r="J248" s="141">
        <f t="shared" si="50"/>
        <v>0</v>
      </c>
      <c r="K248" s="142"/>
      <c r="L248" s="28"/>
      <c r="M248" s="143" t="s">
        <v>1</v>
      </c>
      <c r="N248" s="144" t="s">
        <v>37</v>
      </c>
      <c r="P248" s="145">
        <f t="shared" si="51"/>
        <v>0</v>
      </c>
      <c r="Q248" s="145">
        <v>0</v>
      </c>
      <c r="R248" s="145">
        <f t="shared" si="52"/>
        <v>0</v>
      </c>
      <c r="S248" s="145">
        <v>0</v>
      </c>
      <c r="T248" s="146">
        <f t="shared" si="53"/>
        <v>0</v>
      </c>
      <c r="AR248" s="147" t="s">
        <v>152</v>
      </c>
      <c r="AT248" s="147" t="s">
        <v>148</v>
      </c>
      <c r="AU248" s="147" t="s">
        <v>79</v>
      </c>
      <c r="AY248" s="13" t="s">
        <v>146</v>
      </c>
      <c r="BE248" s="148">
        <f t="shared" si="54"/>
        <v>0</v>
      </c>
      <c r="BF248" s="148">
        <f t="shared" si="55"/>
        <v>0</v>
      </c>
      <c r="BG248" s="148">
        <f t="shared" si="56"/>
        <v>0</v>
      </c>
      <c r="BH248" s="148">
        <f t="shared" si="57"/>
        <v>0</v>
      </c>
      <c r="BI248" s="148">
        <f t="shared" si="58"/>
        <v>0</v>
      </c>
      <c r="BJ248" s="13" t="s">
        <v>153</v>
      </c>
      <c r="BK248" s="148">
        <f t="shared" si="59"/>
        <v>0</v>
      </c>
      <c r="BL248" s="13" t="s">
        <v>152</v>
      </c>
      <c r="BM248" s="147" t="s">
        <v>530</v>
      </c>
    </row>
    <row r="249" spans="2:65" s="1" customFormat="1" ht="16.5" customHeight="1" x14ac:dyDescent="0.2">
      <c r="B249" s="28"/>
      <c r="C249" s="149" t="s">
        <v>334</v>
      </c>
      <c r="D249" s="149" t="s">
        <v>194</v>
      </c>
      <c r="E249" s="150" t="s">
        <v>950</v>
      </c>
      <c r="F249" s="151" t="s">
        <v>951</v>
      </c>
      <c r="G249" s="152" t="s">
        <v>385</v>
      </c>
      <c r="H249" s="153">
        <v>30</v>
      </c>
      <c r="I249" s="154"/>
      <c r="J249" s="155">
        <f t="shared" si="50"/>
        <v>0</v>
      </c>
      <c r="K249" s="156"/>
      <c r="L249" s="157"/>
      <c r="M249" s="158" t="s">
        <v>1</v>
      </c>
      <c r="N249" s="159" t="s">
        <v>37</v>
      </c>
      <c r="P249" s="145">
        <f t="shared" si="51"/>
        <v>0</v>
      </c>
      <c r="Q249" s="145">
        <v>0</v>
      </c>
      <c r="R249" s="145">
        <f t="shared" si="52"/>
        <v>0</v>
      </c>
      <c r="S249" s="145">
        <v>0</v>
      </c>
      <c r="T249" s="146">
        <f t="shared" si="53"/>
        <v>0</v>
      </c>
      <c r="AR249" s="147" t="s">
        <v>162</v>
      </c>
      <c r="AT249" s="147" t="s">
        <v>194</v>
      </c>
      <c r="AU249" s="147" t="s">
        <v>79</v>
      </c>
      <c r="AY249" s="13" t="s">
        <v>146</v>
      </c>
      <c r="BE249" s="148">
        <f t="shared" si="54"/>
        <v>0</v>
      </c>
      <c r="BF249" s="148">
        <f t="shared" si="55"/>
        <v>0</v>
      </c>
      <c r="BG249" s="148">
        <f t="shared" si="56"/>
        <v>0</v>
      </c>
      <c r="BH249" s="148">
        <f t="shared" si="57"/>
        <v>0</v>
      </c>
      <c r="BI249" s="148">
        <f t="shared" si="58"/>
        <v>0</v>
      </c>
      <c r="BJ249" s="13" t="s">
        <v>153</v>
      </c>
      <c r="BK249" s="148">
        <f t="shared" si="59"/>
        <v>0</v>
      </c>
      <c r="BL249" s="13" t="s">
        <v>152</v>
      </c>
      <c r="BM249" s="147" t="s">
        <v>533</v>
      </c>
    </row>
    <row r="250" spans="2:65" s="1" customFormat="1" ht="24.2" customHeight="1" x14ac:dyDescent="0.2">
      <c r="B250" s="28"/>
      <c r="C250" s="135" t="s">
        <v>534</v>
      </c>
      <c r="D250" s="135" t="s">
        <v>148</v>
      </c>
      <c r="E250" s="136" t="s">
        <v>952</v>
      </c>
      <c r="F250" s="137" t="s">
        <v>953</v>
      </c>
      <c r="G250" s="138" t="s">
        <v>700</v>
      </c>
      <c r="H250" s="139">
        <v>80</v>
      </c>
      <c r="I250" s="140"/>
      <c r="J250" s="141">
        <f t="shared" si="50"/>
        <v>0</v>
      </c>
      <c r="K250" s="142"/>
      <c r="L250" s="28"/>
      <c r="M250" s="143" t="s">
        <v>1</v>
      </c>
      <c r="N250" s="144" t="s">
        <v>37</v>
      </c>
      <c r="P250" s="145">
        <f t="shared" si="51"/>
        <v>0</v>
      </c>
      <c r="Q250" s="145">
        <v>0</v>
      </c>
      <c r="R250" s="145">
        <f t="shared" si="52"/>
        <v>0</v>
      </c>
      <c r="S250" s="145">
        <v>0</v>
      </c>
      <c r="T250" s="146">
        <f t="shared" si="53"/>
        <v>0</v>
      </c>
      <c r="AR250" s="147" t="s">
        <v>152</v>
      </c>
      <c r="AT250" s="147" t="s">
        <v>148</v>
      </c>
      <c r="AU250" s="147" t="s">
        <v>79</v>
      </c>
      <c r="AY250" s="13" t="s">
        <v>146</v>
      </c>
      <c r="BE250" s="148">
        <f t="shared" si="54"/>
        <v>0</v>
      </c>
      <c r="BF250" s="148">
        <f t="shared" si="55"/>
        <v>0</v>
      </c>
      <c r="BG250" s="148">
        <f t="shared" si="56"/>
        <v>0</v>
      </c>
      <c r="BH250" s="148">
        <f t="shared" si="57"/>
        <v>0</v>
      </c>
      <c r="BI250" s="148">
        <f t="shared" si="58"/>
        <v>0</v>
      </c>
      <c r="BJ250" s="13" t="s">
        <v>153</v>
      </c>
      <c r="BK250" s="148">
        <f t="shared" si="59"/>
        <v>0</v>
      </c>
      <c r="BL250" s="13" t="s">
        <v>152</v>
      </c>
      <c r="BM250" s="147" t="s">
        <v>537</v>
      </c>
    </row>
    <row r="251" spans="2:65" s="1" customFormat="1" ht="16.5" customHeight="1" x14ac:dyDescent="0.2">
      <c r="B251" s="28"/>
      <c r="C251" s="135" t="s">
        <v>337</v>
      </c>
      <c r="D251" s="135" t="s">
        <v>148</v>
      </c>
      <c r="E251" s="136" t="s">
        <v>954</v>
      </c>
      <c r="F251" s="137" t="s">
        <v>955</v>
      </c>
      <c r="G251" s="138" t="s">
        <v>700</v>
      </c>
      <c r="H251" s="139">
        <v>40</v>
      </c>
      <c r="I251" s="140"/>
      <c r="J251" s="141">
        <f t="shared" si="50"/>
        <v>0</v>
      </c>
      <c r="K251" s="142"/>
      <c r="L251" s="28"/>
      <c r="M251" s="143" t="s">
        <v>1</v>
      </c>
      <c r="N251" s="144" t="s">
        <v>37</v>
      </c>
      <c r="P251" s="145">
        <f t="shared" si="51"/>
        <v>0</v>
      </c>
      <c r="Q251" s="145">
        <v>0</v>
      </c>
      <c r="R251" s="145">
        <f t="shared" si="52"/>
        <v>0</v>
      </c>
      <c r="S251" s="145">
        <v>0</v>
      </c>
      <c r="T251" s="146">
        <f t="shared" si="53"/>
        <v>0</v>
      </c>
      <c r="AR251" s="147" t="s">
        <v>152</v>
      </c>
      <c r="AT251" s="147" t="s">
        <v>148</v>
      </c>
      <c r="AU251" s="147" t="s">
        <v>79</v>
      </c>
      <c r="AY251" s="13" t="s">
        <v>146</v>
      </c>
      <c r="BE251" s="148">
        <f t="shared" si="54"/>
        <v>0</v>
      </c>
      <c r="BF251" s="148">
        <f t="shared" si="55"/>
        <v>0</v>
      </c>
      <c r="BG251" s="148">
        <f t="shared" si="56"/>
        <v>0</v>
      </c>
      <c r="BH251" s="148">
        <f t="shared" si="57"/>
        <v>0</v>
      </c>
      <c r="BI251" s="148">
        <f t="shared" si="58"/>
        <v>0</v>
      </c>
      <c r="BJ251" s="13" t="s">
        <v>153</v>
      </c>
      <c r="BK251" s="148">
        <f t="shared" si="59"/>
        <v>0</v>
      </c>
      <c r="BL251" s="13" t="s">
        <v>152</v>
      </c>
      <c r="BM251" s="147" t="s">
        <v>540</v>
      </c>
    </row>
    <row r="252" spans="2:65" s="11" customFormat="1" ht="26.1" customHeight="1" x14ac:dyDescent="0.2">
      <c r="B252" s="123"/>
      <c r="D252" s="124" t="s">
        <v>70</v>
      </c>
      <c r="E252" s="125" t="s">
        <v>956</v>
      </c>
      <c r="F252" s="125" t="s">
        <v>957</v>
      </c>
      <c r="I252" s="126"/>
      <c r="J252" s="127">
        <f>BK252</f>
        <v>0</v>
      </c>
      <c r="L252" s="123"/>
      <c r="M252" s="128"/>
      <c r="P252" s="129">
        <f>P253</f>
        <v>0</v>
      </c>
      <c r="R252" s="129">
        <f>R253</f>
        <v>0</v>
      </c>
      <c r="T252" s="130">
        <f>T253</f>
        <v>0</v>
      </c>
      <c r="AR252" s="124" t="s">
        <v>79</v>
      </c>
      <c r="AT252" s="131" t="s">
        <v>70</v>
      </c>
      <c r="AU252" s="131" t="s">
        <v>71</v>
      </c>
      <c r="AY252" s="124" t="s">
        <v>146</v>
      </c>
      <c r="BK252" s="132">
        <f>BK253</f>
        <v>0</v>
      </c>
    </row>
    <row r="253" spans="2:65" s="1" customFormat="1" ht="16.5" customHeight="1" x14ac:dyDescent="0.2">
      <c r="B253" s="28"/>
      <c r="C253" s="135" t="s">
        <v>541</v>
      </c>
      <c r="D253" s="135" t="s">
        <v>148</v>
      </c>
      <c r="E253" s="136" t="s">
        <v>958</v>
      </c>
      <c r="F253" s="137" t="s">
        <v>959</v>
      </c>
      <c r="G253" s="138" t="s">
        <v>737</v>
      </c>
      <c r="H253" s="139">
        <v>1</v>
      </c>
      <c r="I253" s="140"/>
      <c r="J253" s="141">
        <f>ROUND(I253*H253,2)</f>
        <v>0</v>
      </c>
      <c r="K253" s="142"/>
      <c r="L253" s="28"/>
      <c r="M253" s="143" t="s">
        <v>1</v>
      </c>
      <c r="N253" s="144" t="s">
        <v>37</v>
      </c>
      <c r="P253" s="145">
        <f>O253*H253</f>
        <v>0</v>
      </c>
      <c r="Q253" s="145">
        <v>0</v>
      </c>
      <c r="R253" s="145">
        <f>Q253*H253</f>
        <v>0</v>
      </c>
      <c r="S253" s="145">
        <v>0</v>
      </c>
      <c r="T253" s="146">
        <f>S253*H253</f>
        <v>0</v>
      </c>
      <c r="AR253" s="147" t="s">
        <v>152</v>
      </c>
      <c r="AT253" s="147" t="s">
        <v>148</v>
      </c>
      <c r="AU253" s="147" t="s">
        <v>79</v>
      </c>
      <c r="AY253" s="13" t="s">
        <v>146</v>
      </c>
      <c r="BE253" s="148">
        <f>IF(N253="základná",J253,0)</f>
        <v>0</v>
      </c>
      <c r="BF253" s="148">
        <f>IF(N253="znížená",J253,0)</f>
        <v>0</v>
      </c>
      <c r="BG253" s="148">
        <f>IF(N253="zákl. prenesená",J253,0)</f>
        <v>0</v>
      </c>
      <c r="BH253" s="148">
        <f>IF(N253="zníž. prenesená",J253,0)</f>
        <v>0</v>
      </c>
      <c r="BI253" s="148">
        <f>IF(N253="nulová",J253,0)</f>
        <v>0</v>
      </c>
      <c r="BJ253" s="13" t="s">
        <v>153</v>
      </c>
      <c r="BK253" s="148">
        <f>ROUND(I253*H253,2)</f>
        <v>0</v>
      </c>
      <c r="BL253" s="13" t="s">
        <v>152</v>
      </c>
      <c r="BM253" s="147" t="s">
        <v>544</v>
      </c>
    </row>
    <row r="254" spans="2:65" s="11" customFormat="1" ht="26.1" customHeight="1" x14ac:dyDescent="0.2">
      <c r="B254" s="123"/>
      <c r="D254" s="124" t="s">
        <v>70</v>
      </c>
      <c r="E254" s="125" t="s">
        <v>960</v>
      </c>
      <c r="F254" s="125" t="s">
        <v>961</v>
      </c>
      <c r="I254" s="126"/>
      <c r="J254" s="127">
        <f>BK254</f>
        <v>0</v>
      </c>
      <c r="L254" s="123"/>
      <c r="M254" s="128"/>
      <c r="P254" s="129">
        <f>SUM(P255:P256)</f>
        <v>0</v>
      </c>
      <c r="R254" s="129">
        <f>SUM(R255:R256)</f>
        <v>2.2056000000000001E-6</v>
      </c>
      <c r="T254" s="130">
        <f>SUM(T255:T256)</f>
        <v>0</v>
      </c>
      <c r="AR254" s="124" t="s">
        <v>79</v>
      </c>
      <c r="AT254" s="131" t="s">
        <v>70</v>
      </c>
      <c r="AU254" s="131" t="s">
        <v>71</v>
      </c>
      <c r="AY254" s="124" t="s">
        <v>146</v>
      </c>
      <c r="BK254" s="132">
        <f>SUM(BK255:BK256)</f>
        <v>0</v>
      </c>
    </row>
    <row r="255" spans="2:65" s="1" customFormat="1" ht="16.5" customHeight="1" x14ac:dyDescent="0.2">
      <c r="B255" s="28"/>
      <c r="C255" s="135" t="s">
        <v>341</v>
      </c>
      <c r="D255" s="135" t="s">
        <v>148</v>
      </c>
      <c r="E255" s="136" t="s">
        <v>962</v>
      </c>
      <c r="F255" s="137" t="s">
        <v>963</v>
      </c>
      <c r="G255" s="138" t="s">
        <v>151</v>
      </c>
      <c r="H255" s="139">
        <v>0.3</v>
      </c>
      <c r="I255" s="140"/>
      <c r="J255" s="141">
        <f>ROUND(I255*H255,2)</f>
        <v>0</v>
      </c>
      <c r="K255" s="142"/>
      <c r="L255" s="28"/>
      <c r="M255" s="143" t="s">
        <v>1</v>
      </c>
      <c r="N255" s="144" t="s">
        <v>37</v>
      </c>
      <c r="P255" s="145">
        <f>O255*H255</f>
        <v>0</v>
      </c>
      <c r="Q255" s="145">
        <v>7.3520000000000001E-6</v>
      </c>
      <c r="R255" s="145">
        <f>Q255*H255</f>
        <v>2.2056000000000001E-6</v>
      </c>
      <c r="S255" s="145">
        <v>0</v>
      </c>
      <c r="T255" s="146">
        <f>S255*H255</f>
        <v>0</v>
      </c>
      <c r="AR255" s="147" t="s">
        <v>152</v>
      </c>
      <c r="AT255" s="147" t="s">
        <v>148</v>
      </c>
      <c r="AU255" s="147" t="s">
        <v>79</v>
      </c>
      <c r="AY255" s="13" t="s">
        <v>146</v>
      </c>
      <c r="BE255" s="148">
        <f>IF(N255="základná",J255,0)</f>
        <v>0</v>
      </c>
      <c r="BF255" s="148">
        <f>IF(N255="znížená",J255,0)</f>
        <v>0</v>
      </c>
      <c r="BG255" s="148">
        <f>IF(N255="zákl. prenesená",J255,0)</f>
        <v>0</v>
      </c>
      <c r="BH255" s="148">
        <f>IF(N255="zníž. prenesená",J255,0)</f>
        <v>0</v>
      </c>
      <c r="BI255" s="148">
        <f>IF(N255="nulová",J255,0)</f>
        <v>0</v>
      </c>
      <c r="BJ255" s="13" t="s">
        <v>153</v>
      </c>
      <c r="BK255" s="148">
        <f>ROUND(I255*H255,2)</f>
        <v>0</v>
      </c>
      <c r="BL255" s="13" t="s">
        <v>152</v>
      </c>
      <c r="BM255" s="147" t="s">
        <v>545</v>
      </c>
    </row>
    <row r="256" spans="2:65" s="1" customFormat="1" ht="16.5" customHeight="1" x14ac:dyDescent="0.2">
      <c r="B256" s="28"/>
      <c r="C256" s="149" t="s">
        <v>546</v>
      </c>
      <c r="D256" s="149" t="s">
        <v>194</v>
      </c>
      <c r="E256" s="150" t="s">
        <v>964</v>
      </c>
      <c r="F256" s="151" t="s">
        <v>965</v>
      </c>
      <c r="G256" s="152" t="s">
        <v>151</v>
      </c>
      <c r="H256" s="153">
        <v>0.3</v>
      </c>
      <c r="I256" s="154"/>
      <c r="J256" s="155">
        <f>ROUND(I256*H256,2)</f>
        <v>0</v>
      </c>
      <c r="K256" s="156"/>
      <c r="L256" s="157"/>
      <c r="M256" s="158" t="s">
        <v>1</v>
      </c>
      <c r="N256" s="159" t="s">
        <v>37</v>
      </c>
      <c r="P256" s="145">
        <f>O256*H256</f>
        <v>0</v>
      </c>
      <c r="Q256" s="145">
        <v>0</v>
      </c>
      <c r="R256" s="145">
        <f>Q256*H256</f>
        <v>0</v>
      </c>
      <c r="S256" s="145">
        <v>0</v>
      </c>
      <c r="T256" s="146">
        <f>S256*H256</f>
        <v>0</v>
      </c>
      <c r="AR256" s="147" t="s">
        <v>162</v>
      </c>
      <c r="AT256" s="147" t="s">
        <v>194</v>
      </c>
      <c r="AU256" s="147" t="s">
        <v>79</v>
      </c>
      <c r="AY256" s="13" t="s">
        <v>146</v>
      </c>
      <c r="BE256" s="148">
        <f>IF(N256="základná",J256,0)</f>
        <v>0</v>
      </c>
      <c r="BF256" s="148">
        <f>IF(N256="znížená",J256,0)</f>
        <v>0</v>
      </c>
      <c r="BG256" s="148">
        <f>IF(N256="zákl. prenesená",J256,0)</f>
        <v>0</v>
      </c>
      <c r="BH256" s="148">
        <f>IF(N256="zníž. prenesená",J256,0)</f>
        <v>0</v>
      </c>
      <c r="BI256" s="148">
        <f>IF(N256="nulová",J256,0)</f>
        <v>0</v>
      </c>
      <c r="BJ256" s="13" t="s">
        <v>153</v>
      </c>
      <c r="BK256" s="148">
        <f>ROUND(I256*H256,2)</f>
        <v>0</v>
      </c>
      <c r="BL256" s="13" t="s">
        <v>152</v>
      </c>
      <c r="BM256" s="147" t="s">
        <v>549</v>
      </c>
    </row>
    <row r="257" spans="2:65" s="11" customFormat="1" ht="26.1" customHeight="1" x14ac:dyDescent="0.2">
      <c r="B257" s="123"/>
      <c r="D257" s="124" t="s">
        <v>70</v>
      </c>
      <c r="E257" s="125" t="s">
        <v>966</v>
      </c>
      <c r="F257" s="125" t="s">
        <v>967</v>
      </c>
      <c r="I257" s="126"/>
      <c r="J257" s="127">
        <f>BK257</f>
        <v>0</v>
      </c>
      <c r="L257" s="123"/>
      <c r="M257" s="128"/>
      <c r="P257" s="129">
        <f>P258</f>
        <v>0</v>
      </c>
      <c r="R257" s="129">
        <f>R258</f>
        <v>0</v>
      </c>
      <c r="T257" s="130">
        <f>T258</f>
        <v>0</v>
      </c>
      <c r="AR257" s="124" t="s">
        <v>79</v>
      </c>
      <c r="AT257" s="131" t="s">
        <v>70</v>
      </c>
      <c r="AU257" s="131" t="s">
        <v>71</v>
      </c>
      <c r="AY257" s="124" t="s">
        <v>146</v>
      </c>
      <c r="BK257" s="132">
        <f>BK258</f>
        <v>0</v>
      </c>
    </row>
    <row r="258" spans="2:65" s="1" customFormat="1" ht="16.5" customHeight="1" x14ac:dyDescent="0.2">
      <c r="B258" s="28"/>
      <c r="C258" s="135" t="s">
        <v>344</v>
      </c>
      <c r="D258" s="135" t="s">
        <v>148</v>
      </c>
      <c r="E258" s="136" t="s">
        <v>968</v>
      </c>
      <c r="F258" s="137" t="s">
        <v>969</v>
      </c>
      <c r="G258" s="138" t="s">
        <v>737</v>
      </c>
      <c r="H258" s="139">
        <v>1</v>
      </c>
      <c r="I258" s="140"/>
      <c r="J258" s="141">
        <f>ROUND(I258*H258,2)</f>
        <v>0</v>
      </c>
      <c r="K258" s="142"/>
      <c r="L258" s="28"/>
      <c r="M258" s="143" t="s">
        <v>1</v>
      </c>
      <c r="N258" s="144" t="s">
        <v>37</v>
      </c>
      <c r="P258" s="145">
        <f>O258*H258</f>
        <v>0</v>
      </c>
      <c r="Q258" s="145">
        <v>0</v>
      </c>
      <c r="R258" s="145">
        <f>Q258*H258</f>
        <v>0</v>
      </c>
      <c r="S258" s="145">
        <v>0</v>
      </c>
      <c r="T258" s="146">
        <f>S258*H258</f>
        <v>0</v>
      </c>
      <c r="AR258" s="147" t="s">
        <v>152</v>
      </c>
      <c r="AT258" s="147" t="s">
        <v>148</v>
      </c>
      <c r="AU258" s="147" t="s">
        <v>79</v>
      </c>
      <c r="AY258" s="13" t="s">
        <v>146</v>
      </c>
      <c r="BE258" s="148">
        <f>IF(N258="základná",J258,0)</f>
        <v>0</v>
      </c>
      <c r="BF258" s="148">
        <f>IF(N258="znížená",J258,0)</f>
        <v>0</v>
      </c>
      <c r="BG258" s="148">
        <f>IF(N258="zákl. prenesená",J258,0)</f>
        <v>0</v>
      </c>
      <c r="BH258" s="148">
        <f>IF(N258="zníž. prenesená",J258,0)</f>
        <v>0</v>
      </c>
      <c r="BI258" s="148">
        <f>IF(N258="nulová",J258,0)</f>
        <v>0</v>
      </c>
      <c r="BJ258" s="13" t="s">
        <v>153</v>
      </c>
      <c r="BK258" s="148">
        <f>ROUND(I258*H258,2)</f>
        <v>0</v>
      </c>
      <c r="BL258" s="13" t="s">
        <v>152</v>
      </c>
      <c r="BM258" s="147" t="s">
        <v>552</v>
      </c>
    </row>
    <row r="259" spans="2:65" s="11" customFormat="1" ht="26.1" customHeight="1" x14ac:dyDescent="0.2">
      <c r="B259" s="123"/>
      <c r="D259" s="124" t="s">
        <v>70</v>
      </c>
      <c r="E259" s="125" t="s">
        <v>970</v>
      </c>
      <c r="F259" s="125" t="s">
        <v>971</v>
      </c>
      <c r="I259" s="126"/>
      <c r="J259" s="127">
        <f>BK259</f>
        <v>0</v>
      </c>
      <c r="L259" s="123"/>
      <c r="M259" s="128"/>
      <c r="P259" s="129">
        <f>P260</f>
        <v>0</v>
      </c>
      <c r="R259" s="129">
        <f>R260</f>
        <v>0</v>
      </c>
      <c r="T259" s="130">
        <f>T260</f>
        <v>0</v>
      </c>
      <c r="AR259" s="124" t="s">
        <v>79</v>
      </c>
      <c r="AT259" s="131" t="s">
        <v>70</v>
      </c>
      <c r="AU259" s="131" t="s">
        <v>71</v>
      </c>
      <c r="AY259" s="124" t="s">
        <v>146</v>
      </c>
      <c r="BK259" s="132">
        <f>BK260</f>
        <v>0</v>
      </c>
    </row>
    <row r="260" spans="2:65" s="1" customFormat="1" ht="21.75" customHeight="1" x14ac:dyDescent="0.2">
      <c r="B260" s="28"/>
      <c r="C260" s="135" t="s">
        <v>553</v>
      </c>
      <c r="D260" s="135" t="s">
        <v>148</v>
      </c>
      <c r="E260" s="136" t="s">
        <v>972</v>
      </c>
      <c r="F260" s="137" t="s">
        <v>973</v>
      </c>
      <c r="G260" s="138" t="s">
        <v>294</v>
      </c>
      <c r="H260" s="139">
        <v>50</v>
      </c>
      <c r="I260" s="140"/>
      <c r="J260" s="141">
        <f>ROUND(I260*H260,2)</f>
        <v>0</v>
      </c>
      <c r="K260" s="142"/>
      <c r="L260" s="28"/>
      <c r="M260" s="143" t="s">
        <v>1</v>
      </c>
      <c r="N260" s="144" t="s">
        <v>37</v>
      </c>
      <c r="P260" s="145">
        <f>O260*H260</f>
        <v>0</v>
      </c>
      <c r="Q260" s="145">
        <v>0</v>
      </c>
      <c r="R260" s="145">
        <f>Q260*H260</f>
        <v>0</v>
      </c>
      <c r="S260" s="145">
        <v>0</v>
      </c>
      <c r="T260" s="146">
        <f>S260*H260</f>
        <v>0</v>
      </c>
      <c r="AR260" s="147" t="s">
        <v>152</v>
      </c>
      <c r="AT260" s="147" t="s">
        <v>148</v>
      </c>
      <c r="AU260" s="147" t="s">
        <v>79</v>
      </c>
      <c r="AY260" s="13" t="s">
        <v>146</v>
      </c>
      <c r="BE260" s="148">
        <f>IF(N260="základná",J260,0)</f>
        <v>0</v>
      </c>
      <c r="BF260" s="148">
        <f>IF(N260="znížená",J260,0)</f>
        <v>0</v>
      </c>
      <c r="BG260" s="148">
        <f>IF(N260="zákl. prenesená",J260,0)</f>
        <v>0</v>
      </c>
      <c r="BH260" s="148">
        <f>IF(N260="zníž. prenesená",J260,0)</f>
        <v>0</v>
      </c>
      <c r="BI260" s="148">
        <f>IF(N260="nulová",J260,0)</f>
        <v>0</v>
      </c>
      <c r="BJ260" s="13" t="s">
        <v>153</v>
      </c>
      <c r="BK260" s="148">
        <f>ROUND(I260*H260,2)</f>
        <v>0</v>
      </c>
      <c r="BL260" s="13" t="s">
        <v>152</v>
      </c>
      <c r="BM260" s="147" t="s">
        <v>556</v>
      </c>
    </row>
    <row r="261" spans="2:65" s="11" customFormat="1" ht="26.1" customHeight="1" x14ac:dyDescent="0.2">
      <c r="B261" s="123"/>
      <c r="D261" s="124" t="s">
        <v>70</v>
      </c>
      <c r="E261" s="125" t="s">
        <v>974</v>
      </c>
      <c r="F261" s="125" t="s">
        <v>975</v>
      </c>
      <c r="I261" s="126"/>
      <c r="J261" s="127">
        <f>BK261</f>
        <v>0</v>
      </c>
      <c r="L261" s="123"/>
      <c r="M261" s="128"/>
      <c r="P261" s="129">
        <f>P262</f>
        <v>0</v>
      </c>
      <c r="R261" s="129">
        <f>R262</f>
        <v>0</v>
      </c>
      <c r="T261" s="130">
        <f>T262</f>
        <v>0</v>
      </c>
      <c r="AR261" s="124" t="s">
        <v>79</v>
      </c>
      <c r="AT261" s="131" t="s">
        <v>70</v>
      </c>
      <c r="AU261" s="131" t="s">
        <v>71</v>
      </c>
      <c r="AY261" s="124" t="s">
        <v>146</v>
      </c>
      <c r="BK261" s="132">
        <f>BK262</f>
        <v>0</v>
      </c>
    </row>
    <row r="262" spans="2:65" s="1" customFormat="1" ht="16.5" customHeight="1" x14ac:dyDescent="0.2">
      <c r="B262" s="28"/>
      <c r="C262" s="135" t="s">
        <v>349</v>
      </c>
      <c r="D262" s="135" t="s">
        <v>148</v>
      </c>
      <c r="E262" s="136" t="s">
        <v>976</v>
      </c>
      <c r="F262" s="137" t="s">
        <v>977</v>
      </c>
      <c r="G262" s="138" t="s">
        <v>294</v>
      </c>
      <c r="H262" s="139">
        <v>50</v>
      </c>
      <c r="I262" s="140"/>
      <c r="J262" s="141">
        <f>ROUND(I262*H262,2)</f>
        <v>0</v>
      </c>
      <c r="K262" s="142"/>
      <c r="L262" s="28"/>
      <c r="M262" s="143" t="s">
        <v>1</v>
      </c>
      <c r="N262" s="144" t="s">
        <v>37</v>
      </c>
      <c r="P262" s="145">
        <f>O262*H262</f>
        <v>0</v>
      </c>
      <c r="Q262" s="145">
        <v>0</v>
      </c>
      <c r="R262" s="145">
        <f>Q262*H262</f>
        <v>0</v>
      </c>
      <c r="S262" s="145">
        <v>0</v>
      </c>
      <c r="T262" s="146">
        <f>S262*H262</f>
        <v>0</v>
      </c>
      <c r="AR262" s="147" t="s">
        <v>152</v>
      </c>
      <c r="AT262" s="147" t="s">
        <v>148</v>
      </c>
      <c r="AU262" s="147" t="s">
        <v>79</v>
      </c>
      <c r="AY262" s="13" t="s">
        <v>146</v>
      </c>
      <c r="BE262" s="148">
        <f>IF(N262="základná",J262,0)</f>
        <v>0</v>
      </c>
      <c r="BF262" s="148">
        <f>IF(N262="znížená",J262,0)</f>
        <v>0</v>
      </c>
      <c r="BG262" s="148">
        <f>IF(N262="zákl. prenesená",J262,0)</f>
        <v>0</v>
      </c>
      <c r="BH262" s="148">
        <f>IF(N262="zníž. prenesená",J262,0)</f>
        <v>0</v>
      </c>
      <c r="BI262" s="148">
        <f>IF(N262="nulová",J262,0)</f>
        <v>0</v>
      </c>
      <c r="BJ262" s="13" t="s">
        <v>153</v>
      </c>
      <c r="BK262" s="148">
        <f>ROUND(I262*H262,2)</f>
        <v>0</v>
      </c>
      <c r="BL262" s="13" t="s">
        <v>152</v>
      </c>
      <c r="BM262" s="147" t="s">
        <v>559</v>
      </c>
    </row>
    <row r="263" spans="2:65" s="11" customFormat="1" ht="26.1" customHeight="1" x14ac:dyDescent="0.2">
      <c r="B263" s="123"/>
      <c r="D263" s="124" t="s">
        <v>70</v>
      </c>
      <c r="E263" s="125" t="s">
        <v>978</v>
      </c>
      <c r="F263" s="125" t="s">
        <v>979</v>
      </c>
      <c r="I263" s="126"/>
      <c r="J263" s="127">
        <f>BK263</f>
        <v>0</v>
      </c>
      <c r="L263" s="123"/>
      <c r="M263" s="128"/>
      <c r="P263" s="129">
        <f>SUM(P264:P267)</f>
        <v>0</v>
      </c>
      <c r="R263" s="129">
        <f>SUM(R264:R267)</f>
        <v>0.43550000000000005</v>
      </c>
      <c r="T263" s="130">
        <f>SUM(T264:T267)</f>
        <v>0</v>
      </c>
      <c r="AR263" s="124" t="s">
        <v>79</v>
      </c>
      <c r="AT263" s="131" t="s">
        <v>70</v>
      </c>
      <c r="AU263" s="131" t="s">
        <v>71</v>
      </c>
      <c r="AY263" s="124" t="s">
        <v>146</v>
      </c>
      <c r="BK263" s="132">
        <f>SUM(BK264:BK267)</f>
        <v>0</v>
      </c>
    </row>
    <row r="264" spans="2:65" s="1" customFormat="1" ht="16.5" customHeight="1" x14ac:dyDescent="0.2">
      <c r="B264" s="28"/>
      <c r="C264" s="135" t="s">
        <v>560</v>
      </c>
      <c r="D264" s="135" t="s">
        <v>148</v>
      </c>
      <c r="E264" s="136" t="s">
        <v>980</v>
      </c>
      <c r="F264" s="137" t="s">
        <v>981</v>
      </c>
      <c r="G264" s="138" t="s">
        <v>294</v>
      </c>
      <c r="H264" s="139">
        <v>50</v>
      </c>
      <c r="I264" s="140"/>
      <c r="J264" s="141">
        <f>ROUND(I264*H264,2)</f>
        <v>0</v>
      </c>
      <c r="K264" s="142"/>
      <c r="L264" s="28"/>
      <c r="M264" s="143" t="s">
        <v>1</v>
      </c>
      <c r="N264" s="144" t="s">
        <v>37</v>
      </c>
      <c r="P264" s="145">
        <f>O264*H264</f>
        <v>0</v>
      </c>
      <c r="Q264" s="145">
        <v>0</v>
      </c>
      <c r="R264" s="145">
        <f>Q264*H264</f>
        <v>0</v>
      </c>
      <c r="S264" s="145">
        <v>0</v>
      </c>
      <c r="T264" s="146">
        <f>S264*H264</f>
        <v>0</v>
      </c>
      <c r="AR264" s="147" t="s">
        <v>152</v>
      </c>
      <c r="AT264" s="147" t="s">
        <v>148</v>
      </c>
      <c r="AU264" s="147" t="s">
        <v>79</v>
      </c>
      <c r="AY264" s="13" t="s">
        <v>146</v>
      </c>
      <c r="BE264" s="148">
        <f>IF(N264="základná",J264,0)</f>
        <v>0</v>
      </c>
      <c r="BF264" s="148">
        <f>IF(N264="znížená",J264,0)</f>
        <v>0</v>
      </c>
      <c r="BG264" s="148">
        <f>IF(N264="zákl. prenesená",J264,0)</f>
        <v>0</v>
      </c>
      <c r="BH264" s="148">
        <f>IF(N264="zníž. prenesená",J264,0)</f>
        <v>0</v>
      </c>
      <c r="BI264" s="148">
        <f>IF(N264="nulová",J264,0)</f>
        <v>0</v>
      </c>
      <c r="BJ264" s="13" t="s">
        <v>153</v>
      </c>
      <c r="BK264" s="148">
        <f>ROUND(I264*H264,2)</f>
        <v>0</v>
      </c>
      <c r="BL264" s="13" t="s">
        <v>152</v>
      </c>
      <c r="BM264" s="147" t="s">
        <v>562</v>
      </c>
    </row>
    <row r="265" spans="2:65" s="1" customFormat="1" ht="16.5" customHeight="1" x14ac:dyDescent="0.2">
      <c r="B265" s="28"/>
      <c r="C265" s="149" t="s">
        <v>352</v>
      </c>
      <c r="D265" s="149" t="s">
        <v>194</v>
      </c>
      <c r="E265" s="150" t="s">
        <v>982</v>
      </c>
      <c r="F265" s="151" t="s">
        <v>983</v>
      </c>
      <c r="G265" s="152" t="s">
        <v>294</v>
      </c>
      <c r="H265" s="153">
        <v>50</v>
      </c>
      <c r="I265" s="154"/>
      <c r="J265" s="155">
        <f>ROUND(I265*H265,2)</f>
        <v>0</v>
      </c>
      <c r="K265" s="156"/>
      <c r="L265" s="157"/>
      <c r="M265" s="158" t="s">
        <v>1</v>
      </c>
      <c r="N265" s="159" t="s">
        <v>37</v>
      </c>
      <c r="P265" s="145">
        <f>O265*H265</f>
        <v>0</v>
      </c>
      <c r="Q265" s="145">
        <v>2.1000000000000001E-4</v>
      </c>
      <c r="R265" s="145">
        <f>Q265*H265</f>
        <v>1.0500000000000001E-2</v>
      </c>
      <c r="S265" s="145">
        <v>0</v>
      </c>
      <c r="T265" s="146">
        <f>S265*H265</f>
        <v>0</v>
      </c>
      <c r="AR265" s="147" t="s">
        <v>162</v>
      </c>
      <c r="AT265" s="147" t="s">
        <v>194</v>
      </c>
      <c r="AU265" s="147" t="s">
        <v>79</v>
      </c>
      <c r="AY265" s="13" t="s">
        <v>146</v>
      </c>
      <c r="BE265" s="148">
        <f>IF(N265="základná",J265,0)</f>
        <v>0</v>
      </c>
      <c r="BF265" s="148">
        <f>IF(N265="znížená",J265,0)</f>
        <v>0</v>
      </c>
      <c r="BG265" s="148">
        <f>IF(N265="zákl. prenesená",J265,0)</f>
        <v>0</v>
      </c>
      <c r="BH265" s="148">
        <f>IF(N265="zníž. prenesená",J265,0)</f>
        <v>0</v>
      </c>
      <c r="BI265" s="148">
        <f>IF(N265="nulová",J265,0)</f>
        <v>0</v>
      </c>
      <c r="BJ265" s="13" t="s">
        <v>153</v>
      </c>
      <c r="BK265" s="148">
        <f>ROUND(I265*H265,2)</f>
        <v>0</v>
      </c>
      <c r="BL265" s="13" t="s">
        <v>152</v>
      </c>
      <c r="BM265" s="147" t="s">
        <v>565</v>
      </c>
    </row>
    <row r="266" spans="2:65" s="1" customFormat="1" ht="16.5" customHeight="1" x14ac:dyDescent="0.2">
      <c r="B266" s="28"/>
      <c r="C266" s="135" t="s">
        <v>566</v>
      </c>
      <c r="D266" s="135" t="s">
        <v>148</v>
      </c>
      <c r="E266" s="136" t="s">
        <v>984</v>
      </c>
      <c r="F266" s="137" t="s">
        <v>985</v>
      </c>
      <c r="G266" s="138" t="s">
        <v>294</v>
      </c>
      <c r="H266" s="139">
        <v>50</v>
      </c>
      <c r="I266" s="140"/>
      <c r="J266" s="141">
        <f>ROUND(I266*H266,2)</f>
        <v>0</v>
      </c>
      <c r="K266" s="142"/>
      <c r="L266" s="28"/>
      <c r="M266" s="143" t="s">
        <v>1</v>
      </c>
      <c r="N266" s="144" t="s">
        <v>37</v>
      </c>
      <c r="P266" s="145">
        <f>O266*H266</f>
        <v>0</v>
      </c>
      <c r="Q266" s="145">
        <v>0</v>
      </c>
      <c r="R266" s="145">
        <f>Q266*H266</f>
        <v>0</v>
      </c>
      <c r="S266" s="145">
        <v>0</v>
      </c>
      <c r="T266" s="146">
        <f>S266*H266</f>
        <v>0</v>
      </c>
      <c r="AR266" s="147" t="s">
        <v>152</v>
      </c>
      <c r="AT266" s="147" t="s">
        <v>148</v>
      </c>
      <c r="AU266" s="147" t="s">
        <v>79</v>
      </c>
      <c r="AY266" s="13" t="s">
        <v>146</v>
      </c>
      <c r="BE266" s="148">
        <f>IF(N266="základná",J266,0)</f>
        <v>0</v>
      </c>
      <c r="BF266" s="148">
        <f>IF(N266="znížená",J266,0)</f>
        <v>0</v>
      </c>
      <c r="BG266" s="148">
        <f>IF(N266="zákl. prenesená",J266,0)</f>
        <v>0</v>
      </c>
      <c r="BH266" s="148">
        <f>IF(N266="zníž. prenesená",J266,0)</f>
        <v>0</v>
      </c>
      <c r="BI266" s="148">
        <f>IF(N266="nulová",J266,0)</f>
        <v>0</v>
      </c>
      <c r="BJ266" s="13" t="s">
        <v>153</v>
      </c>
      <c r="BK266" s="148">
        <f>ROUND(I266*H266,2)</f>
        <v>0</v>
      </c>
      <c r="BL266" s="13" t="s">
        <v>152</v>
      </c>
      <c r="BM266" s="147" t="s">
        <v>567</v>
      </c>
    </row>
    <row r="267" spans="2:65" s="1" customFormat="1" ht="16.5" customHeight="1" x14ac:dyDescent="0.2">
      <c r="B267" s="28"/>
      <c r="C267" s="149" t="s">
        <v>357</v>
      </c>
      <c r="D267" s="149" t="s">
        <v>194</v>
      </c>
      <c r="E267" s="150" t="s">
        <v>986</v>
      </c>
      <c r="F267" s="151" t="s">
        <v>987</v>
      </c>
      <c r="G267" s="152" t="s">
        <v>737</v>
      </c>
      <c r="H267" s="153">
        <v>50</v>
      </c>
      <c r="I267" s="154"/>
      <c r="J267" s="155">
        <f>ROUND(I267*H267,2)</f>
        <v>0</v>
      </c>
      <c r="K267" s="156"/>
      <c r="L267" s="157"/>
      <c r="M267" s="158" t="s">
        <v>1</v>
      </c>
      <c r="N267" s="159" t="s">
        <v>37</v>
      </c>
      <c r="P267" s="145">
        <f>O267*H267</f>
        <v>0</v>
      </c>
      <c r="Q267" s="145">
        <v>8.5000000000000006E-3</v>
      </c>
      <c r="R267" s="145">
        <f>Q267*H267</f>
        <v>0.42500000000000004</v>
      </c>
      <c r="S267" s="145">
        <v>0</v>
      </c>
      <c r="T267" s="146">
        <f>S267*H267</f>
        <v>0</v>
      </c>
      <c r="AR267" s="147" t="s">
        <v>162</v>
      </c>
      <c r="AT267" s="147" t="s">
        <v>194</v>
      </c>
      <c r="AU267" s="147" t="s">
        <v>79</v>
      </c>
      <c r="AY267" s="13" t="s">
        <v>146</v>
      </c>
      <c r="BE267" s="148">
        <f>IF(N267="základná",J267,0)</f>
        <v>0</v>
      </c>
      <c r="BF267" s="148">
        <f>IF(N267="znížená",J267,0)</f>
        <v>0</v>
      </c>
      <c r="BG267" s="148">
        <f>IF(N267="zákl. prenesená",J267,0)</f>
        <v>0</v>
      </c>
      <c r="BH267" s="148">
        <f>IF(N267="zníž. prenesená",J267,0)</f>
        <v>0</v>
      </c>
      <c r="BI267" s="148">
        <f>IF(N267="nulová",J267,0)</f>
        <v>0</v>
      </c>
      <c r="BJ267" s="13" t="s">
        <v>153</v>
      </c>
      <c r="BK267" s="148">
        <f>ROUND(I267*H267,2)</f>
        <v>0</v>
      </c>
      <c r="BL267" s="13" t="s">
        <v>152</v>
      </c>
      <c r="BM267" s="147" t="s">
        <v>570</v>
      </c>
    </row>
    <row r="268" spans="2:65" s="11" customFormat="1" ht="26.1" customHeight="1" x14ac:dyDescent="0.2">
      <c r="B268" s="123"/>
      <c r="D268" s="124" t="s">
        <v>70</v>
      </c>
      <c r="E268" s="125" t="s">
        <v>988</v>
      </c>
      <c r="F268" s="125" t="s">
        <v>989</v>
      </c>
      <c r="I268" s="126"/>
      <c r="J268" s="127">
        <f>BK268</f>
        <v>0</v>
      </c>
      <c r="L268" s="123"/>
      <c r="M268" s="128"/>
      <c r="P268" s="129">
        <f>P269</f>
        <v>0</v>
      </c>
      <c r="R268" s="129">
        <f>R269</f>
        <v>0</v>
      </c>
      <c r="T268" s="130">
        <f>T269</f>
        <v>0</v>
      </c>
      <c r="AR268" s="124" t="s">
        <v>79</v>
      </c>
      <c r="AT268" s="131" t="s">
        <v>70</v>
      </c>
      <c r="AU268" s="131" t="s">
        <v>71</v>
      </c>
      <c r="AY268" s="124" t="s">
        <v>146</v>
      </c>
      <c r="BK268" s="132">
        <f>BK269</f>
        <v>0</v>
      </c>
    </row>
    <row r="269" spans="2:65" s="1" customFormat="1" ht="16.5" customHeight="1" x14ac:dyDescent="0.2">
      <c r="B269" s="28"/>
      <c r="C269" s="135" t="s">
        <v>571</v>
      </c>
      <c r="D269" s="135" t="s">
        <v>148</v>
      </c>
      <c r="E269" s="136" t="s">
        <v>990</v>
      </c>
      <c r="F269" s="137" t="s">
        <v>991</v>
      </c>
      <c r="G269" s="138" t="s">
        <v>294</v>
      </c>
      <c r="H269" s="139">
        <v>50</v>
      </c>
      <c r="I269" s="140"/>
      <c r="J269" s="141">
        <f>ROUND(I269*H269,2)</f>
        <v>0</v>
      </c>
      <c r="K269" s="142"/>
      <c r="L269" s="28"/>
      <c r="M269" s="161" t="s">
        <v>1</v>
      </c>
      <c r="N269" s="162" t="s">
        <v>37</v>
      </c>
      <c r="O269" s="163"/>
      <c r="P269" s="164">
        <f>O269*H269</f>
        <v>0</v>
      </c>
      <c r="Q269" s="164">
        <v>0</v>
      </c>
      <c r="R269" s="164">
        <f>Q269*H269</f>
        <v>0</v>
      </c>
      <c r="S269" s="164">
        <v>0</v>
      </c>
      <c r="T269" s="165">
        <f>S269*H269</f>
        <v>0</v>
      </c>
      <c r="AR269" s="147" t="s">
        <v>152</v>
      </c>
      <c r="AT269" s="147" t="s">
        <v>148</v>
      </c>
      <c r="AU269" s="147" t="s">
        <v>79</v>
      </c>
      <c r="AY269" s="13" t="s">
        <v>146</v>
      </c>
      <c r="BE269" s="148">
        <f>IF(N269="základná",J269,0)</f>
        <v>0</v>
      </c>
      <c r="BF269" s="148">
        <f>IF(N269="znížená",J269,0)</f>
        <v>0</v>
      </c>
      <c r="BG269" s="148">
        <f>IF(N269="zákl. prenesená",J269,0)</f>
        <v>0</v>
      </c>
      <c r="BH269" s="148">
        <f>IF(N269="zníž. prenesená",J269,0)</f>
        <v>0</v>
      </c>
      <c r="BI269" s="148">
        <f>IF(N269="nulová",J269,0)</f>
        <v>0</v>
      </c>
      <c r="BJ269" s="13" t="s">
        <v>153</v>
      </c>
      <c r="BK269" s="148">
        <f>ROUND(I269*H269,2)</f>
        <v>0</v>
      </c>
      <c r="BL269" s="13" t="s">
        <v>152</v>
      </c>
      <c r="BM269" s="147" t="s">
        <v>574</v>
      </c>
    </row>
    <row r="270" spans="2:65" s="1" customFormat="1" ht="6.95" customHeight="1" x14ac:dyDescent="0.2">
      <c r="B270" s="43"/>
      <c r="C270" s="44"/>
      <c r="D270" s="44"/>
      <c r="E270" s="44"/>
      <c r="F270" s="44"/>
      <c r="G270" s="44"/>
      <c r="H270" s="44"/>
      <c r="I270" s="44"/>
      <c r="J270" s="44"/>
      <c r="K270" s="44"/>
      <c r="L270" s="28"/>
    </row>
  </sheetData>
  <sheetProtection algorithmName="SHA-512" hashValue="dfwXOGxciPnmgmN7no/SzUAKO6huEk3Rf3l6sKpy7+KsaS34MP8apFFP7I3GwGr668yWTKGgyHXXzJt21n1jmw==" saltValue="TdY8jYqA6bWUWZj24ms7nm2gf2wCa5+GslikOJcyTORClyJh6XEGW7wU2Onku7S4mimq5YnYECCuHsJ3m4oe4A==" spinCount="100000" sheet="1" objects="1" scenarios="1" formatColumns="0" formatRows="0" autoFilter="0"/>
  <autoFilter ref="C134:K269"/>
  <mergeCells count="9">
    <mergeCell ref="E87:H87"/>
    <mergeCell ref="E125:H125"/>
    <mergeCell ref="E127:H12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33"/>
  <sheetViews>
    <sheetView showGridLines="0" topLeftCell="A19" workbookViewId="0"/>
  </sheetViews>
  <sheetFormatPr defaultColWidth="12" defaultRowHeight="11.25" x14ac:dyDescent="0.2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1640625" customWidth="1"/>
    <col min="11" max="11" width="22.1640625" hidden="1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 x14ac:dyDescent="0.2"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3" t="s">
        <v>86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 x14ac:dyDescent="0.2">
      <c r="B4" s="16"/>
      <c r="D4" s="17" t="s">
        <v>102</v>
      </c>
      <c r="L4" s="16"/>
      <c r="M4" s="87" t="s">
        <v>9</v>
      </c>
      <c r="AT4" s="13" t="s">
        <v>4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10" t="str">
        <f>'Rekapitulácia stavby'!K6</f>
        <v>Penzión pri mlyne</v>
      </c>
      <c r="F7" s="211"/>
      <c r="G7" s="211"/>
      <c r="H7" s="211"/>
      <c r="L7" s="16"/>
    </row>
    <row r="8" spans="2:46" s="1" customFormat="1" ht="12" customHeight="1" x14ac:dyDescent="0.2">
      <c r="B8" s="28"/>
      <c r="D8" s="23" t="s">
        <v>103</v>
      </c>
      <c r="L8" s="28"/>
    </row>
    <row r="9" spans="2:46" s="1" customFormat="1" ht="16.5" customHeight="1" x14ac:dyDescent="0.2">
      <c r="B9" s="28"/>
      <c r="E9" s="200" t="s">
        <v>992</v>
      </c>
      <c r="F9" s="209"/>
      <c r="G9" s="209"/>
      <c r="H9" s="209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19</v>
      </c>
      <c r="F12" s="21" t="s">
        <v>20</v>
      </c>
      <c r="I12" s="23" t="s">
        <v>21</v>
      </c>
      <c r="J12" s="51">
        <f>'Rekapitulácia stavby'!AN8</f>
        <v>0</v>
      </c>
      <c r="L12" s="28"/>
    </row>
    <row r="13" spans="2:46" s="1" customFormat="1" ht="10.7" customHeight="1" x14ac:dyDescent="0.2">
      <c r="B13" s="28"/>
      <c r="L13" s="28"/>
    </row>
    <row r="14" spans="2:46" s="1" customFormat="1" ht="12" customHeight="1" x14ac:dyDescent="0.2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 x14ac:dyDescent="0.2">
      <c r="B15" s="28"/>
      <c r="E15" s="21" t="str">
        <f>IF('Rekapitulácia stavby'!E11="","",'Rekapitulácia stavby'!E11)</f>
        <v xml:space="preserve"> </v>
      </c>
      <c r="I15" s="23" t="s">
        <v>24</v>
      </c>
      <c r="J15" s="21" t="str">
        <f>IF('Rekapitulácia stavby'!AN11="","",'Rekapitulácia stavby'!AN11)</f>
        <v/>
      </c>
      <c r="L15" s="28"/>
    </row>
    <row r="16" spans="2:46" s="1" customFormat="1" ht="6.95" customHeight="1" x14ac:dyDescent="0.2">
      <c r="B16" s="28"/>
      <c r="L16" s="28"/>
    </row>
    <row r="17" spans="2:12" s="1" customFormat="1" ht="12" customHeight="1" x14ac:dyDescent="0.2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12" t="str">
        <f>'Rekapitulácia stavby'!E14</f>
        <v>Vyplň údaj</v>
      </c>
      <c r="F18" s="182"/>
      <c r="G18" s="182"/>
      <c r="H18" s="182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L19" s="28"/>
    </row>
    <row r="20" spans="2:12" s="1" customFormat="1" ht="12" customHeight="1" x14ac:dyDescent="0.2">
      <c r="B20" s="28"/>
      <c r="D20" s="23" t="s">
        <v>27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 x14ac:dyDescent="0.2">
      <c r="B21" s="28"/>
      <c r="E21" s="21" t="str">
        <f>IF('Rekapitulácia stavby'!E17="","",'Rekapitulácia stavby'!E17)</f>
        <v xml:space="preserve"> </v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 x14ac:dyDescent="0.2">
      <c r="B22" s="28"/>
      <c r="L22" s="28"/>
    </row>
    <row r="23" spans="2:12" s="1" customFormat="1" ht="12" customHeight="1" x14ac:dyDescent="0.2">
      <c r="B23" s="28"/>
      <c r="D23" s="23" t="s">
        <v>29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L25" s="28"/>
    </row>
    <row r="26" spans="2:12" s="1" customFormat="1" ht="12" customHeight="1" x14ac:dyDescent="0.2">
      <c r="B26" s="28"/>
      <c r="D26" s="23" t="s">
        <v>30</v>
      </c>
      <c r="L26" s="28"/>
    </row>
    <row r="27" spans="2:12" s="7" customFormat="1" ht="16.5" customHeight="1" x14ac:dyDescent="0.2">
      <c r="B27" s="88"/>
      <c r="E27" s="186" t="s">
        <v>1</v>
      </c>
      <c r="F27" s="186"/>
      <c r="G27" s="186"/>
      <c r="H27" s="186"/>
      <c r="L27" s="88"/>
    </row>
    <row r="28" spans="2:12" s="1" customFormat="1" ht="6.95" customHeight="1" x14ac:dyDescent="0.2">
      <c r="B28" s="28"/>
      <c r="L28" s="28"/>
    </row>
    <row r="29" spans="2:12" s="1" customFormat="1" ht="6.95" customHeight="1" x14ac:dyDescent="0.2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customHeight="1" x14ac:dyDescent="0.2">
      <c r="B30" s="28"/>
      <c r="D30" s="89" t="s">
        <v>31</v>
      </c>
      <c r="J30" s="65">
        <f>ROUND(J123, 2)</f>
        <v>0</v>
      </c>
      <c r="L30" s="28"/>
    </row>
    <row r="31" spans="2:12" s="1" customFormat="1" ht="6.9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 x14ac:dyDescent="0.2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 x14ac:dyDescent="0.2">
      <c r="B33" s="28"/>
      <c r="D33" s="54" t="s">
        <v>35</v>
      </c>
      <c r="E33" s="33" t="s">
        <v>36</v>
      </c>
      <c r="F33" s="90">
        <f>ROUND((SUM(BE123:BE232)),  2)</f>
        <v>0</v>
      </c>
      <c r="G33" s="91"/>
      <c r="H33" s="91"/>
      <c r="I33" s="92">
        <v>0.2</v>
      </c>
      <c r="J33" s="90">
        <f>ROUND(((SUM(BE123:BE232))*I33),  2)</f>
        <v>0</v>
      </c>
      <c r="L33" s="28"/>
    </row>
    <row r="34" spans="2:12" s="1" customFormat="1" ht="14.45" customHeight="1" x14ac:dyDescent="0.2">
      <c r="B34" s="28"/>
      <c r="E34" s="33" t="s">
        <v>37</v>
      </c>
      <c r="F34" s="90">
        <f>ROUND((SUM(BF123:BF232)),  2)</f>
        <v>0</v>
      </c>
      <c r="G34" s="91"/>
      <c r="H34" s="91"/>
      <c r="I34" s="92">
        <v>0.2</v>
      </c>
      <c r="J34" s="90">
        <f>ROUND(((SUM(BF123:BF232))*I34),  2)</f>
        <v>0</v>
      </c>
      <c r="L34" s="28"/>
    </row>
    <row r="35" spans="2:12" s="1" customFormat="1" ht="14.45" hidden="1" customHeight="1" x14ac:dyDescent="0.2">
      <c r="B35" s="28"/>
      <c r="E35" s="23" t="s">
        <v>38</v>
      </c>
      <c r="F35" s="93">
        <f>ROUND((SUM(BG123:BG232)),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 x14ac:dyDescent="0.2">
      <c r="B36" s="28"/>
      <c r="E36" s="23" t="s">
        <v>39</v>
      </c>
      <c r="F36" s="93">
        <f>ROUND((SUM(BH123:BH232)),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 x14ac:dyDescent="0.2">
      <c r="B37" s="28"/>
      <c r="E37" s="33" t="s">
        <v>40</v>
      </c>
      <c r="F37" s="90">
        <f>ROUND((SUM(BI123:BI232)),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 x14ac:dyDescent="0.2">
      <c r="B38" s="28"/>
      <c r="L38" s="28"/>
    </row>
    <row r="39" spans="2:12" s="1" customFormat="1" ht="25.5" customHeight="1" x14ac:dyDescent="0.2">
      <c r="B39" s="28"/>
      <c r="C39" s="95"/>
      <c r="D39" s="96" t="s">
        <v>41</v>
      </c>
      <c r="E39" s="56"/>
      <c r="F39" s="56"/>
      <c r="G39" s="97" t="s">
        <v>42</v>
      </c>
      <c r="H39" s="98" t="s">
        <v>43</v>
      </c>
      <c r="I39" s="56"/>
      <c r="J39" s="99">
        <f>SUM(J30:J37)</f>
        <v>0</v>
      </c>
      <c r="K39" s="100"/>
      <c r="L39" s="28"/>
    </row>
    <row r="40" spans="2:12" s="1" customFormat="1" ht="14.45" customHeight="1" x14ac:dyDescent="0.2">
      <c r="B40" s="28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hidden="1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hidden="1" customHeight="1" x14ac:dyDescent="0.2">
      <c r="B82" s="28"/>
      <c r="C82" s="17" t="s">
        <v>105</v>
      </c>
      <c r="L82" s="28"/>
    </row>
    <row r="83" spans="2:47" s="1" customFormat="1" ht="6.95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16.5" hidden="1" customHeight="1" x14ac:dyDescent="0.2">
      <c r="B85" s="28"/>
      <c r="E85" s="210" t="str">
        <f>E7</f>
        <v>Penzión pri mlyne</v>
      </c>
      <c r="F85" s="211"/>
      <c r="G85" s="211"/>
      <c r="H85" s="211"/>
      <c r="L85" s="28"/>
    </row>
    <row r="86" spans="2:47" s="1" customFormat="1" ht="12" hidden="1" customHeight="1" x14ac:dyDescent="0.2">
      <c r="B86" s="28"/>
      <c r="C86" s="23" t="s">
        <v>103</v>
      </c>
      <c r="L86" s="28"/>
    </row>
    <row r="87" spans="2:47" s="1" customFormat="1" ht="16.5" hidden="1" customHeight="1" x14ac:dyDescent="0.2">
      <c r="B87" s="28"/>
      <c r="E87" s="200" t="str">
        <f>E9</f>
        <v>03 - Zdravotechnika</v>
      </c>
      <c r="F87" s="209"/>
      <c r="G87" s="209"/>
      <c r="H87" s="209"/>
      <c r="L87" s="28"/>
    </row>
    <row r="88" spans="2:47" s="1" customFormat="1" ht="6.95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 xml:space="preserve"> </v>
      </c>
      <c r="I89" s="23" t="s">
        <v>21</v>
      </c>
      <c r="J89" s="51">
        <f>IF(J12="","",J12)</f>
        <v>0</v>
      </c>
      <c r="L89" s="28"/>
    </row>
    <row r="90" spans="2:47" s="1" customFormat="1" ht="6.95" hidden="1" customHeight="1" x14ac:dyDescent="0.2">
      <c r="B90" s="28"/>
      <c r="L90" s="28"/>
    </row>
    <row r="91" spans="2:47" s="1" customFormat="1" ht="15.2" hidden="1" customHeight="1" x14ac:dyDescent="0.2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hidden="1" customHeight="1" x14ac:dyDescent="0.2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hidden="1" customHeight="1" x14ac:dyDescent="0.2">
      <c r="B93" s="28"/>
      <c r="L93" s="28"/>
    </row>
    <row r="94" spans="2:47" s="1" customFormat="1" ht="29.25" hidden="1" customHeight="1" x14ac:dyDescent="0.2">
      <c r="B94" s="28"/>
      <c r="C94" s="103" t="s">
        <v>106</v>
      </c>
      <c r="D94" s="95"/>
      <c r="E94" s="95"/>
      <c r="F94" s="95"/>
      <c r="G94" s="95"/>
      <c r="H94" s="95"/>
      <c r="I94" s="95"/>
      <c r="J94" s="104" t="s">
        <v>107</v>
      </c>
      <c r="K94" s="95"/>
      <c r="L94" s="28"/>
    </row>
    <row r="95" spans="2:47" s="1" customFormat="1" ht="10.35" hidden="1" customHeight="1" x14ac:dyDescent="0.2">
      <c r="B95" s="28"/>
      <c r="L95" s="28"/>
    </row>
    <row r="96" spans="2:47" s="1" customFormat="1" ht="22.7" hidden="1" customHeight="1" x14ac:dyDescent="0.2">
      <c r="B96" s="28"/>
      <c r="C96" s="105" t="s">
        <v>108</v>
      </c>
      <c r="J96" s="65">
        <f>J123</f>
        <v>0</v>
      </c>
      <c r="L96" s="28"/>
      <c r="AU96" s="13" t="s">
        <v>109</v>
      </c>
    </row>
    <row r="97" spans="2:12" s="8" customFormat="1" ht="24.95" hidden="1" customHeight="1" x14ac:dyDescent="0.2">
      <c r="B97" s="106"/>
      <c r="D97" s="107" t="s">
        <v>993</v>
      </c>
      <c r="E97" s="108"/>
      <c r="F97" s="108"/>
      <c r="G97" s="108"/>
      <c r="H97" s="108"/>
      <c r="I97" s="108"/>
      <c r="J97" s="109">
        <f>J124</f>
        <v>0</v>
      </c>
      <c r="L97" s="106"/>
    </row>
    <row r="98" spans="2:12" s="9" customFormat="1" ht="20.100000000000001" hidden="1" customHeight="1" x14ac:dyDescent="0.2">
      <c r="B98" s="110"/>
      <c r="D98" s="111" t="s">
        <v>994</v>
      </c>
      <c r="E98" s="112"/>
      <c r="F98" s="112"/>
      <c r="G98" s="112"/>
      <c r="H98" s="112"/>
      <c r="I98" s="112"/>
      <c r="J98" s="113">
        <f>J125</f>
        <v>0</v>
      </c>
      <c r="L98" s="110"/>
    </row>
    <row r="99" spans="2:12" s="9" customFormat="1" ht="20.100000000000001" hidden="1" customHeight="1" x14ac:dyDescent="0.2">
      <c r="B99" s="110"/>
      <c r="D99" s="111" t="s">
        <v>995</v>
      </c>
      <c r="E99" s="112"/>
      <c r="F99" s="112"/>
      <c r="G99" s="112"/>
      <c r="H99" s="112"/>
      <c r="I99" s="112"/>
      <c r="J99" s="113">
        <f>J134</f>
        <v>0</v>
      </c>
      <c r="L99" s="110"/>
    </row>
    <row r="100" spans="2:12" s="9" customFormat="1" ht="20.100000000000001" hidden="1" customHeight="1" x14ac:dyDescent="0.2">
      <c r="B100" s="110"/>
      <c r="D100" s="111" t="s">
        <v>996</v>
      </c>
      <c r="E100" s="112"/>
      <c r="F100" s="112"/>
      <c r="G100" s="112"/>
      <c r="H100" s="112"/>
      <c r="I100" s="112"/>
      <c r="J100" s="113">
        <f>J160</f>
        <v>0</v>
      </c>
      <c r="L100" s="110"/>
    </row>
    <row r="101" spans="2:12" s="9" customFormat="1" ht="20.100000000000001" hidden="1" customHeight="1" x14ac:dyDescent="0.2">
      <c r="B101" s="110"/>
      <c r="D101" s="111" t="s">
        <v>997</v>
      </c>
      <c r="E101" s="112"/>
      <c r="F101" s="112"/>
      <c r="G101" s="112"/>
      <c r="H101" s="112"/>
      <c r="I101" s="112"/>
      <c r="J101" s="113">
        <f>J198</f>
        <v>0</v>
      </c>
      <c r="L101" s="110"/>
    </row>
    <row r="102" spans="2:12" s="9" customFormat="1" ht="20.100000000000001" hidden="1" customHeight="1" x14ac:dyDescent="0.2">
      <c r="B102" s="110"/>
      <c r="D102" s="111" t="s">
        <v>998</v>
      </c>
      <c r="E102" s="112"/>
      <c r="F102" s="112"/>
      <c r="G102" s="112"/>
      <c r="H102" s="112"/>
      <c r="I102" s="112"/>
      <c r="J102" s="113">
        <f>J203</f>
        <v>0</v>
      </c>
      <c r="L102" s="110"/>
    </row>
    <row r="103" spans="2:12" s="9" customFormat="1" ht="20.100000000000001" hidden="1" customHeight="1" x14ac:dyDescent="0.2">
      <c r="B103" s="110"/>
      <c r="D103" s="111" t="s">
        <v>999</v>
      </c>
      <c r="E103" s="112"/>
      <c r="F103" s="112"/>
      <c r="G103" s="112"/>
      <c r="H103" s="112"/>
      <c r="I103" s="112"/>
      <c r="J103" s="113">
        <f>J231</f>
        <v>0</v>
      </c>
      <c r="L103" s="110"/>
    </row>
    <row r="104" spans="2:12" s="1" customFormat="1" ht="21.75" hidden="1" customHeight="1" x14ac:dyDescent="0.2">
      <c r="B104" s="28"/>
      <c r="L104" s="28"/>
    </row>
    <row r="105" spans="2:12" s="1" customFormat="1" ht="6.95" hidden="1" customHeight="1" x14ac:dyDescent="0.2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28"/>
    </row>
    <row r="106" spans="2:12" hidden="1" x14ac:dyDescent="0.2"/>
    <row r="107" spans="2:12" hidden="1" x14ac:dyDescent="0.2"/>
    <row r="108" spans="2:12" hidden="1" x14ac:dyDescent="0.2"/>
    <row r="109" spans="2:12" s="1" customFormat="1" ht="6.95" customHeight="1" x14ac:dyDescent="0.2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28"/>
    </row>
    <row r="110" spans="2:12" s="1" customFormat="1" ht="24.95" customHeight="1" x14ac:dyDescent="0.2">
      <c r="B110" s="28"/>
      <c r="C110" s="17" t="s">
        <v>132</v>
      </c>
      <c r="L110" s="28"/>
    </row>
    <row r="111" spans="2:12" s="1" customFormat="1" ht="6.95" customHeight="1" x14ac:dyDescent="0.2">
      <c r="B111" s="28"/>
      <c r="L111" s="28"/>
    </row>
    <row r="112" spans="2:12" s="1" customFormat="1" ht="12" customHeight="1" x14ac:dyDescent="0.2">
      <c r="B112" s="28"/>
      <c r="C112" s="23" t="s">
        <v>15</v>
      </c>
      <c r="L112" s="28"/>
    </row>
    <row r="113" spans="2:65" s="1" customFormat="1" ht="16.5" customHeight="1" x14ac:dyDescent="0.2">
      <c r="B113" s="28"/>
      <c r="E113" s="210" t="str">
        <f>E7</f>
        <v>Penzión pri mlyne</v>
      </c>
      <c r="F113" s="211"/>
      <c r="G113" s="211"/>
      <c r="H113" s="211"/>
      <c r="L113" s="28"/>
    </row>
    <row r="114" spans="2:65" s="1" customFormat="1" ht="12" customHeight="1" x14ac:dyDescent="0.2">
      <c r="B114" s="28"/>
      <c r="C114" s="23" t="s">
        <v>103</v>
      </c>
      <c r="L114" s="28"/>
    </row>
    <row r="115" spans="2:65" s="1" customFormat="1" ht="16.5" customHeight="1" x14ac:dyDescent="0.2">
      <c r="B115" s="28"/>
      <c r="E115" s="200" t="str">
        <f>E9</f>
        <v>03 - Zdravotechnika</v>
      </c>
      <c r="F115" s="209"/>
      <c r="G115" s="209"/>
      <c r="H115" s="209"/>
      <c r="L115" s="28"/>
    </row>
    <row r="116" spans="2:65" s="1" customFormat="1" ht="6.95" customHeight="1" x14ac:dyDescent="0.2">
      <c r="B116" s="28"/>
      <c r="L116" s="28"/>
    </row>
    <row r="117" spans="2:65" s="1" customFormat="1" ht="12" customHeight="1" x14ac:dyDescent="0.2">
      <c r="B117" s="28"/>
      <c r="C117" s="23" t="s">
        <v>19</v>
      </c>
      <c r="F117" s="21" t="str">
        <f>F12</f>
        <v xml:space="preserve"> </v>
      </c>
      <c r="I117" s="23" t="s">
        <v>21</v>
      </c>
      <c r="J117" s="51">
        <f>IF(J12="","",J12)</f>
        <v>0</v>
      </c>
      <c r="L117" s="28"/>
    </row>
    <row r="118" spans="2:65" s="1" customFormat="1" ht="6.95" customHeight="1" x14ac:dyDescent="0.2">
      <c r="B118" s="28"/>
      <c r="L118" s="28"/>
    </row>
    <row r="119" spans="2:65" s="1" customFormat="1" ht="15.2" customHeight="1" x14ac:dyDescent="0.2">
      <c r="B119" s="28"/>
      <c r="C119" s="23" t="s">
        <v>22</v>
      </c>
      <c r="F119" s="21" t="str">
        <f>E15</f>
        <v xml:space="preserve"> </v>
      </c>
      <c r="I119" s="23" t="s">
        <v>27</v>
      </c>
      <c r="J119" s="26" t="str">
        <f>E21</f>
        <v xml:space="preserve"> </v>
      </c>
      <c r="L119" s="28"/>
    </row>
    <row r="120" spans="2:65" s="1" customFormat="1" ht="15.2" customHeight="1" x14ac:dyDescent="0.2">
      <c r="B120" s="28"/>
      <c r="C120" s="23" t="s">
        <v>25</v>
      </c>
      <c r="F120" s="21" t="str">
        <f>IF(E18="","",E18)</f>
        <v>Vyplň údaj</v>
      </c>
      <c r="I120" s="23" t="s">
        <v>29</v>
      </c>
      <c r="J120" s="26" t="str">
        <f>E24</f>
        <v xml:space="preserve"> </v>
      </c>
      <c r="L120" s="28"/>
    </row>
    <row r="121" spans="2:65" s="1" customFormat="1" ht="10.35" customHeight="1" x14ac:dyDescent="0.2">
      <c r="B121" s="28"/>
      <c r="L121" s="28"/>
    </row>
    <row r="122" spans="2:65" s="10" customFormat="1" ht="29.25" customHeight="1" x14ac:dyDescent="0.2">
      <c r="B122" s="114"/>
      <c r="C122" s="115" t="s">
        <v>133</v>
      </c>
      <c r="D122" s="116" t="s">
        <v>56</v>
      </c>
      <c r="E122" s="116" t="s">
        <v>52</v>
      </c>
      <c r="F122" s="116" t="s">
        <v>53</v>
      </c>
      <c r="G122" s="116" t="s">
        <v>134</v>
      </c>
      <c r="H122" s="116" t="s">
        <v>135</v>
      </c>
      <c r="I122" s="116" t="s">
        <v>136</v>
      </c>
      <c r="J122" s="117" t="s">
        <v>107</v>
      </c>
      <c r="K122" s="118" t="s">
        <v>137</v>
      </c>
      <c r="L122" s="114"/>
      <c r="M122" s="58" t="s">
        <v>1</v>
      </c>
      <c r="N122" s="59" t="s">
        <v>35</v>
      </c>
      <c r="O122" s="59" t="s">
        <v>138</v>
      </c>
      <c r="P122" s="59" t="s">
        <v>139</v>
      </c>
      <c r="Q122" s="59" t="s">
        <v>140</v>
      </c>
      <c r="R122" s="59" t="s">
        <v>141</v>
      </c>
      <c r="S122" s="59" t="s">
        <v>142</v>
      </c>
      <c r="T122" s="60" t="s">
        <v>143</v>
      </c>
    </row>
    <row r="123" spans="2:65" s="1" customFormat="1" ht="22.7" customHeight="1" x14ac:dyDescent="0.25">
      <c r="B123" s="28"/>
      <c r="C123" s="63" t="s">
        <v>108</v>
      </c>
      <c r="J123" s="119">
        <f>BK123</f>
        <v>0</v>
      </c>
      <c r="L123" s="28"/>
      <c r="M123" s="61"/>
      <c r="N123" s="52"/>
      <c r="O123" s="52"/>
      <c r="P123" s="120">
        <f>P124</f>
        <v>0</v>
      </c>
      <c r="Q123" s="52"/>
      <c r="R123" s="120">
        <f>R124</f>
        <v>0.73421452643999996</v>
      </c>
      <c r="S123" s="52"/>
      <c r="T123" s="121">
        <f>T124</f>
        <v>0</v>
      </c>
      <c r="AT123" s="13" t="s">
        <v>70</v>
      </c>
      <c r="AU123" s="13" t="s">
        <v>109</v>
      </c>
      <c r="BK123" s="122">
        <f>BK124</f>
        <v>0</v>
      </c>
    </row>
    <row r="124" spans="2:65" s="11" customFormat="1" ht="26.1" customHeight="1" x14ac:dyDescent="0.2">
      <c r="B124" s="123"/>
      <c r="D124" s="124" t="s">
        <v>70</v>
      </c>
      <c r="E124" s="125" t="s">
        <v>361</v>
      </c>
      <c r="F124" s="125" t="s">
        <v>1000</v>
      </c>
      <c r="I124" s="126"/>
      <c r="J124" s="127">
        <f>BK124</f>
        <v>0</v>
      </c>
      <c r="L124" s="123"/>
      <c r="M124" s="128"/>
      <c r="P124" s="129">
        <f>P125+P134+P160+P198+P203+P231</f>
        <v>0</v>
      </c>
      <c r="R124" s="129">
        <f>R125+R134+R160+R198+R203+R231</f>
        <v>0.73421452643999996</v>
      </c>
      <c r="T124" s="130">
        <f>T125+T134+T160+T198+T203+T231</f>
        <v>0</v>
      </c>
      <c r="AR124" s="124" t="s">
        <v>153</v>
      </c>
      <c r="AT124" s="131" t="s">
        <v>70</v>
      </c>
      <c r="AU124" s="131" t="s">
        <v>71</v>
      </c>
      <c r="AY124" s="124" t="s">
        <v>146</v>
      </c>
      <c r="BK124" s="132">
        <f>BK125+BK134+BK160+BK198+BK203+BK231</f>
        <v>0</v>
      </c>
    </row>
    <row r="125" spans="2:65" s="11" customFormat="1" ht="22.7" customHeight="1" x14ac:dyDescent="0.2">
      <c r="B125" s="123"/>
      <c r="D125" s="124" t="s">
        <v>70</v>
      </c>
      <c r="E125" s="133" t="s">
        <v>397</v>
      </c>
      <c r="F125" s="133" t="s">
        <v>1001</v>
      </c>
      <c r="I125" s="126"/>
      <c r="J125" s="134">
        <f>BK125</f>
        <v>0</v>
      </c>
      <c r="L125" s="123"/>
      <c r="M125" s="128"/>
      <c r="P125" s="129">
        <f>SUM(P126:P133)</f>
        <v>0</v>
      </c>
      <c r="R125" s="129">
        <f>SUM(R126:R133)</f>
        <v>1.48307E-2</v>
      </c>
      <c r="T125" s="130">
        <f>SUM(T126:T133)</f>
        <v>0</v>
      </c>
      <c r="AR125" s="124" t="s">
        <v>153</v>
      </c>
      <c r="AT125" s="131" t="s">
        <v>70</v>
      </c>
      <c r="AU125" s="131" t="s">
        <v>79</v>
      </c>
      <c r="AY125" s="124" t="s">
        <v>146</v>
      </c>
      <c r="BK125" s="132">
        <f>SUM(BK126:BK133)</f>
        <v>0</v>
      </c>
    </row>
    <row r="126" spans="2:65" s="1" customFormat="1" ht="37.700000000000003" customHeight="1" x14ac:dyDescent="0.2">
      <c r="B126" s="28"/>
      <c r="C126" s="149" t="s">
        <v>153</v>
      </c>
      <c r="D126" s="149" t="s">
        <v>194</v>
      </c>
      <c r="E126" s="150" t="s">
        <v>1002</v>
      </c>
      <c r="F126" s="151" t="s">
        <v>1003</v>
      </c>
      <c r="G126" s="152" t="s">
        <v>191</v>
      </c>
      <c r="H126" s="153">
        <v>1</v>
      </c>
      <c r="I126" s="154"/>
      <c r="J126" s="155">
        <f t="shared" ref="J126:J133" si="0">ROUND(I126*H126,2)</f>
        <v>0</v>
      </c>
      <c r="K126" s="156"/>
      <c r="L126" s="157"/>
      <c r="M126" s="158" t="s">
        <v>1</v>
      </c>
      <c r="N126" s="159" t="s">
        <v>37</v>
      </c>
      <c r="P126" s="145">
        <f t="shared" ref="P126:P133" si="1">O126*H126</f>
        <v>0</v>
      </c>
      <c r="Q126" s="145">
        <v>1.24E-3</v>
      </c>
      <c r="R126" s="145">
        <f t="shared" ref="R126:R133" si="2">Q126*H126</f>
        <v>1.24E-3</v>
      </c>
      <c r="S126" s="145">
        <v>0</v>
      </c>
      <c r="T126" s="146">
        <f t="shared" ref="T126:T133" si="3">S126*H126</f>
        <v>0</v>
      </c>
      <c r="AR126" s="147" t="s">
        <v>207</v>
      </c>
      <c r="AT126" s="147" t="s">
        <v>194</v>
      </c>
      <c r="AU126" s="147" t="s">
        <v>153</v>
      </c>
      <c r="AY126" s="13" t="s">
        <v>146</v>
      </c>
      <c r="BE126" s="148">
        <f t="shared" ref="BE126:BE133" si="4">IF(N126="základná",J126,0)</f>
        <v>0</v>
      </c>
      <c r="BF126" s="148">
        <f t="shared" ref="BF126:BF133" si="5">IF(N126="znížená",J126,0)</f>
        <v>0</v>
      </c>
      <c r="BG126" s="148">
        <f t="shared" ref="BG126:BG133" si="6">IF(N126="zákl. prenesená",J126,0)</f>
        <v>0</v>
      </c>
      <c r="BH126" s="148">
        <f t="shared" ref="BH126:BH133" si="7">IF(N126="zníž. prenesená",J126,0)</f>
        <v>0</v>
      </c>
      <c r="BI126" s="148">
        <f t="shared" ref="BI126:BI133" si="8">IF(N126="nulová",J126,0)</f>
        <v>0</v>
      </c>
      <c r="BJ126" s="13" t="s">
        <v>153</v>
      </c>
      <c r="BK126" s="148">
        <f t="shared" ref="BK126:BK133" si="9">ROUND(I126*H126,2)</f>
        <v>0</v>
      </c>
      <c r="BL126" s="13" t="s">
        <v>176</v>
      </c>
      <c r="BM126" s="147" t="s">
        <v>153</v>
      </c>
    </row>
    <row r="127" spans="2:65" s="1" customFormat="1" ht="24.2" customHeight="1" x14ac:dyDescent="0.2">
      <c r="B127" s="28"/>
      <c r="C127" s="135" t="s">
        <v>156</v>
      </c>
      <c r="D127" s="135" t="s">
        <v>148</v>
      </c>
      <c r="E127" s="136" t="s">
        <v>1004</v>
      </c>
      <c r="F127" s="137" t="s">
        <v>1005</v>
      </c>
      <c r="G127" s="138" t="s">
        <v>294</v>
      </c>
      <c r="H127" s="139">
        <v>87.5</v>
      </c>
      <c r="I127" s="140"/>
      <c r="J127" s="141">
        <f t="shared" si="0"/>
        <v>0</v>
      </c>
      <c r="K127" s="142"/>
      <c r="L127" s="28"/>
      <c r="M127" s="143" t="s">
        <v>1</v>
      </c>
      <c r="N127" s="144" t="s">
        <v>37</v>
      </c>
      <c r="P127" s="145">
        <f t="shared" si="1"/>
        <v>0</v>
      </c>
      <c r="Q127" s="145">
        <v>9.0000000000000002E-6</v>
      </c>
      <c r="R127" s="145">
        <f t="shared" si="2"/>
        <v>7.8750000000000001E-4</v>
      </c>
      <c r="S127" s="145">
        <v>0</v>
      </c>
      <c r="T127" s="146">
        <f t="shared" si="3"/>
        <v>0</v>
      </c>
      <c r="AR127" s="147" t="s">
        <v>176</v>
      </c>
      <c r="AT127" s="147" t="s">
        <v>148</v>
      </c>
      <c r="AU127" s="147" t="s">
        <v>153</v>
      </c>
      <c r="AY127" s="13" t="s">
        <v>146</v>
      </c>
      <c r="BE127" s="148">
        <f t="shared" si="4"/>
        <v>0</v>
      </c>
      <c r="BF127" s="148">
        <f t="shared" si="5"/>
        <v>0</v>
      </c>
      <c r="BG127" s="148">
        <f t="shared" si="6"/>
        <v>0</v>
      </c>
      <c r="BH127" s="148">
        <f t="shared" si="7"/>
        <v>0</v>
      </c>
      <c r="BI127" s="148">
        <f t="shared" si="8"/>
        <v>0</v>
      </c>
      <c r="BJ127" s="13" t="s">
        <v>153</v>
      </c>
      <c r="BK127" s="148">
        <f t="shared" si="9"/>
        <v>0</v>
      </c>
      <c r="BL127" s="13" t="s">
        <v>176</v>
      </c>
      <c r="BM127" s="147" t="s">
        <v>152</v>
      </c>
    </row>
    <row r="128" spans="2:65" s="1" customFormat="1" ht="33" customHeight="1" x14ac:dyDescent="0.2">
      <c r="B128" s="28"/>
      <c r="C128" s="149" t="s">
        <v>152</v>
      </c>
      <c r="D128" s="149" t="s">
        <v>194</v>
      </c>
      <c r="E128" s="150" t="s">
        <v>1006</v>
      </c>
      <c r="F128" s="151" t="s">
        <v>1007</v>
      </c>
      <c r="G128" s="152" t="s">
        <v>294</v>
      </c>
      <c r="H128" s="153">
        <v>28.56</v>
      </c>
      <c r="I128" s="154"/>
      <c r="J128" s="155">
        <f t="shared" si="0"/>
        <v>0</v>
      </c>
      <c r="K128" s="156"/>
      <c r="L128" s="157"/>
      <c r="M128" s="158" t="s">
        <v>1</v>
      </c>
      <c r="N128" s="159" t="s">
        <v>37</v>
      </c>
      <c r="P128" s="145">
        <f t="shared" si="1"/>
        <v>0</v>
      </c>
      <c r="Q128" s="145">
        <v>1.7000000000000001E-4</v>
      </c>
      <c r="R128" s="145">
        <f t="shared" si="2"/>
        <v>4.8552000000000005E-3</v>
      </c>
      <c r="S128" s="145">
        <v>0</v>
      </c>
      <c r="T128" s="146">
        <f t="shared" si="3"/>
        <v>0</v>
      </c>
      <c r="AR128" s="147" t="s">
        <v>207</v>
      </c>
      <c r="AT128" s="147" t="s">
        <v>194</v>
      </c>
      <c r="AU128" s="147" t="s">
        <v>153</v>
      </c>
      <c r="AY128" s="13" t="s">
        <v>146</v>
      </c>
      <c r="BE128" s="148">
        <f t="shared" si="4"/>
        <v>0</v>
      </c>
      <c r="BF128" s="148">
        <f t="shared" si="5"/>
        <v>0</v>
      </c>
      <c r="BG128" s="148">
        <f t="shared" si="6"/>
        <v>0</v>
      </c>
      <c r="BH128" s="148">
        <f t="shared" si="7"/>
        <v>0</v>
      </c>
      <c r="BI128" s="148">
        <f t="shared" si="8"/>
        <v>0</v>
      </c>
      <c r="BJ128" s="13" t="s">
        <v>153</v>
      </c>
      <c r="BK128" s="148">
        <f t="shared" si="9"/>
        <v>0</v>
      </c>
      <c r="BL128" s="13" t="s">
        <v>176</v>
      </c>
      <c r="BM128" s="147" t="s">
        <v>159</v>
      </c>
    </row>
    <row r="129" spans="2:65" s="1" customFormat="1" ht="33" customHeight="1" x14ac:dyDescent="0.2">
      <c r="B129" s="28"/>
      <c r="C129" s="149" t="s">
        <v>163</v>
      </c>
      <c r="D129" s="149" t="s">
        <v>194</v>
      </c>
      <c r="E129" s="150" t="s">
        <v>1008</v>
      </c>
      <c r="F129" s="151" t="s">
        <v>1009</v>
      </c>
      <c r="G129" s="152" t="s">
        <v>294</v>
      </c>
      <c r="H129" s="153">
        <v>12</v>
      </c>
      <c r="I129" s="154"/>
      <c r="J129" s="155">
        <f t="shared" si="0"/>
        <v>0</v>
      </c>
      <c r="K129" s="156"/>
      <c r="L129" s="157"/>
      <c r="M129" s="158" t="s">
        <v>1</v>
      </c>
      <c r="N129" s="159" t="s">
        <v>37</v>
      </c>
      <c r="P129" s="145">
        <f t="shared" si="1"/>
        <v>0</v>
      </c>
      <c r="Q129" s="145">
        <v>4.0000000000000003E-5</v>
      </c>
      <c r="R129" s="145">
        <f t="shared" si="2"/>
        <v>4.8000000000000007E-4</v>
      </c>
      <c r="S129" s="145">
        <v>0</v>
      </c>
      <c r="T129" s="146">
        <f t="shared" si="3"/>
        <v>0</v>
      </c>
      <c r="AR129" s="147" t="s">
        <v>207</v>
      </c>
      <c r="AT129" s="147" t="s">
        <v>194</v>
      </c>
      <c r="AU129" s="147" t="s">
        <v>153</v>
      </c>
      <c r="AY129" s="13" t="s">
        <v>146</v>
      </c>
      <c r="BE129" s="148">
        <f t="shared" si="4"/>
        <v>0</v>
      </c>
      <c r="BF129" s="148">
        <f t="shared" si="5"/>
        <v>0</v>
      </c>
      <c r="BG129" s="148">
        <f t="shared" si="6"/>
        <v>0</v>
      </c>
      <c r="BH129" s="148">
        <f t="shared" si="7"/>
        <v>0</v>
      </c>
      <c r="BI129" s="148">
        <f t="shared" si="8"/>
        <v>0</v>
      </c>
      <c r="BJ129" s="13" t="s">
        <v>153</v>
      </c>
      <c r="BK129" s="148">
        <f t="shared" si="9"/>
        <v>0</v>
      </c>
      <c r="BL129" s="13" t="s">
        <v>176</v>
      </c>
      <c r="BM129" s="147" t="s">
        <v>162</v>
      </c>
    </row>
    <row r="130" spans="2:65" s="1" customFormat="1" ht="33" customHeight="1" x14ac:dyDescent="0.2">
      <c r="B130" s="28"/>
      <c r="C130" s="149" t="s">
        <v>159</v>
      </c>
      <c r="D130" s="149" t="s">
        <v>194</v>
      </c>
      <c r="E130" s="150" t="s">
        <v>1010</v>
      </c>
      <c r="F130" s="151" t="s">
        <v>1011</v>
      </c>
      <c r="G130" s="152" t="s">
        <v>294</v>
      </c>
      <c r="H130" s="153">
        <v>48</v>
      </c>
      <c r="I130" s="154"/>
      <c r="J130" s="155">
        <f t="shared" si="0"/>
        <v>0</v>
      </c>
      <c r="K130" s="156"/>
      <c r="L130" s="157"/>
      <c r="M130" s="158" t="s">
        <v>1</v>
      </c>
      <c r="N130" s="159" t="s">
        <v>37</v>
      </c>
      <c r="P130" s="145">
        <f t="shared" si="1"/>
        <v>0</v>
      </c>
      <c r="Q130" s="145">
        <v>8.0000000000000007E-5</v>
      </c>
      <c r="R130" s="145">
        <f t="shared" si="2"/>
        <v>3.8400000000000005E-3</v>
      </c>
      <c r="S130" s="145">
        <v>0</v>
      </c>
      <c r="T130" s="146">
        <f t="shared" si="3"/>
        <v>0</v>
      </c>
      <c r="AR130" s="147" t="s">
        <v>207</v>
      </c>
      <c r="AT130" s="147" t="s">
        <v>194</v>
      </c>
      <c r="AU130" s="147" t="s">
        <v>153</v>
      </c>
      <c r="AY130" s="13" t="s">
        <v>146</v>
      </c>
      <c r="BE130" s="148">
        <f t="shared" si="4"/>
        <v>0</v>
      </c>
      <c r="BF130" s="148">
        <f t="shared" si="5"/>
        <v>0</v>
      </c>
      <c r="BG130" s="148">
        <f t="shared" si="6"/>
        <v>0</v>
      </c>
      <c r="BH130" s="148">
        <f t="shared" si="7"/>
        <v>0</v>
      </c>
      <c r="BI130" s="148">
        <f t="shared" si="8"/>
        <v>0</v>
      </c>
      <c r="BJ130" s="13" t="s">
        <v>153</v>
      </c>
      <c r="BK130" s="148">
        <f t="shared" si="9"/>
        <v>0</v>
      </c>
      <c r="BL130" s="13" t="s">
        <v>176</v>
      </c>
      <c r="BM130" s="147" t="s">
        <v>166</v>
      </c>
    </row>
    <row r="131" spans="2:65" s="1" customFormat="1" ht="33" customHeight="1" x14ac:dyDescent="0.2">
      <c r="B131" s="28"/>
      <c r="C131" s="149" t="s">
        <v>170</v>
      </c>
      <c r="D131" s="149" t="s">
        <v>194</v>
      </c>
      <c r="E131" s="150" t="s">
        <v>1012</v>
      </c>
      <c r="F131" s="151" t="s">
        <v>1013</v>
      </c>
      <c r="G131" s="152" t="s">
        <v>294</v>
      </c>
      <c r="H131" s="153">
        <v>12.5</v>
      </c>
      <c r="I131" s="154"/>
      <c r="J131" s="155">
        <f t="shared" si="0"/>
        <v>0</v>
      </c>
      <c r="K131" s="156"/>
      <c r="L131" s="157"/>
      <c r="M131" s="158" t="s">
        <v>1</v>
      </c>
      <c r="N131" s="159" t="s">
        <v>37</v>
      </c>
      <c r="P131" s="145">
        <f t="shared" si="1"/>
        <v>0</v>
      </c>
      <c r="Q131" s="145">
        <v>8.0000000000000007E-5</v>
      </c>
      <c r="R131" s="145">
        <f t="shared" si="2"/>
        <v>1E-3</v>
      </c>
      <c r="S131" s="145">
        <v>0</v>
      </c>
      <c r="T131" s="146">
        <f t="shared" si="3"/>
        <v>0</v>
      </c>
      <c r="AR131" s="147" t="s">
        <v>207</v>
      </c>
      <c r="AT131" s="147" t="s">
        <v>194</v>
      </c>
      <c r="AU131" s="147" t="s">
        <v>153</v>
      </c>
      <c r="AY131" s="13" t="s">
        <v>146</v>
      </c>
      <c r="BE131" s="148">
        <f t="shared" si="4"/>
        <v>0</v>
      </c>
      <c r="BF131" s="148">
        <f t="shared" si="5"/>
        <v>0</v>
      </c>
      <c r="BG131" s="148">
        <f t="shared" si="6"/>
        <v>0</v>
      </c>
      <c r="BH131" s="148">
        <f t="shared" si="7"/>
        <v>0</v>
      </c>
      <c r="BI131" s="148">
        <f t="shared" si="8"/>
        <v>0</v>
      </c>
      <c r="BJ131" s="13" t="s">
        <v>153</v>
      </c>
      <c r="BK131" s="148">
        <f t="shared" si="9"/>
        <v>0</v>
      </c>
      <c r="BL131" s="13" t="s">
        <v>176</v>
      </c>
      <c r="BM131" s="147" t="s">
        <v>169</v>
      </c>
    </row>
    <row r="132" spans="2:65" s="1" customFormat="1" ht="24.2" customHeight="1" x14ac:dyDescent="0.2">
      <c r="B132" s="28"/>
      <c r="C132" s="135" t="s">
        <v>162</v>
      </c>
      <c r="D132" s="135" t="s">
        <v>148</v>
      </c>
      <c r="E132" s="136" t="s">
        <v>1014</v>
      </c>
      <c r="F132" s="137" t="s">
        <v>1015</v>
      </c>
      <c r="G132" s="138" t="s">
        <v>294</v>
      </c>
      <c r="H132" s="139">
        <v>12</v>
      </c>
      <c r="I132" s="140"/>
      <c r="J132" s="141">
        <f t="shared" si="0"/>
        <v>0</v>
      </c>
      <c r="K132" s="142"/>
      <c r="L132" s="28"/>
      <c r="M132" s="143" t="s">
        <v>1</v>
      </c>
      <c r="N132" s="144" t="s">
        <v>37</v>
      </c>
      <c r="P132" s="145">
        <f t="shared" si="1"/>
        <v>0</v>
      </c>
      <c r="Q132" s="145">
        <v>9.0000000000000002E-6</v>
      </c>
      <c r="R132" s="145">
        <f t="shared" si="2"/>
        <v>1.08E-4</v>
      </c>
      <c r="S132" s="145">
        <v>0</v>
      </c>
      <c r="T132" s="146">
        <f t="shared" si="3"/>
        <v>0</v>
      </c>
      <c r="AR132" s="147" t="s">
        <v>176</v>
      </c>
      <c r="AT132" s="147" t="s">
        <v>148</v>
      </c>
      <c r="AU132" s="147" t="s">
        <v>153</v>
      </c>
      <c r="AY132" s="13" t="s">
        <v>146</v>
      </c>
      <c r="BE132" s="148">
        <f t="shared" si="4"/>
        <v>0</v>
      </c>
      <c r="BF132" s="148">
        <f t="shared" si="5"/>
        <v>0</v>
      </c>
      <c r="BG132" s="148">
        <f t="shared" si="6"/>
        <v>0</v>
      </c>
      <c r="BH132" s="148">
        <f t="shared" si="7"/>
        <v>0</v>
      </c>
      <c r="BI132" s="148">
        <f t="shared" si="8"/>
        <v>0</v>
      </c>
      <c r="BJ132" s="13" t="s">
        <v>153</v>
      </c>
      <c r="BK132" s="148">
        <f t="shared" si="9"/>
        <v>0</v>
      </c>
      <c r="BL132" s="13" t="s">
        <v>176</v>
      </c>
      <c r="BM132" s="147" t="s">
        <v>173</v>
      </c>
    </row>
    <row r="133" spans="2:65" s="1" customFormat="1" ht="33" customHeight="1" x14ac:dyDescent="0.2">
      <c r="B133" s="28"/>
      <c r="C133" s="149" t="s">
        <v>178</v>
      </c>
      <c r="D133" s="149" t="s">
        <v>194</v>
      </c>
      <c r="E133" s="150" t="s">
        <v>1016</v>
      </c>
      <c r="F133" s="151" t="s">
        <v>1017</v>
      </c>
      <c r="G133" s="152" t="s">
        <v>294</v>
      </c>
      <c r="H133" s="153">
        <v>12</v>
      </c>
      <c r="I133" s="154"/>
      <c r="J133" s="155">
        <f t="shared" si="0"/>
        <v>0</v>
      </c>
      <c r="K133" s="156"/>
      <c r="L133" s="157"/>
      <c r="M133" s="158" t="s">
        <v>1</v>
      </c>
      <c r="N133" s="159" t="s">
        <v>37</v>
      </c>
      <c r="P133" s="145">
        <f t="shared" si="1"/>
        <v>0</v>
      </c>
      <c r="Q133" s="145">
        <v>2.1000000000000001E-4</v>
      </c>
      <c r="R133" s="145">
        <f t="shared" si="2"/>
        <v>2.5200000000000001E-3</v>
      </c>
      <c r="S133" s="145">
        <v>0</v>
      </c>
      <c r="T133" s="146">
        <f t="shared" si="3"/>
        <v>0</v>
      </c>
      <c r="AR133" s="147" t="s">
        <v>207</v>
      </c>
      <c r="AT133" s="147" t="s">
        <v>194</v>
      </c>
      <c r="AU133" s="147" t="s">
        <v>153</v>
      </c>
      <c r="AY133" s="13" t="s">
        <v>146</v>
      </c>
      <c r="BE133" s="148">
        <f t="shared" si="4"/>
        <v>0</v>
      </c>
      <c r="BF133" s="148">
        <f t="shared" si="5"/>
        <v>0</v>
      </c>
      <c r="BG133" s="148">
        <f t="shared" si="6"/>
        <v>0</v>
      </c>
      <c r="BH133" s="148">
        <f t="shared" si="7"/>
        <v>0</v>
      </c>
      <c r="BI133" s="148">
        <f t="shared" si="8"/>
        <v>0</v>
      </c>
      <c r="BJ133" s="13" t="s">
        <v>153</v>
      </c>
      <c r="BK133" s="148">
        <f t="shared" si="9"/>
        <v>0</v>
      </c>
      <c r="BL133" s="13" t="s">
        <v>176</v>
      </c>
      <c r="BM133" s="147" t="s">
        <v>176</v>
      </c>
    </row>
    <row r="134" spans="2:65" s="11" customFormat="1" ht="22.7" customHeight="1" x14ac:dyDescent="0.2">
      <c r="B134" s="123"/>
      <c r="D134" s="124" t="s">
        <v>70</v>
      </c>
      <c r="E134" s="133" t="s">
        <v>1018</v>
      </c>
      <c r="F134" s="133" t="s">
        <v>1019</v>
      </c>
      <c r="I134" s="126"/>
      <c r="J134" s="134">
        <f>BK134</f>
        <v>0</v>
      </c>
      <c r="L134" s="123"/>
      <c r="M134" s="128"/>
      <c r="P134" s="129">
        <f>SUM(P135:P159)</f>
        <v>0</v>
      </c>
      <c r="R134" s="129">
        <f>SUM(R135:R159)</f>
        <v>0.15274739443999996</v>
      </c>
      <c r="T134" s="130">
        <f>SUM(T135:T159)</f>
        <v>0</v>
      </c>
      <c r="AR134" s="124" t="s">
        <v>153</v>
      </c>
      <c r="AT134" s="131" t="s">
        <v>70</v>
      </c>
      <c r="AU134" s="131" t="s">
        <v>79</v>
      </c>
      <c r="AY134" s="124" t="s">
        <v>146</v>
      </c>
      <c r="BK134" s="132">
        <f>SUM(BK135:BK159)</f>
        <v>0</v>
      </c>
    </row>
    <row r="135" spans="2:65" s="1" customFormat="1" ht="16.5" customHeight="1" x14ac:dyDescent="0.2">
      <c r="B135" s="28"/>
      <c r="C135" s="135" t="s">
        <v>166</v>
      </c>
      <c r="D135" s="135" t="s">
        <v>148</v>
      </c>
      <c r="E135" s="136" t="s">
        <v>1020</v>
      </c>
      <c r="F135" s="137" t="s">
        <v>1021</v>
      </c>
      <c r="G135" s="138" t="s">
        <v>191</v>
      </c>
      <c r="H135" s="139">
        <v>4</v>
      </c>
      <c r="I135" s="140"/>
      <c r="J135" s="141">
        <f t="shared" ref="J135:J159" si="10">ROUND(I135*H135,2)</f>
        <v>0</v>
      </c>
      <c r="K135" s="142"/>
      <c r="L135" s="28"/>
      <c r="M135" s="143" t="s">
        <v>1</v>
      </c>
      <c r="N135" s="144" t="s">
        <v>37</v>
      </c>
      <c r="P135" s="145">
        <f t="shared" ref="P135:P159" si="11">O135*H135</f>
        <v>0</v>
      </c>
      <c r="Q135" s="145">
        <v>3.4019999999999998E-4</v>
      </c>
      <c r="R135" s="145">
        <f t="shared" ref="R135:R159" si="12">Q135*H135</f>
        <v>1.3607999999999999E-3</v>
      </c>
      <c r="S135" s="145">
        <v>0</v>
      </c>
      <c r="T135" s="146">
        <f t="shared" ref="T135:T159" si="13">S135*H135</f>
        <v>0</v>
      </c>
      <c r="AR135" s="147" t="s">
        <v>176</v>
      </c>
      <c r="AT135" s="147" t="s">
        <v>148</v>
      </c>
      <c r="AU135" s="147" t="s">
        <v>153</v>
      </c>
      <c r="AY135" s="13" t="s">
        <v>146</v>
      </c>
      <c r="BE135" s="148">
        <f t="shared" ref="BE135:BE159" si="14">IF(N135="základná",J135,0)</f>
        <v>0</v>
      </c>
      <c r="BF135" s="148">
        <f t="shared" ref="BF135:BF159" si="15">IF(N135="znížená",J135,0)</f>
        <v>0</v>
      </c>
      <c r="BG135" s="148">
        <f t="shared" ref="BG135:BG159" si="16">IF(N135="zákl. prenesená",J135,0)</f>
        <v>0</v>
      </c>
      <c r="BH135" s="148">
        <f t="shared" ref="BH135:BH159" si="17">IF(N135="zníž. prenesená",J135,0)</f>
        <v>0</v>
      </c>
      <c r="BI135" s="148">
        <f t="shared" ref="BI135:BI159" si="18">IF(N135="nulová",J135,0)</f>
        <v>0</v>
      </c>
      <c r="BJ135" s="13" t="s">
        <v>153</v>
      </c>
      <c r="BK135" s="148">
        <f t="shared" ref="BK135:BK159" si="19">ROUND(I135*H135,2)</f>
        <v>0</v>
      </c>
      <c r="BL135" s="13" t="s">
        <v>176</v>
      </c>
      <c r="BM135" s="147" t="s">
        <v>181</v>
      </c>
    </row>
    <row r="136" spans="2:65" s="1" customFormat="1" ht="16.5" customHeight="1" x14ac:dyDescent="0.2">
      <c r="B136" s="28"/>
      <c r="C136" s="135" t="s">
        <v>185</v>
      </c>
      <c r="D136" s="135" t="s">
        <v>148</v>
      </c>
      <c r="E136" s="136" t="s">
        <v>1022</v>
      </c>
      <c r="F136" s="137" t="s">
        <v>1023</v>
      </c>
      <c r="G136" s="138" t="s">
        <v>191</v>
      </c>
      <c r="H136" s="139">
        <v>9</v>
      </c>
      <c r="I136" s="140"/>
      <c r="J136" s="141">
        <f t="shared" si="10"/>
        <v>0</v>
      </c>
      <c r="K136" s="142"/>
      <c r="L136" s="28"/>
      <c r="M136" s="143" t="s">
        <v>1</v>
      </c>
      <c r="N136" s="144" t="s">
        <v>37</v>
      </c>
      <c r="P136" s="145">
        <f t="shared" si="11"/>
        <v>0</v>
      </c>
      <c r="Q136" s="145">
        <v>4.9390000000000002E-4</v>
      </c>
      <c r="R136" s="145">
        <f t="shared" si="12"/>
        <v>4.4451000000000004E-3</v>
      </c>
      <c r="S136" s="145">
        <v>0</v>
      </c>
      <c r="T136" s="146">
        <f t="shared" si="13"/>
        <v>0</v>
      </c>
      <c r="AR136" s="147" t="s">
        <v>176</v>
      </c>
      <c r="AT136" s="147" t="s">
        <v>148</v>
      </c>
      <c r="AU136" s="147" t="s">
        <v>153</v>
      </c>
      <c r="AY136" s="13" t="s">
        <v>146</v>
      </c>
      <c r="BE136" s="148">
        <f t="shared" si="14"/>
        <v>0</v>
      </c>
      <c r="BF136" s="148">
        <f t="shared" si="15"/>
        <v>0</v>
      </c>
      <c r="BG136" s="148">
        <f t="shared" si="16"/>
        <v>0</v>
      </c>
      <c r="BH136" s="148">
        <f t="shared" si="17"/>
        <v>0</v>
      </c>
      <c r="BI136" s="148">
        <f t="shared" si="18"/>
        <v>0</v>
      </c>
      <c r="BJ136" s="13" t="s">
        <v>153</v>
      </c>
      <c r="BK136" s="148">
        <f t="shared" si="19"/>
        <v>0</v>
      </c>
      <c r="BL136" s="13" t="s">
        <v>176</v>
      </c>
      <c r="BM136" s="147" t="s">
        <v>7</v>
      </c>
    </row>
    <row r="137" spans="2:65" s="1" customFormat="1" ht="16.5" customHeight="1" x14ac:dyDescent="0.2">
      <c r="B137" s="28"/>
      <c r="C137" s="135" t="s">
        <v>169</v>
      </c>
      <c r="D137" s="135" t="s">
        <v>148</v>
      </c>
      <c r="E137" s="136" t="s">
        <v>1024</v>
      </c>
      <c r="F137" s="137" t="s">
        <v>1025</v>
      </c>
      <c r="G137" s="138" t="s">
        <v>191</v>
      </c>
      <c r="H137" s="139">
        <v>4</v>
      </c>
      <c r="I137" s="140"/>
      <c r="J137" s="141">
        <f t="shared" si="10"/>
        <v>0</v>
      </c>
      <c r="K137" s="142"/>
      <c r="L137" s="28"/>
      <c r="M137" s="143" t="s">
        <v>1</v>
      </c>
      <c r="N137" s="144" t="s">
        <v>37</v>
      </c>
      <c r="P137" s="145">
        <f t="shared" si="11"/>
        <v>0</v>
      </c>
      <c r="Q137" s="145">
        <v>5.3459999999999998E-4</v>
      </c>
      <c r="R137" s="145">
        <f t="shared" si="12"/>
        <v>2.1383999999999999E-3</v>
      </c>
      <c r="S137" s="145">
        <v>0</v>
      </c>
      <c r="T137" s="146">
        <f t="shared" si="13"/>
        <v>0</v>
      </c>
      <c r="AR137" s="147" t="s">
        <v>176</v>
      </c>
      <c r="AT137" s="147" t="s">
        <v>148</v>
      </c>
      <c r="AU137" s="147" t="s">
        <v>153</v>
      </c>
      <c r="AY137" s="13" t="s">
        <v>146</v>
      </c>
      <c r="BE137" s="148">
        <f t="shared" si="14"/>
        <v>0</v>
      </c>
      <c r="BF137" s="148">
        <f t="shared" si="15"/>
        <v>0</v>
      </c>
      <c r="BG137" s="148">
        <f t="shared" si="16"/>
        <v>0</v>
      </c>
      <c r="BH137" s="148">
        <f t="shared" si="17"/>
        <v>0</v>
      </c>
      <c r="BI137" s="148">
        <f t="shared" si="18"/>
        <v>0</v>
      </c>
      <c r="BJ137" s="13" t="s">
        <v>153</v>
      </c>
      <c r="BK137" s="148">
        <f t="shared" si="19"/>
        <v>0</v>
      </c>
      <c r="BL137" s="13" t="s">
        <v>176</v>
      </c>
      <c r="BM137" s="147" t="s">
        <v>188</v>
      </c>
    </row>
    <row r="138" spans="2:65" s="1" customFormat="1" ht="16.5" customHeight="1" x14ac:dyDescent="0.2">
      <c r="B138" s="28"/>
      <c r="C138" s="135" t="s">
        <v>193</v>
      </c>
      <c r="D138" s="135" t="s">
        <v>148</v>
      </c>
      <c r="E138" s="136" t="s">
        <v>1026</v>
      </c>
      <c r="F138" s="137" t="s">
        <v>1027</v>
      </c>
      <c r="G138" s="138" t="s">
        <v>191</v>
      </c>
      <c r="H138" s="139">
        <v>2</v>
      </c>
      <c r="I138" s="140"/>
      <c r="J138" s="141">
        <f t="shared" si="10"/>
        <v>0</v>
      </c>
      <c r="K138" s="142"/>
      <c r="L138" s="28"/>
      <c r="M138" s="143" t="s">
        <v>1</v>
      </c>
      <c r="N138" s="144" t="s">
        <v>37</v>
      </c>
      <c r="P138" s="145">
        <f t="shared" si="11"/>
        <v>0</v>
      </c>
      <c r="Q138" s="145">
        <v>6.3719999999999998E-4</v>
      </c>
      <c r="R138" s="145">
        <f t="shared" si="12"/>
        <v>1.2744E-3</v>
      </c>
      <c r="S138" s="145">
        <v>0</v>
      </c>
      <c r="T138" s="146">
        <f t="shared" si="13"/>
        <v>0</v>
      </c>
      <c r="AR138" s="147" t="s">
        <v>176</v>
      </c>
      <c r="AT138" s="147" t="s">
        <v>148</v>
      </c>
      <c r="AU138" s="147" t="s">
        <v>153</v>
      </c>
      <c r="AY138" s="13" t="s">
        <v>146</v>
      </c>
      <c r="BE138" s="148">
        <f t="shared" si="14"/>
        <v>0</v>
      </c>
      <c r="BF138" s="148">
        <f t="shared" si="15"/>
        <v>0</v>
      </c>
      <c r="BG138" s="148">
        <f t="shared" si="16"/>
        <v>0</v>
      </c>
      <c r="BH138" s="148">
        <f t="shared" si="17"/>
        <v>0</v>
      </c>
      <c r="BI138" s="148">
        <f t="shared" si="18"/>
        <v>0</v>
      </c>
      <c r="BJ138" s="13" t="s">
        <v>153</v>
      </c>
      <c r="BK138" s="148">
        <f t="shared" si="19"/>
        <v>0</v>
      </c>
      <c r="BL138" s="13" t="s">
        <v>176</v>
      </c>
      <c r="BM138" s="147" t="s">
        <v>192</v>
      </c>
    </row>
    <row r="139" spans="2:65" s="1" customFormat="1" ht="24.2" customHeight="1" x14ac:dyDescent="0.2">
      <c r="B139" s="28"/>
      <c r="C139" s="135" t="s">
        <v>173</v>
      </c>
      <c r="D139" s="135" t="s">
        <v>148</v>
      </c>
      <c r="E139" s="136" t="s">
        <v>1028</v>
      </c>
      <c r="F139" s="137" t="s">
        <v>1029</v>
      </c>
      <c r="G139" s="138" t="s">
        <v>294</v>
      </c>
      <c r="H139" s="139">
        <v>7.5</v>
      </c>
      <c r="I139" s="140"/>
      <c r="J139" s="141">
        <f t="shared" si="10"/>
        <v>0</v>
      </c>
      <c r="K139" s="142"/>
      <c r="L139" s="28"/>
      <c r="M139" s="143" t="s">
        <v>1</v>
      </c>
      <c r="N139" s="144" t="s">
        <v>37</v>
      </c>
      <c r="P139" s="145">
        <f t="shared" si="11"/>
        <v>0</v>
      </c>
      <c r="Q139" s="145">
        <v>1.06404E-3</v>
      </c>
      <c r="R139" s="145">
        <f t="shared" si="12"/>
        <v>7.9803000000000009E-3</v>
      </c>
      <c r="S139" s="145">
        <v>0</v>
      </c>
      <c r="T139" s="146">
        <f t="shared" si="13"/>
        <v>0</v>
      </c>
      <c r="AR139" s="147" t="s">
        <v>176</v>
      </c>
      <c r="AT139" s="147" t="s">
        <v>148</v>
      </c>
      <c r="AU139" s="147" t="s">
        <v>153</v>
      </c>
      <c r="AY139" s="13" t="s">
        <v>146</v>
      </c>
      <c r="BE139" s="148">
        <f t="shared" si="14"/>
        <v>0</v>
      </c>
      <c r="BF139" s="148">
        <f t="shared" si="15"/>
        <v>0</v>
      </c>
      <c r="BG139" s="148">
        <f t="shared" si="16"/>
        <v>0</v>
      </c>
      <c r="BH139" s="148">
        <f t="shared" si="17"/>
        <v>0</v>
      </c>
      <c r="BI139" s="148">
        <f t="shared" si="18"/>
        <v>0</v>
      </c>
      <c r="BJ139" s="13" t="s">
        <v>153</v>
      </c>
      <c r="BK139" s="148">
        <f t="shared" si="19"/>
        <v>0</v>
      </c>
      <c r="BL139" s="13" t="s">
        <v>176</v>
      </c>
      <c r="BM139" s="147" t="s">
        <v>197</v>
      </c>
    </row>
    <row r="140" spans="2:65" s="1" customFormat="1" ht="24.2" customHeight="1" x14ac:dyDescent="0.2">
      <c r="B140" s="28"/>
      <c r="C140" s="135" t="s">
        <v>201</v>
      </c>
      <c r="D140" s="135" t="s">
        <v>148</v>
      </c>
      <c r="E140" s="136" t="s">
        <v>1030</v>
      </c>
      <c r="F140" s="137" t="s">
        <v>1031</v>
      </c>
      <c r="G140" s="138" t="s">
        <v>294</v>
      </c>
      <c r="H140" s="139">
        <v>2</v>
      </c>
      <c r="I140" s="140"/>
      <c r="J140" s="141">
        <f t="shared" si="10"/>
        <v>0</v>
      </c>
      <c r="K140" s="142"/>
      <c r="L140" s="28"/>
      <c r="M140" s="143" t="s">
        <v>1</v>
      </c>
      <c r="N140" s="144" t="s">
        <v>37</v>
      </c>
      <c r="P140" s="145">
        <f t="shared" si="11"/>
        <v>0</v>
      </c>
      <c r="Q140" s="145">
        <v>1.06404E-3</v>
      </c>
      <c r="R140" s="145">
        <f t="shared" si="12"/>
        <v>2.1280800000000001E-3</v>
      </c>
      <c r="S140" s="145">
        <v>0</v>
      </c>
      <c r="T140" s="146">
        <f t="shared" si="13"/>
        <v>0</v>
      </c>
      <c r="AR140" s="147" t="s">
        <v>176</v>
      </c>
      <c r="AT140" s="147" t="s">
        <v>148</v>
      </c>
      <c r="AU140" s="147" t="s">
        <v>153</v>
      </c>
      <c r="AY140" s="13" t="s">
        <v>146</v>
      </c>
      <c r="BE140" s="148">
        <f t="shared" si="14"/>
        <v>0</v>
      </c>
      <c r="BF140" s="148">
        <f t="shared" si="15"/>
        <v>0</v>
      </c>
      <c r="BG140" s="148">
        <f t="shared" si="16"/>
        <v>0</v>
      </c>
      <c r="BH140" s="148">
        <f t="shared" si="17"/>
        <v>0</v>
      </c>
      <c r="BI140" s="148">
        <f t="shared" si="18"/>
        <v>0</v>
      </c>
      <c r="BJ140" s="13" t="s">
        <v>153</v>
      </c>
      <c r="BK140" s="148">
        <f t="shared" si="19"/>
        <v>0</v>
      </c>
      <c r="BL140" s="13" t="s">
        <v>176</v>
      </c>
      <c r="BM140" s="147" t="s">
        <v>200</v>
      </c>
    </row>
    <row r="141" spans="2:65" s="1" customFormat="1" ht="24.2" customHeight="1" x14ac:dyDescent="0.2">
      <c r="B141" s="28"/>
      <c r="C141" s="135" t="s">
        <v>176</v>
      </c>
      <c r="D141" s="135" t="s">
        <v>148</v>
      </c>
      <c r="E141" s="136" t="s">
        <v>1032</v>
      </c>
      <c r="F141" s="137" t="s">
        <v>1033</v>
      </c>
      <c r="G141" s="138" t="s">
        <v>294</v>
      </c>
      <c r="H141" s="139">
        <v>4</v>
      </c>
      <c r="I141" s="140"/>
      <c r="J141" s="141">
        <f t="shared" si="10"/>
        <v>0</v>
      </c>
      <c r="K141" s="142"/>
      <c r="L141" s="28"/>
      <c r="M141" s="143" t="s">
        <v>1</v>
      </c>
      <c r="N141" s="144" t="s">
        <v>37</v>
      </c>
      <c r="P141" s="145">
        <f t="shared" si="11"/>
        <v>0</v>
      </c>
      <c r="Q141" s="145">
        <v>1.77728E-3</v>
      </c>
      <c r="R141" s="145">
        <f t="shared" si="12"/>
        <v>7.10912E-3</v>
      </c>
      <c r="S141" s="145">
        <v>0</v>
      </c>
      <c r="T141" s="146">
        <f t="shared" si="13"/>
        <v>0</v>
      </c>
      <c r="AR141" s="147" t="s">
        <v>176</v>
      </c>
      <c r="AT141" s="147" t="s">
        <v>148</v>
      </c>
      <c r="AU141" s="147" t="s">
        <v>153</v>
      </c>
      <c r="AY141" s="13" t="s">
        <v>146</v>
      </c>
      <c r="BE141" s="148">
        <f t="shared" si="14"/>
        <v>0</v>
      </c>
      <c r="BF141" s="148">
        <f t="shared" si="15"/>
        <v>0</v>
      </c>
      <c r="BG141" s="148">
        <f t="shared" si="16"/>
        <v>0</v>
      </c>
      <c r="BH141" s="148">
        <f t="shared" si="17"/>
        <v>0</v>
      </c>
      <c r="BI141" s="148">
        <f t="shared" si="18"/>
        <v>0</v>
      </c>
      <c r="BJ141" s="13" t="s">
        <v>153</v>
      </c>
      <c r="BK141" s="148">
        <f t="shared" si="19"/>
        <v>0</v>
      </c>
      <c r="BL141" s="13" t="s">
        <v>176</v>
      </c>
      <c r="BM141" s="147" t="s">
        <v>204</v>
      </c>
    </row>
    <row r="142" spans="2:65" s="1" customFormat="1" ht="24.2" customHeight="1" x14ac:dyDescent="0.2">
      <c r="B142" s="28"/>
      <c r="C142" s="135" t="s">
        <v>208</v>
      </c>
      <c r="D142" s="135" t="s">
        <v>148</v>
      </c>
      <c r="E142" s="136" t="s">
        <v>1034</v>
      </c>
      <c r="F142" s="137" t="s">
        <v>1035</v>
      </c>
      <c r="G142" s="138" t="s">
        <v>294</v>
      </c>
      <c r="H142" s="139">
        <v>31</v>
      </c>
      <c r="I142" s="140"/>
      <c r="J142" s="141">
        <f t="shared" si="10"/>
        <v>0</v>
      </c>
      <c r="K142" s="142"/>
      <c r="L142" s="28"/>
      <c r="M142" s="143" t="s">
        <v>1</v>
      </c>
      <c r="N142" s="144" t="s">
        <v>37</v>
      </c>
      <c r="P142" s="145">
        <f t="shared" si="11"/>
        <v>0</v>
      </c>
      <c r="Q142" s="145">
        <v>2.6412499999999999E-3</v>
      </c>
      <c r="R142" s="145">
        <f t="shared" si="12"/>
        <v>8.187875E-2</v>
      </c>
      <c r="S142" s="145">
        <v>0</v>
      </c>
      <c r="T142" s="146">
        <f t="shared" si="13"/>
        <v>0</v>
      </c>
      <c r="AR142" s="147" t="s">
        <v>176</v>
      </c>
      <c r="AT142" s="147" t="s">
        <v>148</v>
      </c>
      <c r="AU142" s="147" t="s">
        <v>153</v>
      </c>
      <c r="AY142" s="13" t="s">
        <v>146</v>
      </c>
      <c r="BE142" s="148">
        <f t="shared" si="14"/>
        <v>0</v>
      </c>
      <c r="BF142" s="148">
        <f t="shared" si="15"/>
        <v>0</v>
      </c>
      <c r="BG142" s="148">
        <f t="shared" si="16"/>
        <v>0</v>
      </c>
      <c r="BH142" s="148">
        <f t="shared" si="17"/>
        <v>0</v>
      </c>
      <c r="BI142" s="148">
        <f t="shared" si="18"/>
        <v>0</v>
      </c>
      <c r="BJ142" s="13" t="s">
        <v>153</v>
      </c>
      <c r="BK142" s="148">
        <f t="shared" si="19"/>
        <v>0</v>
      </c>
      <c r="BL142" s="13" t="s">
        <v>176</v>
      </c>
      <c r="BM142" s="147" t="s">
        <v>207</v>
      </c>
    </row>
    <row r="143" spans="2:65" s="1" customFormat="1" ht="24.2" customHeight="1" x14ac:dyDescent="0.2">
      <c r="B143" s="28"/>
      <c r="C143" s="135" t="s">
        <v>7</v>
      </c>
      <c r="D143" s="135" t="s">
        <v>148</v>
      </c>
      <c r="E143" s="136" t="s">
        <v>1036</v>
      </c>
      <c r="F143" s="137" t="s">
        <v>1037</v>
      </c>
      <c r="G143" s="138" t="s">
        <v>294</v>
      </c>
      <c r="H143" s="139">
        <v>12</v>
      </c>
      <c r="I143" s="140"/>
      <c r="J143" s="141">
        <f t="shared" si="10"/>
        <v>0</v>
      </c>
      <c r="K143" s="142"/>
      <c r="L143" s="28"/>
      <c r="M143" s="143" t="s">
        <v>1</v>
      </c>
      <c r="N143" s="144" t="s">
        <v>37</v>
      </c>
      <c r="P143" s="145">
        <f t="shared" si="11"/>
        <v>0</v>
      </c>
      <c r="Q143" s="145">
        <v>1.6394999999999999E-3</v>
      </c>
      <c r="R143" s="145">
        <f t="shared" si="12"/>
        <v>1.9673999999999997E-2</v>
      </c>
      <c r="S143" s="145">
        <v>0</v>
      </c>
      <c r="T143" s="146">
        <f t="shared" si="13"/>
        <v>0</v>
      </c>
      <c r="AR143" s="147" t="s">
        <v>176</v>
      </c>
      <c r="AT143" s="147" t="s">
        <v>148</v>
      </c>
      <c r="AU143" s="147" t="s">
        <v>153</v>
      </c>
      <c r="AY143" s="13" t="s">
        <v>146</v>
      </c>
      <c r="BE143" s="148">
        <f t="shared" si="14"/>
        <v>0</v>
      </c>
      <c r="BF143" s="148">
        <f t="shared" si="15"/>
        <v>0</v>
      </c>
      <c r="BG143" s="148">
        <f t="shared" si="16"/>
        <v>0</v>
      </c>
      <c r="BH143" s="148">
        <f t="shared" si="17"/>
        <v>0</v>
      </c>
      <c r="BI143" s="148">
        <f t="shared" si="18"/>
        <v>0</v>
      </c>
      <c r="BJ143" s="13" t="s">
        <v>153</v>
      </c>
      <c r="BK143" s="148">
        <f t="shared" si="19"/>
        <v>0</v>
      </c>
      <c r="BL143" s="13" t="s">
        <v>176</v>
      </c>
      <c r="BM143" s="147" t="s">
        <v>212</v>
      </c>
    </row>
    <row r="144" spans="2:65" s="1" customFormat="1" ht="24.2" customHeight="1" x14ac:dyDescent="0.2">
      <c r="B144" s="28"/>
      <c r="C144" s="135" t="s">
        <v>223</v>
      </c>
      <c r="D144" s="135" t="s">
        <v>148</v>
      </c>
      <c r="E144" s="136" t="s">
        <v>1038</v>
      </c>
      <c r="F144" s="137" t="s">
        <v>1039</v>
      </c>
      <c r="G144" s="138" t="s">
        <v>294</v>
      </c>
      <c r="H144" s="139">
        <v>2.4</v>
      </c>
      <c r="I144" s="140"/>
      <c r="J144" s="141">
        <f t="shared" si="10"/>
        <v>0</v>
      </c>
      <c r="K144" s="142"/>
      <c r="L144" s="28"/>
      <c r="M144" s="143" t="s">
        <v>1</v>
      </c>
      <c r="N144" s="144" t="s">
        <v>37</v>
      </c>
      <c r="P144" s="145">
        <f t="shared" si="11"/>
        <v>0</v>
      </c>
      <c r="Q144" s="145">
        <v>4.7462760000000002E-4</v>
      </c>
      <c r="R144" s="145">
        <f t="shared" si="12"/>
        <v>1.1391062400000001E-3</v>
      </c>
      <c r="S144" s="145">
        <v>0</v>
      </c>
      <c r="T144" s="146">
        <f t="shared" si="13"/>
        <v>0</v>
      </c>
      <c r="AR144" s="147" t="s">
        <v>176</v>
      </c>
      <c r="AT144" s="147" t="s">
        <v>148</v>
      </c>
      <c r="AU144" s="147" t="s">
        <v>153</v>
      </c>
      <c r="AY144" s="13" t="s">
        <v>146</v>
      </c>
      <c r="BE144" s="148">
        <f t="shared" si="14"/>
        <v>0</v>
      </c>
      <c r="BF144" s="148">
        <f t="shared" si="15"/>
        <v>0</v>
      </c>
      <c r="BG144" s="148">
        <f t="shared" si="16"/>
        <v>0</v>
      </c>
      <c r="BH144" s="148">
        <f t="shared" si="17"/>
        <v>0</v>
      </c>
      <c r="BI144" s="148">
        <f t="shared" si="18"/>
        <v>0</v>
      </c>
      <c r="BJ144" s="13" t="s">
        <v>153</v>
      </c>
      <c r="BK144" s="148">
        <f t="shared" si="19"/>
        <v>0</v>
      </c>
      <c r="BL144" s="13" t="s">
        <v>176</v>
      </c>
      <c r="BM144" s="147" t="s">
        <v>215</v>
      </c>
    </row>
    <row r="145" spans="2:65" s="1" customFormat="1" ht="24.2" customHeight="1" x14ac:dyDescent="0.2">
      <c r="B145" s="28"/>
      <c r="C145" s="135" t="s">
        <v>188</v>
      </c>
      <c r="D145" s="135" t="s">
        <v>148</v>
      </c>
      <c r="E145" s="136" t="s">
        <v>1040</v>
      </c>
      <c r="F145" s="137" t="s">
        <v>1041</v>
      </c>
      <c r="G145" s="138" t="s">
        <v>294</v>
      </c>
      <c r="H145" s="139">
        <v>12.5</v>
      </c>
      <c r="I145" s="140"/>
      <c r="J145" s="141">
        <f t="shared" si="10"/>
        <v>0</v>
      </c>
      <c r="K145" s="142"/>
      <c r="L145" s="28"/>
      <c r="M145" s="143" t="s">
        <v>1</v>
      </c>
      <c r="N145" s="144" t="s">
        <v>37</v>
      </c>
      <c r="P145" s="145">
        <f t="shared" si="11"/>
        <v>0</v>
      </c>
      <c r="Q145" s="145">
        <v>6.3928759999999998E-4</v>
      </c>
      <c r="R145" s="145">
        <f t="shared" si="12"/>
        <v>7.9910950000000001E-3</v>
      </c>
      <c r="S145" s="145">
        <v>0</v>
      </c>
      <c r="T145" s="146">
        <f t="shared" si="13"/>
        <v>0</v>
      </c>
      <c r="AR145" s="147" t="s">
        <v>176</v>
      </c>
      <c r="AT145" s="147" t="s">
        <v>148</v>
      </c>
      <c r="AU145" s="147" t="s">
        <v>153</v>
      </c>
      <c r="AY145" s="13" t="s">
        <v>146</v>
      </c>
      <c r="BE145" s="148">
        <f t="shared" si="14"/>
        <v>0</v>
      </c>
      <c r="BF145" s="148">
        <f t="shared" si="15"/>
        <v>0</v>
      </c>
      <c r="BG145" s="148">
        <f t="shared" si="16"/>
        <v>0</v>
      </c>
      <c r="BH145" s="148">
        <f t="shared" si="17"/>
        <v>0</v>
      </c>
      <c r="BI145" s="148">
        <f t="shared" si="18"/>
        <v>0</v>
      </c>
      <c r="BJ145" s="13" t="s">
        <v>153</v>
      </c>
      <c r="BK145" s="148">
        <f t="shared" si="19"/>
        <v>0</v>
      </c>
      <c r="BL145" s="13" t="s">
        <v>176</v>
      </c>
      <c r="BM145" s="147" t="s">
        <v>219</v>
      </c>
    </row>
    <row r="146" spans="2:65" s="1" customFormat="1" ht="24.2" customHeight="1" x14ac:dyDescent="0.2">
      <c r="B146" s="28"/>
      <c r="C146" s="135" t="s">
        <v>231</v>
      </c>
      <c r="D146" s="135" t="s">
        <v>148</v>
      </c>
      <c r="E146" s="136" t="s">
        <v>1042</v>
      </c>
      <c r="F146" s="137" t="s">
        <v>1043</v>
      </c>
      <c r="G146" s="138" t="s">
        <v>294</v>
      </c>
      <c r="H146" s="139">
        <v>7</v>
      </c>
      <c r="I146" s="140"/>
      <c r="J146" s="141">
        <f t="shared" si="10"/>
        <v>0</v>
      </c>
      <c r="K146" s="142"/>
      <c r="L146" s="28"/>
      <c r="M146" s="143" t="s">
        <v>1</v>
      </c>
      <c r="N146" s="144" t="s">
        <v>37</v>
      </c>
      <c r="P146" s="145">
        <f t="shared" si="11"/>
        <v>0</v>
      </c>
      <c r="Q146" s="145">
        <v>7.6517760000000001E-4</v>
      </c>
      <c r="R146" s="145">
        <f t="shared" si="12"/>
        <v>5.3562432000000002E-3</v>
      </c>
      <c r="S146" s="145">
        <v>0</v>
      </c>
      <c r="T146" s="146">
        <f t="shared" si="13"/>
        <v>0</v>
      </c>
      <c r="AR146" s="147" t="s">
        <v>176</v>
      </c>
      <c r="AT146" s="147" t="s">
        <v>148</v>
      </c>
      <c r="AU146" s="147" t="s">
        <v>153</v>
      </c>
      <c r="AY146" s="13" t="s">
        <v>146</v>
      </c>
      <c r="BE146" s="148">
        <f t="shared" si="14"/>
        <v>0</v>
      </c>
      <c r="BF146" s="148">
        <f t="shared" si="15"/>
        <v>0</v>
      </c>
      <c r="BG146" s="148">
        <f t="shared" si="16"/>
        <v>0</v>
      </c>
      <c r="BH146" s="148">
        <f t="shared" si="17"/>
        <v>0</v>
      </c>
      <c r="BI146" s="148">
        <f t="shared" si="18"/>
        <v>0</v>
      </c>
      <c r="BJ146" s="13" t="s">
        <v>153</v>
      </c>
      <c r="BK146" s="148">
        <f t="shared" si="19"/>
        <v>0</v>
      </c>
      <c r="BL146" s="13" t="s">
        <v>176</v>
      </c>
      <c r="BM146" s="147" t="s">
        <v>222</v>
      </c>
    </row>
    <row r="147" spans="2:65" s="1" customFormat="1" ht="24.2" customHeight="1" x14ac:dyDescent="0.2">
      <c r="B147" s="28"/>
      <c r="C147" s="135" t="s">
        <v>192</v>
      </c>
      <c r="D147" s="135" t="s">
        <v>148</v>
      </c>
      <c r="E147" s="136" t="s">
        <v>1044</v>
      </c>
      <c r="F147" s="137" t="s">
        <v>1045</v>
      </c>
      <c r="G147" s="138" t="s">
        <v>191</v>
      </c>
      <c r="H147" s="139">
        <v>4</v>
      </c>
      <c r="I147" s="140"/>
      <c r="J147" s="141">
        <f t="shared" si="10"/>
        <v>0</v>
      </c>
      <c r="K147" s="142"/>
      <c r="L147" s="28"/>
      <c r="M147" s="143" t="s">
        <v>1</v>
      </c>
      <c r="N147" s="144" t="s">
        <v>37</v>
      </c>
      <c r="P147" s="145">
        <f t="shared" si="11"/>
        <v>0</v>
      </c>
      <c r="Q147" s="145">
        <v>0</v>
      </c>
      <c r="R147" s="145">
        <f t="shared" si="12"/>
        <v>0</v>
      </c>
      <c r="S147" s="145">
        <v>0</v>
      </c>
      <c r="T147" s="146">
        <f t="shared" si="13"/>
        <v>0</v>
      </c>
      <c r="AR147" s="147" t="s">
        <v>176</v>
      </c>
      <c r="AT147" s="147" t="s">
        <v>148</v>
      </c>
      <c r="AU147" s="147" t="s">
        <v>153</v>
      </c>
      <c r="AY147" s="13" t="s">
        <v>146</v>
      </c>
      <c r="BE147" s="148">
        <f t="shared" si="14"/>
        <v>0</v>
      </c>
      <c r="BF147" s="148">
        <f t="shared" si="15"/>
        <v>0</v>
      </c>
      <c r="BG147" s="148">
        <f t="shared" si="16"/>
        <v>0</v>
      </c>
      <c r="BH147" s="148">
        <f t="shared" si="17"/>
        <v>0</v>
      </c>
      <c r="BI147" s="148">
        <f t="shared" si="18"/>
        <v>0</v>
      </c>
      <c r="BJ147" s="13" t="s">
        <v>153</v>
      </c>
      <c r="BK147" s="148">
        <f t="shared" si="19"/>
        <v>0</v>
      </c>
      <c r="BL147" s="13" t="s">
        <v>176</v>
      </c>
      <c r="BM147" s="147" t="s">
        <v>226</v>
      </c>
    </row>
    <row r="148" spans="2:65" s="1" customFormat="1" ht="24.2" customHeight="1" x14ac:dyDescent="0.2">
      <c r="B148" s="28"/>
      <c r="C148" s="135" t="s">
        <v>238</v>
      </c>
      <c r="D148" s="135" t="s">
        <v>148</v>
      </c>
      <c r="E148" s="136" t="s">
        <v>1046</v>
      </c>
      <c r="F148" s="137" t="s">
        <v>1047</v>
      </c>
      <c r="G148" s="138" t="s">
        <v>191</v>
      </c>
      <c r="H148" s="139">
        <v>4</v>
      </c>
      <c r="I148" s="140"/>
      <c r="J148" s="141">
        <f t="shared" si="10"/>
        <v>0</v>
      </c>
      <c r="K148" s="142"/>
      <c r="L148" s="28"/>
      <c r="M148" s="143" t="s">
        <v>1</v>
      </c>
      <c r="N148" s="144" t="s">
        <v>37</v>
      </c>
      <c r="P148" s="145">
        <f t="shared" si="11"/>
        <v>0</v>
      </c>
      <c r="Q148" s="145">
        <v>0</v>
      </c>
      <c r="R148" s="145">
        <f t="shared" si="12"/>
        <v>0</v>
      </c>
      <c r="S148" s="145">
        <v>0</v>
      </c>
      <c r="T148" s="146">
        <f t="shared" si="13"/>
        <v>0</v>
      </c>
      <c r="AR148" s="147" t="s">
        <v>176</v>
      </c>
      <c r="AT148" s="147" t="s">
        <v>148</v>
      </c>
      <c r="AU148" s="147" t="s">
        <v>153</v>
      </c>
      <c r="AY148" s="13" t="s">
        <v>146</v>
      </c>
      <c r="BE148" s="148">
        <f t="shared" si="14"/>
        <v>0</v>
      </c>
      <c r="BF148" s="148">
        <f t="shared" si="15"/>
        <v>0</v>
      </c>
      <c r="BG148" s="148">
        <f t="shared" si="16"/>
        <v>0</v>
      </c>
      <c r="BH148" s="148">
        <f t="shared" si="17"/>
        <v>0</v>
      </c>
      <c r="BI148" s="148">
        <f t="shared" si="18"/>
        <v>0</v>
      </c>
      <c r="BJ148" s="13" t="s">
        <v>153</v>
      </c>
      <c r="BK148" s="148">
        <f t="shared" si="19"/>
        <v>0</v>
      </c>
      <c r="BL148" s="13" t="s">
        <v>176</v>
      </c>
      <c r="BM148" s="147" t="s">
        <v>230</v>
      </c>
    </row>
    <row r="149" spans="2:65" s="1" customFormat="1" ht="24.2" customHeight="1" x14ac:dyDescent="0.2">
      <c r="B149" s="28"/>
      <c r="C149" s="135" t="s">
        <v>197</v>
      </c>
      <c r="D149" s="135" t="s">
        <v>148</v>
      </c>
      <c r="E149" s="136" t="s">
        <v>1048</v>
      </c>
      <c r="F149" s="137" t="s">
        <v>1049</v>
      </c>
      <c r="G149" s="138" t="s">
        <v>191</v>
      </c>
      <c r="H149" s="139">
        <v>5</v>
      </c>
      <c r="I149" s="140"/>
      <c r="J149" s="141">
        <f t="shared" si="10"/>
        <v>0</v>
      </c>
      <c r="K149" s="142"/>
      <c r="L149" s="28"/>
      <c r="M149" s="143" t="s">
        <v>1</v>
      </c>
      <c r="N149" s="144" t="s">
        <v>37</v>
      </c>
      <c r="P149" s="145">
        <f t="shared" si="11"/>
        <v>0</v>
      </c>
      <c r="Q149" s="145">
        <v>0</v>
      </c>
      <c r="R149" s="145">
        <f t="shared" si="12"/>
        <v>0</v>
      </c>
      <c r="S149" s="145">
        <v>0</v>
      </c>
      <c r="T149" s="146">
        <f t="shared" si="13"/>
        <v>0</v>
      </c>
      <c r="AR149" s="147" t="s">
        <v>176</v>
      </c>
      <c r="AT149" s="147" t="s">
        <v>148</v>
      </c>
      <c r="AU149" s="147" t="s">
        <v>153</v>
      </c>
      <c r="AY149" s="13" t="s">
        <v>146</v>
      </c>
      <c r="BE149" s="148">
        <f t="shared" si="14"/>
        <v>0</v>
      </c>
      <c r="BF149" s="148">
        <f t="shared" si="15"/>
        <v>0</v>
      </c>
      <c r="BG149" s="148">
        <f t="shared" si="16"/>
        <v>0</v>
      </c>
      <c r="BH149" s="148">
        <f t="shared" si="17"/>
        <v>0</v>
      </c>
      <c r="BI149" s="148">
        <f t="shared" si="18"/>
        <v>0</v>
      </c>
      <c r="BJ149" s="13" t="s">
        <v>153</v>
      </c>
      <c r="BK149" s="148">
        <f t="shared" si="19"/>
        <v>0</v>
      </c>
      <c r="BL149" s="13" t="s">
        <v>176</v>
      </c>
      <c r="BM149" s="147" t="s">
        <v>234</v>
      </c>
    </row>
    <row r="150" spans="2:65" s="1" customFormat="1" ht="24.2" customHeight="1" x14ac:dyDescent="0.2">
      <c r="B150" s="28"/>
      <c r="C150" s="135" t="s">
        <v>245</v>
      </c>
      <c r="D150" s="135" t="s">
        <v>148</v>
      </c>
      <c r="E150" s="136" t="s">
        <v>1050</v>
      </c>
      <c r="F150" s="137" t="s">
        <v>1051</v>
      </c>
      <c r="G150" s="138" t="s">
        <v>191</v>
      </c>
      <c r="H150" s="139">
        <v>5</v>
      </c>
      <c r="I150" s="140"/>
      <c r="J150" s="141">
        <f t="shared" si="10"/>
        <v>0</v>
      </c>
      <c r="K150" s="142"/>
      <c r="L150" s="28"/>
      <c r="M150" s="143" t="s">
        <v>1</v>
      </c>
      <c r="N150" s="144" t="s">
        <v>37</v>
      </c>
      <c r="P150" s="145">
        <f t="shared" si="11"/>
        <v>0</v>
      </c>
      <c r="Q150" s="145">
        <v>0</v>
      </c>
      <c r="R150" s="145">
        <f t="shared" si="12"/>
        <v>0</v>
      </c>
      <c r="S150" s="145">
        <v>0</v>
      </c>
      <c r="T150" s="146">
        <f t="shared" si="13"/>
        <v>0</v>
      </c>
      <c r="AR150" s="147" t="s">
        <v>176</v>
      </c>
      <c r="AT150" s="147" t="s">
        <v>148</v>
      </c>
      <c r="AU150" s="147" t="s">
        <v>153</v>
      </c>
      <c r="AY150" s="13" t="s">
        <v>146</v>
      </c>
      <c r="BE150" s="148">
        <f t="shared" si="14"/>
        <v>0</v>
      </c>
      <c r="BF150" s="148">
        <f t="shared" si="15"/>
        <v>0</v>
      </c>
      <c r="BG150" s="148">
        <f t="shared" si="16"/>
        <v>0</v>
      </c>
      <c r="BH150" s="148">
        <f t="shared" si="17"/>
        <v>0</v>
      </c>
      <c r="BI150" s="148">
        <f t="shared" si="18"/>
        <v>0</v>
      </c>
      <c r="BJ150" s="13" t="s">
        <v>153</v>
      </c>
      <c r="BK150" s="148">
        <f t="shared" si="19"/>
        <v>0</v>
      </c>
      <c r="BL150" s="13" t="s">
        <v>176</v>
      </c>
      <c r="BM150" s="147" t="s">
        <v>237</v>
      </c>
    </row>
    <row r="151" spans="2:65" s="1" customFormat="1" ht="24.2" customHeight="1" x14ac:dyDescent="0.2">
      <c r="B151" s="28"/>
      <c r="C151" s="135" t="s">
        <v>578</v>
      </c>
      <c r="D151" s="135" t="s">
        <v>148</v>
      </c>
      <c r="E151" s="136" t="s">
        <v>1052</v>
      </c>
      <c r="F151" s="137" t="s">
        <v>1053</v>
      </c>
      <c r="G151" s="138" t="s">
        <v>191</v>
      </c>
      <c r="H151" s="139">
        <v>1</v>
      </c>
      <c r="I151" s="140"/>
      <c r="J151" s="141">
        <f t="shared" si="10"/>
        <v>0</v>
      </c>
      <c r="K151" s="142"/>
      <c r="L151" s="28"/>
      <c r="M151" s="143" t="s">
        <v>1</v>
      </c>
      <c r="N151" s="144" t="s">
        <v>37</v>
      </c>
      <c r="P151" s="145">
        <f t="shared" si="11"/>
        <v>0</v>
      </c>
      <c r="Q151" s="145">
        <v>3.68E-4</v>
      </c>
      <c r="R151" s="145">
        <f t="shared" si="12"/>
        <v>3.68E-4</v>
      </c>
      <c r="S151" s="145">
        <v>0</v>
      </c>
      <c r="T151" s="146">
        <f t="shared" si="13"/>
        <v>0</v>
      </c>
      <c r="AR151" s="147" t="s">
        <v>176</v>
      </c>
      <c r="AT151" s="147" t="s">
        <v>148</v>
      </c>
      <c r="AU151" s="147" t="s">
        <v>153</v>
      </c>
      <c r="AY151" s="13" t="s">
        <v>146</v>
      </c>
      <c r="BE151" s="148">
        <f t="shared" si="14"/>
        <v>0</v>
      </c>
      <c r="BF151" s="148">
        <f t="shared" si="15"/>
        <v>0</v>
      </c>
      <c r="BG151" s="148">
        <f t="shared" si="16"/>
        <v>0</v>
      </c>
      <c r="BH151" s="148">
        <f t="shared" si="17"/>
        <v>0</v>
      </c>
      <c r="BI151" s="148">
        <f t="shared" si="18"/>
        <v>0</v>
      </c>
      <c r="BJ151" s="13" t="s">
        <v>153</v>
      </c>
      <c r="BK151" s="148">
        <f t="shared" si="19"/>
        <v>0</v>
      </c>
      <c r="BL151" s="13" t="s">
        <v>176</v>
      </c>
      <c r="BM151" s="147" t="s">
        <v>241</v>
      </c>
    </row>
    <row r="152" spans="2:65" s="1" customFormat="1" ht="24.2" customHeight="1" x14ac:dyDescent="0.2">
      <c r="B152" s="28"/>
      <c r="C152" s="149" t="s">
        <v>368</v>
      </c>
      <c r="D152" s="149" t="s">
        <v>194</v>
      </c>
      <c r="E152" s="150" t="s">
        <v>1054</v>
      </c>
      <c r="F152" s="151" t="s">
        <v>1055</v>
      </c>
      <c r="G152" s="152" t="s">
        <v>191</v>
      </c>
      <c r="H152" s="153">
        <v>1</v>
      </c>
      <c r="I152" s="154"/>
      <c r="J152" s="155">
        <f t="shared" si="10"/>
        <v>0</v>
      </c>
      <c r="K152" s="156"/>
      <c r="L152" s="157"/>
      <c r="M152" s="158" t="s">
        <v>1</v>
      </c>
      <c r="N152" s="159" t="s">
        <v>37</v>
      </c>
      <c r="P152" s="145">
        <f t="shared" si="11"/>
        <v>0</v>
      </c>
      <c r="Q152" s="145">
        <v>6.3000000000000003E-4</v>
      </c>
      <c r="R152" s="145">
        <f t="shared" si="12"/>
        <v>6.3000000000000003E-4</v>
      </c>
      <c r="S152" s="145">
        <v>0</v>
      </c>
      <c r="T152" s="146">
        <f t="shared" si="13"/>
        <v>0</v>
      </c>
      <c r="AR152" s="147" t="s">
        <v>207</v>
      </c>
      <c r="AT152" s="147" t="s">
        <v>194</v>
      </c>
      <c r="AU152" s="147" t="s">
        <v>153</v>
      </c>
      <c r="AY152" s="13" t="s">
        <v>146</v>
      </c>
      <c r="BE152" s="148">
        <f t="shared" si="14"/>
        <v>0</v>
      </c>
      <c r="BF152" s="148">
        <f t="shared" si="15"/>
        <v>0</v>
      </c>
      <c r="BG152" s="148">
        <f t="shared" si="16"/>
        <v>0</v>
      </c>
      <c r="BH152" s="148">
        <f t="shared" si="17"/>
        <v>0</v>
      </c>
      <c r="BI152" s="148">
        <f t="shared" si="18"/>
        <v>0</v>
      </c>
      <c r="BJ152" s="13" t="s">
        <v>153</v>
      </c>
      <c r="BK152" s="148">
        <f t="shared" si="19"/>
        <v>0</v>
      </c>
      <c r="BL152" s="13" t="s">
        <v>176</v>
      </c>
      <c r="BM152" s="147" t="s">
        <v>244</v>
      </c>
    </row>
    <row r="153" spans="2:65" s="1" customFormat="1" ht="16.5" customHeight="1" x14ac:dyDescent="0.2">
      <c r="B153" s="28"/>
      <c r="C153" s="135" t="s">
        <v>204</v>
      </c>
      <c r="D153" s="135" t="s">
        <v>148</v>
      </c>
      <c r="E153" s="136" t="s">
        <v>1056</v>
      </c>
      <c r="F153" s="137" t="s">
        <v>1057</v>
      </c>
      <c r="G153" s="138" t="s">
        <v>191</v>
      </c>
      <c r="H153" s="139">
        <v>3</v>
      </c>
      <c r="I153" s="140"/>
      <c r="J153" s="141">
        <f t="shared" si="10"/>
        <v>0</v>
      </c>
      <c r="K153" s="142"/>
      <c r="L153" s="28"/>
      <c r="M153" s="143" t="s">
        <v>1</v>
      </c>
      <c r="N153" s="144" t="s">
        <v>37</v>
      </c>
      <c r="P153" s="145">
        <f t="shared" si="11"/>
        <v>0</v>
      </c>
      <c r="Q153" s="145">
        <v>3.2400000000000001E-4</v>
      </c>
      <c r="R153" s="145">
        <f t="shared" si="12"/>
        <v>9.7199999999999999E-4</v>
      </c>
      <c r="S153" s="145">
        <v>0</v>
      </c>
      <c r="T153" s="146">
        <f t="shared" si="13"/>
        <v>0</v>
      </c>
      <c r="AR153" s="147" t="s">
        <v>176</v>
      </c>
      <c r="AT153" s="147" t="s">
        <v>148</v>
      </c>
      <c r="AU153" s="147" t="s">
        <v>153</v>
      </c>
      <c r="AY153" s="13" t="s">
        <v>146</v>
      </c>
      <c r="BE153" s="148">
        <f t="shared" si="14"/>
        <v>0</v>
      </c>
      <c r="BF153" s="148">
        <f t="shared" si="15"/>
        <v>0</v>
      </c>
      <c r="BG153" s="148">
        <f t="shared" si="16"/>
        <v>0</v>
      </c>
      <c r="BH153" s="148">
        <f t="shared" si="17"/>
        <v>0</v>
      </c>
      <c r="BI153" s="148">
        <f t="shared" si="18"/>
        <v>0</v>
      </c>
      <c r="BJ153" s="13" t="s">
        <v>153</v>
      </c>
      <c r="BK153" s="148">
        <f t="shared" si="19"/>
        <v>0</v>
      </c>
      <c r="BL153" s="13" t="s">
        <v>176</v>
      </c>
      <c r="BM153" s="147" t="s">
        <v>248</v>
      </c>
    </row>
    <row r="154" spans="2:65" s="1" customFormat="1" ht="16.5" customHeight="1" x14ac:dyDescent="0.2">
      <c r="B154" s="28"/>
      <c r="C154" s="135" t="s">
        <v>259</v>
      </c>
      <c r="D154" s="135" t="s">
        <v>148</v>
      </c>
      <c r="E154" s="136" t="s">
        <v>1058</v>
      </c>
      <c r="F154" s="137" t="s">
        <v>1059</v>
      </c>
      <c r="G154" s="138" t="s">
        <v>191</v>
      </c>
      <c r="H154" s="139">
        <v>4</v>
      </c>
      <c r="I154" s="140"/>
      <c r="J154" s="141">
        <f t="shared" si="10"/>
        <v>0</v>
      </c>
      <c r="K154" s="142"/>
      <c r="L154" s="28"/>
      <c r="M154" s="143" t="s">
        <v>1</v>
      </c>
      <c r="N154" s="144" t="s">
        <v>37</v>
      </c>
      <c r="P154" s="145">
        <f t="shared" si="11"/>
        <v>0</v>
      </c>
      <c r="Q154" s="145">
        <v>6.355E-4</v>
      </c>
      <c r="R154" s="145">
        <f t="shared" si="12"/>
        <v>2.542E-3</v>
      </c>
      <c r="S154" s="145">
        <v>0</v>
      </c>
      <c r="T154" s="146">
        <f t="shared" si="13"/>
        <v>0</v>
      </c>
      <c r="AR154" s="147" t="s">
        <v>176</v>
      </c>
      <c r="AT154" s="147" t="s">
        <v>148</v>
      </c>
      <c r="AU154" s="147" t="s">
        <v>153</v>
      </c>
      <c r="AY154" s="13" t="s">
        <v>146</v>
      </c>
      <c r="BE154" s="148">
        <f t="shared" si="14"/>
        <v>0</v>
      </c>
      <c r="BF154" s="148">
        <f t="shared" si="15"/>
        <v>0</v>
      </c>
      <c r="BG154" s="148">
        <f t="shared" si="16"/>
        <v>0</v>
      </c>
      <c r="BH154" s="148">
        <f t="shared" si="17"/>
        <v>0</v>
      </c>
      <c r="BI154" s="148">
        <f t="shared" si="18"/>
        <v>0</v>
      </c>
      <c r="BJ154" s="13" t="s">
        <v>153</v>
      </c>
      <c r="BK154" s="148">
        <f t="shared" si="19"/>
        <v>0</v>
      </c>
      <c r="BL154" s="13" t="s">
        <v>176</v>
      </c>
      <c r="BM154" s="147" t="s">
        <v>251</v>
      </c>
    </row>
    <row r="155" spans="2:65" s="1" customFormat="1" ht="24.2" customHeight="1" x14ac:dyDescent="0.2">
      <c r="B155" s="28"/>
      <c r="C155" s="135" t="s">
        <v>207</v>
      </c>
      <c r="D155" s="135" t="s">
        <v>148</v>
      </c>
      <c r="E155" s="136" t="s">
        <v>1060</v>
      </c>
      <c r="F155" s="137" t="s">
        <v>1061</v>
      </c>
      <c r="G155" s="138" t="s">
        <v>294</v>
      </c>
      <c r="H155" s="139">
        <v>64.5</v>
      </c>
      <c r="I155" s="140"/>
      <c r="J155" s="141">
        <f t="shared" si="10"/>
        <v>0</v>
      </c>
      <c r="K155" s="142"/>
      <c r="L155" s="28"/>
      <c r="M155" s="143" t="s">
        <v>1</v>
      </c>
      <c r="N155" s="144" t="s">
        <v>37</v>
      </c>
      <c r="P155" s="145">
        <f t="shared" si="11"/>
        <v>0</v>
      </c>
      <c r="Q155" s="145">
        <v>0</v>
      </c>
      <c r="R155" s="145">
        <f t="shared" si="12"/>
        <v>0</v>
      </c>
      <c r="S155" s="145">
        <v>0</v>
      </c>
      <c r="T155" s="146">
        <f t="shared" si="13"/>
        <v>0</v>
      </c>
      <c r="AR155" s="147" t="s">
        <v>176</v>
      </c>
      <c r="AT155" s="147" t="s">
        <v>148</v>
      </c>
      <c r="AU155" s="147" t="s">
        <v>153</v>
      </c>
      <c r="AY155" s="13" t="s">
        <v>146</v>
      </c>
      <c r="BE155" s="148">
        <f t="shared" si="14"/>
        <v>0</v>
      </c>
      <c r="BF155" s="148">
        <f t="shared" si="15"/>
        <v>0</v>
      </c>
      <c r="BG155" s="148">
        <f t="shared" si="16"/>
        <v>0</v>
      </c>
      <c r="BH155" s="148">
        <f t="shared" si="17"/>
        <v>0</v>
      </c>
      <c r="BI155" s="148">
        <f t="shared" si="18"/>
        <v>0</v>
      </c>
      <c r="BJ155" s="13" t="s">
        <v>153</v>
      </c>
      <c r="BK155" s="148">
        <f t="shared" si="19"/>
        <v>0</v>
      </c>
      <c r="BL155" s="13" t="s">
        <v>176</v>
      </c>
      <c r="BM155" s="147" t="s">
        <v>255</v>
      </c>
    </row>
    <row r="156" spans="2:65" s="1" customFormat="1" ht="24.2" customHeight="1" x14ac:dyDescent="0.2">
      <c r="B156" s="28"/>
      <c r="C156" s="135" t="s">
        <v>266</v>
      </c>
      <c r="D156" s="135" t="s">
        <v>148</v>
      </c>
      <c r="E156" s="136" t="s">
        <v>1062</v>
      </c>
      <c r="F156" s="137" t="s">
        <v>1063</v>
      </c>
      <c r="G156" s="138" t="s">
        <v>356</v>
      </c>
      <c r="H156" s="139">
        <v>0.874</v>
      </c>
      <c r="I156" s="140"/>
      <c r="J156" s="141">
        <f t="shared" si="10"/>
        <v>0</v>
      </c>
      <c r="K156" s="142"/>
      <c r="L156" s="28"/>
      <c r="M156" s="143" t="s">
        <v>1</v>
      </c>
      <c r="N156" s="144" t="s">
        <v>37</v>
      </c>
      <c r="P156" s="145">
        <f t="shared" si="11"/>
        <v>0</v>
      </c>
      <c r="Q156" s="145">
        <v>0</v>
      </c>
      <c r="R156" s="145">
        <f t="shared" si="12"/>
        <v>0</v>
      </c>
      <c r="S156" s="145">
        <v>0</v>
      </c>
      <c r="T156" s="146">
        <f t="shared" si="13"/>
        <v>0</v>
      </c>
      <c r="AR156" s="147" t="s">
        <v>176</v>
      </c>
      <c r="AT156" s="147" t="s">
        <v>148</v>
      </c>
      <c r="AU156" s="147" t="s">
        <v>153</v>
      </c>
      <c r="AY156" s="13" t="s">
        <v>146</v>
      </c>
      <c r="BE156" s="148">
        <f t="shared" si="14"/>
        <v>0</v>
      </c>
      <c r="BF156" s="148">
        <f t="shared" si="15"/>
        <v>0</v>
      </c>
      <c r="BG156" s="148">
        <f t="shared" si="16"/>
        <v>0</v>
      </c>
      <c r="BH156" s="148">
        <f t="shared" si="17"/>
        <v>0</v>
      </c>
      <c r="BI156" s="148">
        <f t="shared" si="18"/>
        <v>0</v>
      </c>
      <c r="BJ156" s="13" t="s">
        <v>153</v>
      </c>
      <c r="BK156" s="148">
        <f t="shared" si="19"/>
        <v>0</v>
      </c>
      <c r="BL156" s="13" t="s">
        <v>176</v>
      </c>
      <c r="BM156" s="147" t="s">
        <v>258</v>
      </c>
    </row>
    <row r="157" spans="2:65" s="1" customFormat="1" ht="21.75" customHeight="1" x14ac:dyDescent="0.2">
      <c r="B157" s="28"/>
      <c r="C157" s="149" t="s">
        <v>212</v>
      </c>
      <c r="D157" s="149" t="s">
        <v>194</v>
      </c>
      <c r="E157" s="150" t="s">
        <v>1064</v>
      </c>
      <c r="F157" s="151" t="s">
        <v>1065</v>
      </c>
      <c r="G157" s="152" t="s">
        <v>191</v>
      </c>
      <c r="H157" s="153">
        <v>5</v>
      </c>
      <c r="I157" s="154"/>
      <c r="J157" s="155">
        <f t="shared" si="10"/>
        <v>0</v>
      </c>
      <c r="K157" s="156"/>
      <c r="L157" s="157"/>
      <c r="M157" s="158" t="s">
        <v>1</v>
      </c>
      <c r="N157" s="159" t="s">
        <v>37</v>
      </c>
      <c r="P157" s="145">
        <f t="shared" si="11"/>
        <v>0</v>
      </c>
      <c r="Q157" s="145">
        <v>3.2000000000000003E-4</v>
      </c>
      <c r="R157" s="145">
        <f t="shared" si="12"/>
        <v>1.6000000000000001E-3</v>
      </c>
      <c r="S157" s="145">
        <v>0</v>
      </c>
      <c r="T157" s="146">
        <f t="shared" si="13"/>
        <v>0</v>
      </c>
      <c r="AR157" s="147" t="s">
        <v>207</v>
      </c>
      <c r="AT157" s="147" t="s">
        <v>194</v>
      </c>
      <c r="AU157" s="147" t="s">
        <v>153</v>
      </c>
      <c r="AY157" s="13" t="s">
        <v>146</v>
      </c>
      <c r="BE157" s="148">
        <f t="shared" si="14"/>
        <v>0</v>
      </c>
      <c r="BF157" s="148">
        <f t="shared" si="15"/>
        <v>0</v>
      </c>
      <c r="BG157" s="148">
        <f t="shared" si="16"/>
        <v>0</v>
      </c>
      <c r="BH157" s="148">
        <f t="shared" si="17"/>
        <v>0</v>
      </c>
      <c r="BI157" s="148">
        <f t="shared" si="18"/>
        <v>0</v>
      </c>
      <c r="BJ157" s="13" t="s">
        <v>153</v>
      </c>
      <c r="BK157" s="148">
        <f t="shared" si="19"/>
        <v>0</v>
      </c>
      <c r="BL157" s="13" t="s">
        <v>176</v>
      </c>
      <c r="BM157" s="147" t="s">
        <v>262</v>
      </c>
    </row>
    <row r="158" spans="2:65" s="1" customFormat="1" ht="24.2" customHeight="1" x14ac:dyDescent="0.2">
      <c r="B158" s="28"/>
      <c r="C158" s="149" t="s">
        <v>273</v>
      </c>
      <c r="D158" s="149" t="s">
        <v>194</v>
      </c>
      <c r="E158" s="150" t="s">
        <v>1066</v>
      </c>
      <c r="F158" s="151" t="s">
        <v>1067</v>
      </c>
      <c r="G158" s="152" t="s">
        <v>191</v>
      </c>
      <c r="H158" s="153">
        <v>6</v>
      </c>
      <c r="I158" s="154"/>
      <c r="J158" s="155">
        <f t="shared" si="10"/>
        <v>0</v>
      </c>
      <c r="K158" s="156"/>
      <c r="L158" s="157"/>
      <c r="M158" s="158" t="s">
        <v>1</v>
      </c>
      <c r="N158" s="159" t="s">
        <v>37</v>
      </c>
      <c r="P158" s="145">
        <f t="shared" si="11"/>
        <v>0</v>
      </c>
      <c r="Q158" s="145">
        <v>3.2000000000000003E-4</v>
      </c>
      <c r="R158" s="145">
        <f t="shared" si="12"/>
        <v>1.9200000000000003E-3</v>
      </c>
      <c r="S158" s="145">
        <v>0</v>
      </c>
      <c r="T158" s="146">
        <f t="shared" si="13"/>
        <v>0</v>
      </c>
      <c r="AR158" s="147" t="s">
        <v>207</v>
      </c>
      <c r="AT158" s="147" t="s">
        <v>194</v>
      </c>
      <c r="AU158" s="147" t="s">
        <v>153</v>
      </c>
      <c r="AY158" s="13" t="s">
        <v>146</v>
      </c>
      <c r="BE158" s="148">
        <f t="shared" si="14"/>
        <v>0</v>
      </c>
      <c r="BF158" s="148">
        <f t="shared" si="15"/>
        <v>0</v>
      </c>
      <c r="BG158" s="148">
        <f t="shared" si="16"/>
        <v>0</v>
      </c>
      <c r="BH158" s="148">
        <f t="shared" si="17"/>
        <v>0</v>
      </c>
      <c r="BI158" s="148">
        <f t="shared" si="18"/>
        <v>0</v>
      </c>
      <c r="BJ158" s="13" t="s">
        <v>153</v>
      </c>
      <c r="BK158" s="148">
        <f t="shared" si="19"/>
        <v>0</v>
      </c>
      <c r="BL158" s="13" t="s">
        <v>176</v>
      </c>
      <c r="BM158" s="147" t="s">
        <v>265</v>
      </c>
    </row>
    <row r="159" spans="2:65" s="1" customFormat="1" ht="24.2" customHeight="1" x14ac:dyDescent="0.2">
      <c r="B159" s="28"/>
      <c r="C159" s="149" t="s">
        <v>215</v>
      </c>
      <c r="D159" s="149" t="s">
        <v>194</v>
      </c>
      <c r="E159" s="150" t="s">
        <v>1068</v>
      </c>
      <c r="F159" s="151" t="s">
        <v>1069</v>
      </c>
      <c r="G159" s="152" t="s">
        <v>191</v>
      </c>
      <c r="H159" s="153">
        <v>4</v>
      </c>
      <c r="I159" s="154"/>
      <c r="J159" s="155">
        <f t="shared" si="10"/>
        <v>0</v>
      </c>
      <c r="K159" s="156"/>
      <c r="L159" s="157"/>
      <c r="M159" s="158" t="s">
        <v>1</v>
      </c>
      <c r="N159" s="159" t="s">
        <v>37</v>
      </c>
      <c r="P159" s="145">
        <f t="shared" si="11"/>
        <v>0</v>
      </c>
      <c r="Q159" s="145">
        <v>5.5999999999999995E-4</v>
      </c>
      <c r="R159" s="145">
        <f t="shared" si="12"/>
        <v>2.2399999999999998E-3</v>
      </c>
      <c r="S159" s="145">
        <v>0</v>
      </c>
      <c r="T159" s="146">
        <f t="shared" si="13"/>
        <v>0</v>
      </c>
      <c r="AR159" s="147" t="s">
        <v>207</v>
      </c>
      <c r="AT159" s="147" t="s">
        <v>194</v>
      </c>
      <c r="AU159" s="147" t="s">
        <v>153</v>
      </c>
      <c r="AY159" s="13" t="s">
        <v>146</v>
      </c>
      <c r="BE159" s="148">
        <f t="shared" si="14"/>
        <v>0</v>
      </c>
      <c r="BF159" s="148">
        <f t="shared" si="15"/>
        <v>0</v>
      </c>
      <c r="BG159" s="148">
        <f t="shared" si="16"/>
        <v>0</v>
      </c>
      <c r="BH159" s="148">
        <f t="shared" si="17"/>
        <v>0</v>
      </c>
      <c r="BI159" s="148">
        <f t="shared" si="18"/>
        <v>0</v>
      </c>
      <c r="BJ159" s="13" t="s">
        <v>153</v>
      </c>
      <c r="BK159" s="148">
        <f t="shared" si="19"/>
        <v>0</v>
      </c>
      <c r="BL159" s="13" t="s">
        <v>176</v>
      </c>
      <c r="BM159" s="147" t="s">
        <v>269</v>
      </c>
    </row>
    <row r="160" spans="2:65" s="11" customFormat="1" ht="22.7" customHeight="1" x14ac:dyDescent="0.2">
      <c r="B160" s="123"/>
      <c r="D160" s="124" t="s">
        <v>70</v>
      </c>
      <c r="E160" s="133" t="s">
        <v>409</v>
      </c>
      <c r="F160" s="133" t="s">
        <v>1070</v>
      </c>
      <c r="I160" s="126"/>
      <c r="J160" s="134">
        <f>BK160</f>
        <v>0</v>
      </c>
      <c r="L160" s="123"/>
      <c r="M160" s="128"/>
      <c r="P160" s="129">
        <f>SUM(P161:P197)</f>
        <v>0</v>
      </c>
      <c r="R160" s="129">
        <f>SUM(R161:R197)</f>
        <v>0.15494640799999998</v>
      </c>
      <c r="T160" s="130">
        <f>SUM(T161:T197)</f>
        <v>0</v>
      </c>
      <c r="AR160" s="124" t="s">
        <v>153</v>
      </c>
      <c r="AT160" s="131" t="s">
        <v>70</v>
      </c>
      <c r="AU160" s="131" t="s">
        <v>79</v>
      </c>
      <c r="AY160" s="124" t="s">
        <v>146</v>
      </c>
      <c r="BK160" s="132">
        <f>SUM(BK161:BK197)</f>
        <v>0</v>
      </c>
    </row>
    <row r="161" spans="2:65" s="1" customFormat="1" ht="33" customHeight="1" x14ac:dyDescent="0.2">
      <c r="B161" s="28"/>
      <c r="C161" s="135" t="s">
        <v>352</v>
      </c>
      <c r="D161" s="135" t="s">
        <v>148</v>
      </c>
      <c r="E161" s="136" t="s">
        <v>1071</v>
      </c>
      <c r="F161" s="137" t="s">
        <v>1072</v>
      </c>
      <c r="G161" s="138" t="s">
        <v>294</v>
      </c>
      <c r="H161" s="139">
        <v>12.5</v>
      </c>
      <c r="I161" s="140"/>
      <c r="J161" s="141">
        <f t="shared" ref="J161:J197" si="20">ROUND(I161*H161,2)</f>
        <v>0</v>
      </c>
      <c r="K161" s="142"/>
      <c r="L161" s="28"/>
      <c r="M161" s="143" t="s">
        <v>1</v>
      </c>
      <c r="N161" s="144" t="s">
        <v>37</v>
      </c>
      <c r="P161" s="145">
        <f t="shared" ref="P161:P197" si="21">O161*H161</f>
        <v>0</v>
      </c>
      <c r="Q161" s="145">
        <v>3.1575040000000002E-3</v>
      </c>
      <c r="R161" s="145">
        <f t="shared" ref="R161:R197" si="22">Q161*H161</f>
        <v>3.9468800000000005E-2</v>
      </c>
      <c r="S161" s="145">
        <v>0</v>
      </c>
      <c r="T161" s="146">
        <f t="shared" ref="T161:T197" si="23">S161*H161</f>
        <v>0</v>
      </c>
      <c r="AR161" s="147" t="s">
        <v>176</v>
      </c>
      <c r="AT161" s="147" t="s">
        <v>148</v>
      </c>
      <c r="AU161" s="147" t="s">
        <v>153</v>
      </c>
      <c r="AY161" s="13" t="s">
        <v>146</v>
      </c>
      <c r="BE161" s="148">
        <f t="shared" ref="BE161:BE197" si="24">IF(N161="základná",J161,0)</f>
        <v>0</v>
      </c>
      <c r="BF161" s="148">
        <f t="shared" ref="BF161:BF197" si="25">IF(N161="znížená",J161,0)</f>
        <v>0</v>
      </c>
      <c r="BG161" s="148">
        <f t="shared" ref="BG161:BG197" si="26">IF(N161="zákl. prenesená",J161,0)</f>
        <v>0</v>
      </c>
      <c r="BH161" s="148">
        <f t="shared" ref="BH161:BH197" si="27">IF(N161="zníž. prenesená",J161,0)</f>
        <v>0</v>
      </c>
      <c r="BI161" s="148">
        <f t="shared" ref="BI161:BI197" si="28">IF(N161="nulová",J161,0)</f>
        <v>0</v>
      </c>
      <c r="BJ161" s="13" t="s">
        <v>153</v>
      </c>
      <c r="BK161" s="148">
        <f t="shared" ref="BK161:BK197" si="29">ROUND(I161*H161,2)</f>
        <v>0</v>
      </c>
      <c r="BL161" s="13" t="s">
        <v>176</v>
      </c>
      <c r="BM161" s="147" t="s">
        <v>272</v>
      </c>
    </row>
    <row r="162" spans="2:65" s="1" customFormat="1" ht="24.2" customHeight="1" x14ac:dyDescent="0.2">
      <c r="B162" s="28"/>
      <c r="C162" s="135" t="s">
        <v>280</v>
      </c>
      <c r="D162" s="135" t="s">
        <v>148</v>
      </c>
      <c r="E162" s="136" t="s">
        <v>1073</v>
      </c>
      <c r="F162" s="137" t="s">
        <v>1074</v>
      </c>
      <c r="G162" s="138" t="s">
        <v>294</v>
      </c>
      <c r="H162" s="139">
        <v>12.5</v>
      </c>
      <c r="I162" s="140"/>
      <c r="J162" s="141">
        <f t="shared" si="20"/>
        <v>0</v>
      </c>
      <c r="K162" s="142"/>
      <c r="L162" s="28"/>
      <c r="M162" s="143" t="s">
        <v>1</v>
      </c>
      <c r="N162" s="144" t="s">
        <v>37</v>
      </c>
      <c r="P162" s="145">
        <f t="shared" si="21"/>
        <v>0</v>
      </c>
      <c r="Q162" s="145">
        <v>1.515E-4</v>
      </c>
      <c r="R162" s="145">
        <f t="shared" si="22"/>
        <v>1.89375E-3</v>
      </c>
      <c r="S162" s="145">
        <v>0</v>
      </c>
      <c r="T162" s="146">
        <f t="shared" si="23"/>
        <v>0</v>
      </c>
      <c r="AR162" s="147" t="s">
        <v>176</v>
      </c>
      <c r="AT162" s="147" t="s">
        <v>148</v>
      </c>
      <c r="AU162" s="147" t="s">
        <v>153</v>
      </c>
      <c r="AY162" s="13" t="s">
        <v>146</v>
      </c>
      <c r="BE162" s="148">
        <f t="shared" si="24"/>
        <v>0</v>
      </c>
      <c r="BF162" s="148">
        <f t="shared" si="25"/>
        <v>0</v>
      </c>
      <c r="BG162" s="148">
        <f t="shared" si="26"/>
        <v>0</v>
      </c>
      <c r="BH162" s="148">
        <f t="shared" si="27"/>
        <v>0</v>
      </c>
      <c r="BI162" s="148">
        <f t="shared" si="28"/>
        <v>0</v>
      </c>
      <c r="BJ162" s="13" t="s">
        <v>153</v>
      </c>
      <c r="BK162" s="148">
        <f t="shared" si="29"/>
        <v>0</v>
      </c>
      <c r="BL162" s="13" t="s">
        <v>176</v>
      </c>
      <c r="BM162" s="147" t="s">
        <v>276</v>
      </c>
    </row>
    <row r="163" spans="2:65" s="1" customFormat="1" ht="24.2" customHeight="1" x14ac:dyDescent="0.2">
      <c r="B163" s="28"/>
      <c r="C163" s="135" t="s">
        <v>219</v>
      </c>
      <c r="D163" s="135" t="s">
        <v>148</v>
      </c>
      <c r="E163" s="136" t="s">
        <v>1075</v>
      </c>
      <c r="F163" s="137" t="s">
        <v>1076</v>
      </c>
      <c r="G163" s="138" t="s">
        <v>294</v>
      </c>
      <c r="H163" s="139">
        <v>48</v>
      </c>
      <c r="I163" s="140"/>
      <c r="J163" s="141">
        <f t="shared" si="20"/>
        <v>0</v>
      </c>
      <c r="K163" s="142"/>
      <c r="L163" s="28"/>
      <c r="M163" s="143" t="s">
        <v>1</v>
      </c>
      <c r="N163" s="144" t="s">
        <v>37</v>
      </c>
      <c r="P163" s="145">
        <f t="shared" si="21"/>
        <v>0</v>
      </c>
      <c r="Q163" s="145">
        <v>2.3699999999999999E-4</v>
      </c>
      <c r="R163" s="145">
        <f t="shared" si="22"/>
        <v>1.1375999999999999E-2</v>
      </c>
      <c r="S163" s="145">
        <v>0</v>
      </c>
      <c r="T163" s="146">
        <f t="shared" si="23"/>
        <v>0</v>
      </c>
      <c r="AR163" s="147" t="s">
        <v>176</v>
      </c>
      <c r="AT163" s="147" t="s">
        <v>148</v>
      </c>
      <c r="AU163" s="147" t="s">
        <v>153</v>
      </c>
      <c r="AY163" s="13" t="s">
        <v>146</v>
      </c>
      <c r="BE163" s="148">
        <f t="shared" si="24"/>
        <v>0</v>
      </c>
      <c r="BF163" s="148">
        <f t="shared" si="25"/>
        <v>0</v>
      </c>
      <c r="BG163" s="148">
        <f t="shared" si="26"/>
        <v>0</v>
      </c>
      <c r="BH163" s="148">
        <f t="shared" si="27"/>
        <v>0</v>
      </c>
      <c r="BI163" s="148">
        <f t="shared" si="28"/>
        <v>0</v>
      </c>
      <c r="BJ163" s="13" t="s">
        <v>153</v>
      </c>
      <c r="BK163" s="148">
        <f t="shared" si="29"/>
        <v>0</v>
      </c>
      <c r="BL163" s="13" t="s">
        <v>176</v>
      </c>
      <c r="BM163" s="147" t="s">
        <v>279</v>
      </c>
    </row>
    <row r="164" spans="2:65" s="1" customFormat="1" ht="24.2" customHeight="1" x14ac:dyDescent="0.2">
      <c r="B164" s="28"/>
      <c r="C164" s="135" t="s">
        <v>287</v>
      </c>
      <c r="D164" s="135" t="s">
        <v>148</v>
      </c>
      <c r="E164" s="136" t="s">
        <v>1077</v>
      </c>
      <c r="F164" s="137" t="s">
        <v>1078</v>
      </c>
      <c r="G164" s="138" t="s">
        <v>294</v>
      </c>
      <c r="H164" s="139">
        <v>28</v>
      </c>
      <c r="I164" s="140"/>
      <c r="J164" s="141">
        <f t="shared" si="20"/>
        <v>0</v>
      </c>
      <c r="K164" s="142"/>
      <c r="L164" s="28"/>
      <c r="M164" s="143" t="s">
        <v>1</v>
      </c>
      <c r="N164" s="144" t="s">
        <v>37</v>
      </c>
      <c r="P164" s="145">
        <f t="shared" si="21"/>
        <v>0</v>
      </c>
      <c r="Q164" s="145">
        <v>4.5100000000000001E-4</v>
      </c>
      <c r="R164" s="145">
        <f t="shared" si="22"/>
        <v>1.2628E-2</v>
      </c>
      <c r="S164" s="145">
        <v>0</v>
      </c>
      <c r="T164" s="146">
        <f t="shared" si="23"/>
        <v>0</v>
      </c>
      <c r="AR164" s="147" t="s">
        <v>176</v>
      </c>
      <c r="AT164" s="147" t="s">
        <v>148</v>
      </c>
      <c r="AU164" s="147" t="s">
        <v>153</v>
      </c>
      <c r="AY164" s="13" t="s">
        <v>146</v>
      </c>
      <c r="BE164" s="148">
        <f t="shared" si="24"/>
        <v>0</v>
      </c>
      <c r="BF164" s="148">
        <f t="shared" si="25"/>
        <v>0</v>
      </c>
      <c r="BG164" s="148">
        <f t="shared" si="26"/>
        <v>0</v>
      </c>
      <c r="BH164" s="148">
        <f t="shared" si="27"/>
        <v>0</v>
      </c>
      <c r="BI164" s="148">
        <f t="shared" si="28"/>
        <v>0</v>
      </c>
      <c r="BJ164" s="13" t="s">
        <v>153</v>
      </c>
      <c r="BK164" s="148">
        <f t="shared" si="29"/>
        <v>0</v>
      </c>
      <c r="BL164" s="13" t="s">
        <v>176</v>
      </c>
      <c r="BM164" s="147" t="s">
        <v>283</v>
      </c>
    </row>
    <row r="165" spans="2:65" s="1" customFormat="1" ht="24.2" customHeight="1" x14ac:dyDescent="0.2">
      <c r="B165" s="28"/>
      <c r="C165" s="135" t="s">
        <v>222</v>
      </c>
      <c r="D165" s="135" t="s">
        <v>148</v>
      </c>
      <c r="E165" s="136" t="s">
        <v>1079</v>
      </c>
      <c r="F165" s="137" t="s">
        <v>1080</v>
      </c>
      <c r="G165" s="138" t="s">
        <v>294</v>
      </c>
      <c r="H165" s="139">
        <v>12.5</v>
      </c>
      <c r="I165" s="140"/>
      <c r="J165" s="141">
        <f t="shared" si="20"/>
        <v>0</v>
      </c>
      <c r="K165" s="142"/>
      <c r="L165" s="28"/>
      <c r="M165" s="143" t="s">
        <v>1</v>
      </c>
      <c r="N165" s="144" t="s">
        <v>37</v>
      </c>
      <c r="P165" s="145">
        <f t="shared" si="21"/>
        <v>0</v>
      </c>
      <c r="Q165" s="145">
        <v>6.2049999999999996E-4</v>
      </c>
      <c r="R165" s="145">
        <f t="shared" si="22"/>
        <v>7.7562499999999993E-3</v>
      </c>
      <c r="S165" s="145">
        <v>0</v>
      </c>
      <c r="T165" s="146">
        <f t="shared" si="23"/>
        <v>0</v>
      </c>
      <c r="AR165" s="147" t="s">
        <v>176</v>
      </c>
      <c r="AT165" s="147" t="s">
        <v>148</v>
      </c>
      <c r="AU165" s="147" t="s">
        <v>153</v>
      </c>
      <c r="AY165" s="13" t="s">
        <v>146</v>
      </c>
      <c r="BE165" s="148">
        <f t="shared" si="24"/>
        <v>0</v>
      </c>
      <c r="BF165" s="148">
        <f t="shared" si="25"/>
        <v>0</v>
      </c>
      <c r="BG165" s="148">
        <f t="shared" si="26"/>
        <v>0</v>
      </c>
      <c r="BH165" s="148">
        <f t="shared" si="27"/>
        <v>0</v>
      </c>
      <c r="BI165" s="148">
        <f t="shared" si="28"/>
        <v>0</v>
      </c>
      <c r="BJ165" s="13" t="s">
        <v>153</v>
      </c>
      <c r="BK165" s="148">
        <f t="shared" si="29"/>
        <v>0</v>
      </c>
      <c r="BL165" s="13" t="s">
        <v>176</v>
      </c>
      <c r="BM165" s="147" t="s">
        <v>286</v>
      </c>
    </row>
    <row r="166" spans="2:65" s="1" customFormat="1" ht="24.2" customHeight="1" x14ac:dyDescent="0.2">
      <c r="B166" s="28"/>
      <c r="C166" s="135" t="s">
        <v>296</v>
      </c>
      <c r="D166" s="135" t="s">
        <v>148</v>
      </c>
      <c r="E166" s="136" t="s">
        <v>1081</v>
      </c>
      <c r="F166" s="137" t="s">
        <v>1082</v>
      </c>
      <c r="G166" s="138" t="s">
        <v>294</v>
      </c>
      <c r="H166" s="139">
        <v>10</v>
      </c>
      <c r="I166" s="140"/>
      <c r="J166" s="141">
        <f t="shared" si="20"/>
        <v>0</v>
      </c>
      <c r="K166" s="142"/>
      <c r="L166" s="28"/>
      <c r="M166" s="143" t="s">
        <v>1</v>
      </c>
      <c r="N166" s="144" t="s">
        <v>37</v>
      </c>
      <c r="P166" s="145">
        <f t="shared" si="21"/>
        <v>0</v>
      </c>
      <c r="Q166" s="145">
        <v>1.34E-4</v>
      </c>
      <c r="R166" s="145">
        <f t="shared" si="22"/>
        <v>1.34E-3</v>
      </c>
      <c r="S166" s="145">
        <v>0</v>
      </c>
      <c r="T166" s="146">
        <f t="shared" si="23"/>
        <v>0</v>
      </c>
      <c r="AR166" s="147" t="s">
        <v>176</v>
      </c>
      <c r="AT166" s="147" t="s">
        <v>148</v>
      </c>
      <c r="AU166" s="147" t="s">
        <v>153</v>
      </c>
      <c r="AY166" s="13" t="s">
        <v>146</v>
      </c>
      <c r="BE166" s="148">
        <f t="shared" si="24"/>
        <v>0</v>
      </c>
      <c r="BF166" s="148">
        <f t="shared" si="25"/>
        <v>0</v>
      </c>
      <c r="BG166" s="148">
        <f t="shared" si="26"/>
        <v>0</v>
      </c>
      <c r="BH166" s="148">
        <f t="shared" si="27"/>
        <v>0</v>
      </c>
      <c r="BI166" s="148">
        <f t="shared" si="28"/>
        <v>0</v>
      </c>
      <c r="BJ166" s="13" t="s">
        <v>153</v>
      </c>
      <c r="BK166" s="148">
        <f t="shared" si="29"/>
        <v>0</v>
      </c>
      <c r="BL166" s="13" t="s">
        <v>176</v>
      </c>
      <c r="BM166" s="147" t="s">
        <v>290</v>
      </c>
    </row>
    <row r="167" spans="2:65" s="1" customFormat="1" ht="16.5" customHeight="1" x14ac:dyDescent="0.2">
      <c r="B167" s="28"/>
      <c r="C167" s="135" t="s">
        <v>226</v>
      </c>
      <c r="D167" s="135" t="s">
        <v>148</v>
      </c>
      <c r="E167" s="136" t="s">
        <v>1083</v>
      </c>
      <c r="F167" s="137" t="s">
        <v>1084</v>
      </c>
      <c r="G167" s="138" t="s">
        <v>294</v>
      </c>
      <c r="H167" s="139">
        <v>48</v>
      </c>
      <c r="I167" s="140"/>
      <c r="J167" s="141">
        <f t="shared" si="20"/>
        <v>0</v>
      </c>
      <c r="K167" s="142"/>
      <c r="L167" s="28"/>
      <c r="M167" s="143" t="s">
        <v>1</v>
      </c>
      <c r="N167" s="144" t="s">
        <v>37</v>
      </c>
      <c r="P167" s="145">
        <f t="shared" si="21"/>
        <v>0</v>
      </c>
      <c r="Q167" s="145">
        <v>1.3072E-4</v>
      </c>
      <c r="R167" s="145">
        <f t="shared" si="22"/>
        <v>6.2745600000000002E-3</v>
      </c>
      <c r="S167" s="145">
        <v>0</v>
      </c>
      <c r="T167" s="146">
        <f t="shared" si="23"/>
        <v>0</v>
      </c>
      <c r="AR167" s="147" t="s">
        <v>176</v>
      </c>
      <c r="AT167" s="147" t="s">
        <v>148</v>
      </c>
      <c r="AU167" s="147" t="s">
        <v>153</v>
      </c>
      <c r="AY167" s="13" t="s">
        <v>146</v>
      </c>
      <c r="BE167" s="148">
        <f t="shared" si="24"/>
        <v>0</v>
      </c>
      <c r="BF167" s="148">
        <f t="shared" si="25"/>
        <v>0</v>
      </c>
      <c r="BG167" s="148">
        <f t="shared" si="26"/>
        <v>0</v>
      </c>
      <c r="BH167" s="148">
        <f t="shared" si="27"/>
        <v>0</v>
      </c>
      <c r="BI167" s="148">
        <f t="shared" si="28"/>
        <v>0</v>
      </c>
      <c r="BJ167" s="13" t="s">
        <v>153</v>
      </c>
      <c r="BK167" s="148">
        <f t="shared" si="29"/>
        <v>0</v>
      </c>
      <c r="BL167" s="13" t="s">
        <v>176</v>
      </c>
      <c r="BM167" s="147" t="s">
        <v>295</v>
      </c>
    </row>
    <row r="168" spans="2:65" s="1" customFormat="1" ht="16.5" customHeight="1" x14ac:dyDescent="0.2">
      <c r="B168" s="28"/>
      <c r="C168" s="135" t="s">
        <v>303</v>
      </c>
      <c r="D168" s="135" t="s">
        <v>148</v>
      </c>
      <c r="E168" s="136" t="s">
        <v>1085</v>
      </c>
      <c r="F168" s="137" t="s">
        <v>1086</v>
      </c>
      <c r="G168" s="138" t="s">
        <v>294</v>
      </c>
      <c r="H168" s="139">
        <v>28</v>
      </c>
      <c r="I168" s="140"/>
      <c r="J168" s="141">
        <f t="shared" si="20"/>
        <v>0</v>
      </c>
      <c r="K168" s="142"/>
      <c r="L168" s="28"/>
      <c r="M168" s="143" t="s">
        <v>1</v>
      </c>
      <c r="N168" s="144" t="s">
        <v>37</v>
      </c>
      <c r="P168" s="145">
        <f t="shared" si="21"/>
        <v>0</v>
      </c>
      <c r="Q168" s="145">
        <v>1.6459999999999999E-4</v>
      </c>
      <c r="R168" s="145">
        <f t="shared" si="22"/>
        <v>4.6087999999999997E-3</v>
      </c>
      <c r="S168" s="145">
        <v>0</v>
      </c>
      <c r="T168" s="146">
        <f t="shared" si="23"/>
        <v>0</v>
      </c>
      <c r="AR168" s="147" t="s">
        <v>176</v>
      </c>
      <c r="AT168" s="147" t="s">
        <v>148</v>
      </c>
      <c r="AU168" s="147" t="s">
        <v>153</v>
      </c>
      <c r="AY168" s="13" t="s">
        <v>146</v>
      </c>
      <c r="BE168" s="148">
        <f t="shared" si="24"/>
        <v>0</v>
      </c>
      <c r="BF168" s="148">
        <f t="shared" si="25"/>
        <v>0</v>
      </c>
      <c r="BG168" s="148">
        <f t="shared" si="26"/>
        <v>0</v>
      </c>
      <c r="BH168" s="148">
        <f t="shared" si="27"/>
        <v>0</v>
      </c>
      <c r="BI168" s="148">
        <f t="shared" si="28"/>
        <v>0</v>
      </c>
      <c r="BJ168" s="13" t="s">
        <v>153</v>
      </c>
      <c r="BK168" s="148">
        <f t="shared" si="29"/>
        <v>0</v>
      </c>
      <c r="BL168" s="13" t="s">
        <v>176</v>
      </c>
      <c r="BM168" s="147" t="s">
        <v>299</v>
      </c>
    </row>
    <row r="169" spans="2:65" s="1" customFormat="1" ht="21.75" customHeight="1" x14ac:dyDescent="0.2">
      <c r="B169" s="28"/>
      <c r="C169" s="135" t="s">
        <v>230</v>
      </c>
      <c r="D169" s="135" t="s">
        <v>148</v>
      </c>
      <c r="E169" s="136" t="s">
        <v>1087</v>
      </c>
      <c r="F169" s="137" t="s">
        <v>1088</v>
      </c>
      <c r="G169" s="138" t="s">
        <v>294</v>
      </c>
      <c r="H169" s="139">
        <v>40.5</v>
      </c>
      <c r="I169" s="140"/>
      <c r="J169" s="141">
        <f t="shared" si="20"/>
        <v>0</v>
      </c>
      <c r="K169" s="142"/>
      <c r="L169" s="28"/>
      <c r="M169" s="143" t="s">
        <v>1</v>
      </c>
      <c r="N169" s="144" t="s">
        <v>37</v>
      </c>
      <c r="P169" s="145">
        <f t="shared" si="21"/>
        <v>0</v>
      </c>
      <c r="Q169" s="145">
        <v>2.2871999999999999E-4</v>
      </c>
      <c r="R169" s="145">
        <f t="shared" si="22"/>
        <v>9.2631599999999994E-3</v>
      </c>
      <c r="S169" s="145">
        <v>0</v>
      </c>
      <c r="T169" s="146">
        <f t="shared" si="23"/>
        <v>0</v>
      </c>
      <c r="AR169" s="147" t="s">
        <v>176</v>
      </c>
      <c r="AT169" s="147" t="s">
        <v>148</v>
      </c>
      <c r="AU169" s="147" t="s">
        <v>153</v>
      </c>
      <c r="AY169" s="13" t="s">
        <v>146</v>
      </c>
      <c r="BE169" s="148">
        <f t="shared" si="24"/>
        <v>0</v>
      </c>
      <c r="BF169" s="148">
        <f t="shared" si="25"/>
        <v>0</v>
      </c>
      <c r="BG169" s="148">
        <f t="shared" si="26"/>
        <v>0</v>
      </c>
      <c r="BH169" s="148">
        <f t="shared" si="27"/>
        <v>0</v>
      </c>
      <c r="BI169" s="148">
        <f t="shared" si="28"/>
        <v>0</v>
      </c>
      <c r="BJ169" s="13" t="s">
        <v>153</v>
      </c>
      <c r="BK169" s="148">
        <f t="shared" si="29"/>
        <v>0</v>
      </c>
      <c r="BL169" s="13" t="s">
        <v>176</v>
      </c>
      <c r="BM169" s="147" t="s">
        <v>302</v>
      </c>
    </row>
    <row r="170" spans="2:65" s="1" customFormat="1" ht="33" customHeight="1" x14ac:dyDescent="0.2">
      <c r="B170" s="28"/>
      <c r="C170" s="135" t="s">
        <v>310</v>
      </c>
      <c r="D170" s="135" t="s">
        <v>148</v>
      </c>
      <c r="E170" s="136" t="s">
        <v>1089</v>
      </c>
      <c r="F170" s="137" t="s">
        <v>1090</v>
      </c>
      <c r="G170" s="138" t="s">
        <v>191</v>
      </c>
      <c r="H170" s="139">
        <v>15</v>
      </c>
      <c r="I170" s="140"/>
      <c r="J170" s="141">
        <f t="shared" si="20"/>
        <v>0</v>
      </c>
      <c r="K170" s="142"/>
      <c r="L170" s="28"/>
      <c r="M170" s="143" t="s">
        <v>1</v>
      </c>
      <c r="N170" s="144" t="s">
        <v>37</v>
      </c>
      <c r="P170" s="145">
        <f t="shared" si="21"/>
        <v>0</v>
      </c>
      <c r="Q170" s="145">
        <v>4.2400000000000001E-5</v>
      </c>
      <c r="R170" s="145">
        <f t="shared" si="22"/>
        <v>6.3600000000000006E-4</v>
      </c>
      <c r="S170" s="145">
        <v>0</v>
      </c>
      <c r="T170" s="146">
        <f t="shared" si="23"/>
        <v>0</v>
      </c>
      <c r="AR170" s="147" t="s">
        <v>176</v>
      </c>
      <c r="AT170" s="147" t="s">
        <v>148</v>
      </c>
      <c r="AU170" s="147" t="s">
        <v>153</v>
      </c>
      <c r="AY170" s="13" t="s">
        <v>146</v>
      </c>
      <c r="BE170" s="148">
        <f t="shared" si="24"/>
        <v>0</v>
      </c>
      <c r="BF170" s="148">
        <f t="shared" si="25"/>
        <v>0</v>
      </c>
      <c r="BG170" s="148">
        <f t="shared" si="26"/>
        <v>0</v>
      </c>
      <c r="BH170" s="148">
        <f t="shared" si="27"/>
        <v>0</v>
      </c>
      <c r="BI170" s="148">
        <f t="shared" si="28"/>
        <v>0</v>
      </c>
      <c r="BJ170" s="13" t="s">
        <v>153</v>
      </c>
      <c r="BK170" s="148">
        <f t="shared" si="29"/>
        <v>0</v>
      </c>
      <c r="BL170" s="13" t="s">
        <v>176</v>
      </c>
      <c r="BM170" s="147" t="s">
        <v>306</v>
      </c>
    </row>
    <row r="171" spans="2:65" s="1" customFormat="1" ht="33" customHeight="1" x14ac:dyDescent="0.2">
      <c r="B171" s="28"/>
      <c r="C171" s="135" t="s">
        <v>234</v>
      </c>
      <c r="D171" s="135" t="s">
        <v>148</v>
      </c>
      <c r="E171" s="136" t="s">
        <v>1091</v>
      </c>
      <c r="F171" s="137" t="s">
        <v>1092</v>
      </c>
      <c r="G171" s="138" t="s">
        <v>191</v>
      </c>
      <c r="H171" s="139">
        <v>12</v>
      </c>
      <c r="I171" s="140"/>
      <c r="J171" s="141">
        <f t="shared" si="20"/>
        <v>0</v>
      </c>
      <c r="K171" s="142"/>
      <c r="L171" s="28"/>
      <c r="M171" s="143" t="s">
        <v>1</v>
      </c>
      <c r="N171" s="144" t="s">
        <v>37</v>
      </c>
      <c r="P171" s="145">
        <f t="shared" si="21"/>
        <v>0</v>
      </c>
      <c r="Q171" s="145">
        <v>7.7299999999999995E-5</v>
      </c>
      <c r="R171" s="145">
        <f t="shared" si="22"/>
        <v>9.276E-4</v>
      </c>
      <c r="S171" s="145">
        <v>0</v>
      </c>
      <c r="T171" s="146">
        <f t="shared" si="23"/>
        <v>0</v>
      </c>
      <c r="AR171" s="147" t="s">
        <v>176</v>
      </c>
      <c r="AT171" s="147" t="s">
        <v>148</v>
      </c>
      <c r="AU171" s="147" t="s">
        <v>153</v>
      </c>
      <c r="AY171" s="13" t="s">
        <v>146</v>
      </c>
      <c r="BE171" s="148">
        <f t="shared" si="24"/>
        <v>0</v>
      </c>
      <c r="BF171" s="148">
        <f t="shared" si="25"/>
        <v>0</v>
      </c>
      <c r="BG171" s="148">
        <f t="shared" si="26"/>
        <v>0</v>
      </c>
      <c r="BH171" s="148">
        <f t="shared" si="27"/>
        <v>0</v>
      </c>
      <c r="BI171" s="148">
        <f t="shared" si="28"/>
        <v>0</v>
      </c>
      <c r="BJ171" s="13" t="s">
        <v>153</v>
      </c>
      <c r="BK171" s="148">
        <f t="shared" si="29"/>
        <v>0</v>
      </c>
      <c r="BL171" s="13" t="s">
        <v>176</v>
      </c>
      <c r="BM171" s="147" t="s">
        <v>309</v>
      </c>
    </row>
    <row r="172" spans="2:65" s="1" customFormat="1" ht="16.5" customHeight="1" x14ac:dyDescent="0.2">
      <c r="B172" s="28"/>
      <c r="C172" s="135" t="s">
        <v>317</v>
      </c>
      <c r="D172" s="135" t="s">
        <v>148</v>
      </c>
      <c r="E172" s="136" t="s">
        <v>1093</v>
      </c>
      <c r="F172" s="137" t="s">
        <v>1094</v>
      </c>
      <c r="G172" s="138" t="s">
        <v>191</v>
      </c>
      <c r="H172" s="139">
        <v>2</v>
      </c>
      <c r="I172" s="140"/>
      <c r="J172" s="141">
        <f t="shared" si="20"/>
        <v>0</v>
      </c>
      <c r="K172" s="142"/>
      <c r="L172" s="28"/>
      <c r="M172" s="143" t="s">
        <v>1</v>
      </c>
      <c r="N172" s="144" t="s">
        <v>37</v>
      </c>
      <c r="P172" s="145">
        <f t="shared" si="21"/>
        <v>0</v>
      </c>
      <c r="Q172" s="145">
        <v>7.6966999999999997E-4</v>
      </c>
      <c r="R172" s="145">
        <f t="shared" si="22"/>
        <v>1.5393399999999999E-3</v>
      </c>
      <c r="S172" s="145">
        <v>0</v>
      </c>
      <c r="T172" s="146">
        <f t="shared" si="23"/>
        <v>0</v>
      </c>
      <c r="AR172" s="147" t="s">
        <v>176</v>
      </c>
      <c r="AT172" s="147" t="s">
        <v>148</v>
      </c>
      <c r="AU172" s="147" t="s">
        <v>153</v>
      </c>
      <c r="AY172" s="13" t="s">
        <v>146</v>
      </c>
      <c r="BE172" s="148">
        <f t="shared" si="24"/>
        <v>0</v>
      </c>
      <c r="BF172" s="148">
        <f t="shared" si="25"/>
        <v>0</v>
      </c>
      <c r="BG172" s="148">
        <f t="shared" si="26"/>
        <v>0</v>
      </c>
      <c r="BH172" s="148">
        <f t="shared" si="27"/>
        <v>0</v>
      </c>
      <c r="BI172" s="148">
        <f t="shared" si="28"/>
        <v>0</v>
      </c>
      <c r="BJ172" s="13" t="s">
        <v>153</v>
      </c>
      <c r="BK172" s="148">
        <f t="shared" si="29"/>
        <v>0</v>
      </c>
      <c r="BL172" s="13" t="s">
        <v>176</v>
      </c>
      <c r="BM172" s="147" t="s">
        <v>313</v>
      </c>
    </row>
    <row r="173" spans="2:65" s="1" customFormat="1" ht="16.5" customHeight="1" x14ac:dyDescent="0.2">
      <c r="B173" s="28"/>
      <c r="C173" s="149" t="s">
        <v>237</v>
      </c>
      <c r="D173" s="149" t="s">
        <v>194</v>
      </c>
      <c r="E173" s="150" t="s">
        <v>1095</v>
      </c>
      <c r="F173" s="151" t="s">
        <v>1096</v>
      </c>
      <c r="G173" s="152" t="s">
        <v>191</v>
      </c>
      <c r="H173" s="153">
        <v>2</v>
      </c>
      <c r="I173" s="154"/>
      <c r="J173" s="155">
        <f t="shared" si="20"/>
        <v>0</v>
      </c>
      <c r="K173" s="156"/>
      <c r="L173" s="157"/>
      <c r="M173" s="158" t="s">
        <v>1</v>
      </c>
      <c r="N173" s="159" t="s">
        <v>37</v>
      </c>
      <c r="P173" s="145">
        <f t="shared" si="21"/>
        <v>0</v>
      </c>
      <c r="Q173" s="145">
        <v>2.9999999999999997E-4</v>
      </c>
      <c r="R173" s="145">
        <f t="shared" si="22"/>
        <v>5.9999999999999995E-4</v>
      </c>
      <c r="S173" s="145">
        <v>0</v>
      </c>
      <c r="T173" s="146">
        <f t="shared" si="23"/>
        <v>0</v>
      </c>
      <c r="AR173" s="147" t="s">
        <v>207</v>
      </c>
      <c r="AT173" s="147" t="s">
        <v>194</v>
      </c>
      <c r="AU173" s="147" t="s">
        <v>153</v>
      </c>
      <c r="AY173" s="13" t="s">
        <v>146</v>
      </c>
      <c r="BE173" s="148">
        <f t="shared" si="24"/>
        <v>0</v>
      </c>
      <c r="BF173" s="148">
        <f t="shared" si="25"/>
        <v>0</v>
      </c>
      <c r="BG173" s="148">
        <f t="shared" si="26"/>
        <v>0</v>
      </c>
      <c r="BH173" s="148">
        <f t="shared" si="27"/>
        <v>0</v>
      </c>
      <c r="BI173" s="148">
        <f t="shared" si="28"/>
        <v>0</v>
      </c>
      <c r="BJ173" s="13" t="s">
        <v>153</v>
      </c>
      <c r="BK173" s="148">
        <f t="shared" si="29"/>
        <v>0</v>
      </c>
      <c r="BL173" s="13" t="s">
        <v>176</v>
      </c>
      <c r="BM173" s="147" t="s">
        <v>316</v>
      </c>
    </row>
    <row r="174" spans="2:65" s="1" customFormat="1" ht="16.5" customHeight="1" x14ac:dyDescent="0.2">
      <c r="B174" s="28"/>
      <c r="C174" s="135" t="s">
        <v>324</v>
      </c>
      <c r="D174" s="135" t="s">
        <v>148</v>
      </c>
      <c r="E174" s="136" t="s">
        <v>1097</v>
      </c>
      <c r="F174" s="137" t="s">
        <v>1098</v>
      </c>
      <c r="G174" s="138" t="s">
        <v>191</v>
      </c>
      <c r="H174" s="139">
        <v>2</v>
      </c>
      <c r="I174" s="140"/>
      <c r="J174" s="141">
        <f t="shared" si="20"/>
        <v>0</v>
      </c>
      <c r="K174" s="142"/>
      <c r="L174" s="28"/>
      <c r="M174" s="143" t="s">
        <v>1</v>
      </c>
      <c r="N174" s="144" t="s">
        <v>37</v>
      </c>
      <c r="P174" s="145">
        <f t="shared" si="21"/>
        <v>0</v>
      </c>
      <c r="Q174" s="145">
        <v>2.5469999999999998E-5</v>
      </c>
      <c r="R174" s="145">
        <f t="shared" si="22"/>
        <v>5.0939999999999997E-5</v>
      </c>
      <c r="S174" s="145">
        <v>0</v>
      </c>
      <c r="T174" s="146">
        <f t="shared" si="23"/>
        <v>0</v>
      </c>
      <c r="AR174" s="147" t="s">
        <v>176</v>
      </c>
      <c r="AT174" s="147" t="s">
        <v>148</v>
      </c>
      <c r="AU174" s="147" t="s">
        <v>153</v>
      </c>
      <c r="AY174" s="13" t="s">
        <v>146</v>
      </c>
      <c r="BE174" s="148">
        <f t="shared" si="24"/>
        <v>0</v>
      </c>
      <c r="BF174" s="148">
        <f t="shared" si="25"/>
        <v>0</v>
      </c>
      <c r="BG174" s="148">
        <f t="shared" si="26"/>
        <v>0</v>
      </c>
      <c r="BH174" s="148">
        <f t="shared" si="27"/>
        <v>0</v>
      </c>
      <c r="BI174" s="148">
        <f t="shared" si="28"/>
        <v>0</v>
      </c>
      <c r="BJ174" s="13" t="s">
        <v>153</v>
      </c>
      <c r="BK174" s="148">
        <f t="shared" si="29"/>
        <v>0</v>
      </c>
      <c r="BL174" s="13" t="s">
        <v>176</v>
      </c>
      <c r="BM174" s="147" t="s">
        <v>320</v>
      </c>
    </row>
    <row r="175" spans="2:65" s="1" customFormat="1" ht="24.2" customHeight="1" x14ac:dyDescent="0.2">
      <c r="B175" s="28"/>
      <c r="C175" s="135" t="s">
        <v>241</v>
      </c>
      <c r="D175" s="135" t="s">
        <v>148</v>
      </c>
      <c r="E175" s="136" t="s">
        <v>1099</v>
      </c>
      <c r="F175" s="137" t="s">
        <v>1100</v>
      </c>
      <c r="G175" s="138" t="s">
        <v>191</v>
      </c>
      <c r="H175" s="139">
        <v>10</v>
      </c>
      <c r="I175" s="140"/>
      <c r="J175" s="141">
        <f t="shared" si="20"/>
        <v>0</v>
      </c>
      <c r="K175" s="142"/>
      <c r="L175" s="28"/>
      <c r="M175" s="143" t="s">
        <v>1</v>
      </c>
      <c r="N175" s="144" t="s">
        <v>37</v>
      </c>
      <c r="P175" s="145">
        <f t="shared" si="21"/>
        <v>0</v>
      </c>
      <c r="Q175" s="145">
        <v>3.7039999999999998E-5</v>
      </c>
      <c r="R175" s="145">
        <f t="shared" si="22"/>
        <v>3.704E-4</v>
      </c>
      <c r="S175" s="145">
        <v>0</v>
      </c>
      <c r="T175" s="146">
        <f t="shared" si="23"/>
        <v>0</v>
      </c>
      <c r="AR175" s="147" t="s">
        <v>176</v>
      </c>
      <c r="AT175" s="147" t="s">
        <v>148</v>
      </c>
      <c r="AU175" s="147" t="s">
        <v>153</v>
      </c>
      <c r="AY175" s="13" t="s">
        <v>146</v>
      </c>
      <c r="BE175" s="148">
        <f t="shared" si="24"/>
        <v>0</v>
      </c>
      <c r="BF175" s="148">
        <f t="shared" si="25"/>
        <v>0</v>
      </c>
      <c r="BG175" s="148">
        <f t="shared" si="26"/>
        <v>0</v>
      </c>
      <c r="BH175" s="148">
        <f t="shared" si="27"/>
        <v>0</v>
      </c>
      <c r="BI175" s="148">
        <f t="shared" si="28"/>
        <v>0</v>
      </c>
      <c r="BJ175" s="13" t="s">
        <v>153</v>
      </c>
      <c r="BK175" s="148">
        <f t="shared" si="29"/>
        <v>0</v>
      </c>
      <c r="BL175" s="13" t="s">
        <v>176</v>
      </c>
      <c r="BM175" s="147" t="s">
        <v>323</v>
      </c>
    </row>
    <row r="176" spans="2:65" s="1" customFormat="1" ht="33" customHeight="1" x14ac:dyDescent="0.2">
      <c r="B176" s="28"/>
      <c r="C176" s="149" t="s">
        <v>331</v>
      </c>
      <c r="D176" s="149" t="s">
        <v>194</v>
      </c>
      <c r="E176" s="150" t="s">
        <v>1101</v>
      </c>
      <c r="F176" s="151" t="s">
        <v>1102</v>
      </c>
      <c r="G176" s="152" t="s">
        <v>191</v>
      </c>
      <c r="H176" s="153">
        <v>10</v>
      </c>
      <c r="I176" s="154"/>
      <c r="J176" s="155">
        <f t="shared" si="20"/>
        <v>0</v>
      </c>
      <c r="K176" s="156"/>
      <c r="L176" s="157"/>
      <c r="M176" s="158" t="s">
        <v>1</v>
      </c>
      <c r="N176" s="159" t="s">
        <v>37</v>
      </c>
      <c r="P176" s="145">
        <f t="shared" si="21"/>
        <v>0</v>
      </c>
      <c r="Q176" s="145">
        <v>1.3999999999999999E-4</v>
      </c>
      <c r="R176" s="145">
        <f t="shared" si="22"/>
        <v>1.3999999999999998E-3</v>
      </c>
      <c r="S176" s="145">
        <v>0</v>
      </c>
      <c r="T176" s="146">
        <f t="shared" si="23"/>
        <v>0</v>
      </c>
      <c r="AR176" s="147" t="s">
        <v>207</v>
      </c>
      <c r="AT176" s="147" t="s">
        <v>194</v>
      </c>
      <c r="AU176" s="147" t="s">
        <v>153</v>
      </c>
      <c r="AY176" s="13" t="s">
        <v>146</v>
      </c>
      <c r="BE176" s="148">
        <f t="shared" si="24"/>
        <v>0</v>
      </c>
      <c r="BF176" s="148">
        <f t="shared" si="25"/>
        <v>0</v>
      </c>
      <c r="BG176" s="148">
        <f t="shared" si="26"/>
        <v>0</v>
      </c>
      <c r="BH176" s="148">
        <f t="shared" si="27"/>
        <v>0</v>
      </c>
      <c r="BI176" s="148">
        <f t="shared" si="28"/>
        <v>0</v>
      </c>
      <c r="BJ176" s="13" t="s">
        <v>153</v>
      </c>
      <c r="BK176" s="148">
        <f t="shared" si="29"/>
        <v>0</v>
      </c>
      <c r="BL176" s="13" t="s">
        <v>176</v>
      </c>
      <c r="BM176" s="147" t="s">
        <v>327</v>
      </c>
    </row>
    <row r="177" spans="2:65" s="1" customFormat="1" ht="24.2" customHeight="1" x14ac:dyDescent="0.2">
      <c r="B177" s="28"/>
      <c r="C177" s="135" t="s">
        <v>338</v>
      </c>
      <c r="D177" s="135" t="s">
        <v>148</v>
      </c>
      <c r="E177" s="136" t="s">
        <v>1103</v>
      </c>
      <c r="F177" s="137" t="s">
        <v>1104</v>
      </c>
      <c r="G177" s="138" t="s">
        <v>191</v>
      </c>
      <c r="H177" s="139">
        <v>4</v>
      </c>
      <c r="I177" s="140"/>
      <c r="J177" s="141">
        <f t="shared" si="20"/>
        <v>0</v>
      </c>
      <c r="K177" s="142"/>
      <c r="L177" s="28"/>
      <c r="M177" s="143" t="s">
        <v>1</v>
      </c>
      <c r="N177" s="144" t="s">
        <v>37</v>
      </c>
      <c r="P177" s="145">
        <f t="shared" si="21"/>
        <v>0</v>
      </c>
      <c r="Q177" s="145">
        <v>5.1539999999999998E-5</v>
      </c>
      <c r="R177" s="145">
        <f t="shared" si="22"/>
        <v>2.0615999999999999E-4</v>
      </c>
      <c r="S177" s="145">
        <v>0</v>
      </c>
      <c r="T177" s="146">
        <f t="shared" si="23"/>
        <v>0</v>
      </c>
      <c r="AR177" s="147" t="s">
        <v>176</v>
      </c>
      <c r="AT177" s="147" t="s">
        <v>148</v>
      </c>
      <c r="AU177" s="147" t="s">
        <v>153</v>
      </c>
      <c r="AY177" s="13" t="s">
        <v>146</v>
      </c>
      <c r="BE177" s="148">
        <f t="shared" si="24"/>
        <v>0</v>
      </c>
      <c r="BF177" s="148">
        <f t="shared" si="25"/>
        <v>0</v>
      </c>
      <c r="BG177" s="148">
        <f t="shared" si="26"/>
        <v>0</v>
      </c>
      <c r="BH177" s="148">
        <f t="shared" si="27"/>
        <v>0</v>
      </c>
      <c r="BI177" s="148">
        <f t="shared" si="28"/>
        <v>0</v>
      </c>
      <c r="BJ177" s="13" t="s">
        <v>153</v>
      </c>
      <c r="BK177" s="148">
        <f t="shared" si="29"/>
        <v>0</v>
      </c>
      <c r="BL177" s="13" t="s">
        <v>176</v>
      </c>
      <c r="BM177" s="147" t="s">
        <v>330</v>
      </c>
    </row>
    <row r="178" spans="2:65" s="1" customFormat="1" ht="16.5" customHeight="1" x14ac:dyDescent="0.2">
      <c r="B178" s="28"/>
      <c r="C178" s="149" t="s">
        <v>248</v>
      </c>
      <c r="D178" s="149" t="s">
        <v>194</v>
      </c>
      <c r="E178" s="150" t="s">
        <v>1105</v>
      </c>
      <c r="F178" s="151" t="s">
        <v>1106</v>
      </c>
      <c r="G178" s="152" t="s">
        <v>191</v>
      </c>
      <c r="H178" s="153">
        <v>4</v>
      </c>
      <c r="I178" s="154"/>
      <c r="J178" s="155">
        <f t="shared" si="20"/>
        <v>0</v>
      </c>
      <c r="K178" s="156"/>
      <c r="L178" s="157"/>
      <c r="M178" s="158" t="s">
        <v>1</v>
      </c>
      <c r="N178" s="159" t="s">
        <v>37</v>
      </c>
      <c r="P178" s="145">
        <f t="shared" si="21"/>
        <v>0</v>
      </c>
      <c r="Q178" s="145">
        <v>5.9000000000000003E-4</v>
      </c>
      <c r="R178" s="145">
        <f t="shared" si="22"/>
        <v>2.3600000000000001E-3</v>
      </c>
      <c r="S178" s="145">
        <v>0</v>
      </c>
      <c r="T178" s="146">
        <f t="shared" si="23"/>
        <v>0</v>
      </c>
      <c r="AR178" s="147" t="s">
        <v>207</v>
      </c>
      <c r="AT178" s="147" t="s">
        <v>194</v>
      </c>
      <c r="AU178" s="147" t="s">
        <v>153</v>
      </c>
      <c r="AY178" s="13" t="s">
        <v>146</v>
      </c>
      <c r="BE178" s="148">
        <f t="shared" si="24"/>
        <v>0</v>
      </c>
      <c r="BF178" s="148">
        <f t="shared" si="25"/>
        <v>0</v>
      </c>
      <c r="BG178" s="148">
        <f t="shared" si="26"/>
        <v>0</v>
      </c>
      <c r="BH178" s="148">
        <f t="shared" si="27"/>
        <v>0</v>
      </c>
      <c r="BI178" s="148">
        <f t="shared" si="28"/>
        <v>0</v>
      </c>
      <c r="BJ178" s="13" t="s">
        <v>153</v>
      </c>
      <c r="BK178" s="148">
        <f t="shared" si="29"/>
        <v>0</v>
      </c>
      <c r="BL178" s="13" t="s">
        <v>176</v>
      </c>
      <c r="BM178" s="147" t="s">
        <v>334</v>
      </c>
    </row>
    <row r="179" spans="2:65" s="1" customFormat="1" ht="37.700000000000003" customHeight="1" x14ac:dyDescent="0.2">
      <c r="B179" s="28"/>
      <c r="C179" s="135" t="s">
        <v>345</v>
      </c>
      <c r="D179" s="135" t="s">
        <v>148</v>
      </c>
      <c r="E179" s="136" t="s">
        <v>1107</v>
      </c>
      <c r="F179" s="137" t="s">
        <v>1108</v>
      </c>
      <c r="G179" s="138" t="s">
        <v>191</v>
      </c>
      <c r="H179" s="139">
        <v>4</v>
      </c>
      <c r="I179" s="140"/>
      <c r="J179" s="141">
        <f t="shared" si="20"/>
        <v>0</v>
      </c>
      <c r="K179" s="142"/>
      <c r="L179" s="28"/>
      <c r="M179" s="143" t="s">
        <v>1</v>
      </c>
      <c r="N179" s="144" t="s">
        <v>37</v>
      </c>
      <c r="P179" s="145">
        <f t="shared" si="21"/>
        <v>0</v>
      </c>
      <c r="Q179" s="145">
        <v>2.0000000000000002E-5</v>
      </c>
      <c r="R179" s="145">
        <f t="shared" si="22"/>
        <v>8.0000000000000007E-5</v>
      </c>
      <c r="S179" s="145">
        <v>0</v>
      </c>
      <c r="T179" s="146">
        <f t="shared" si="23"/>
        <v>0</v>
      </c>
      <c r="AR179" s="147" t="s">
        <v>176</v>
      </c>
      <c r="AT179" s="147" t="s">
        <v>148</v>
      </c>
      <c r="AU179" s="147" t="s">
        <v>153</v>
      </c>
      <c r="AY179" s="13" t="s">
        <v>146</v>
      </c>
      <c r="BE179" s="148">
        <f t="shared" si="24"/>
        <v>0</v>
      </c>
      <c r="BF179" s="148">
        <f t="shared" si="25"/>
        <v>0</v>
      </c>
      <c r="BG179" s="148">
        <f t="shared" si="26"/>
        <v>0</v>
      </c>
      <c r="BH179" s="148">
        <f t="shared" si="27"/>
        <v>0</v>
      </c>
      <c r="BI179" s="148">
        <f t="shared" si="28"/>
        <v>0</v>
      </c>
      <c r="BJ179" s="13" t="s">
        <v>153</v>
      </c>
      <c r="BK179" s="148">
        <f t="shared" si="29"/>
        <v>0</v>
      </c>
      <c r="BL179" s="13" t="s">
        <v>176</v>
      </c>
      <c r="BM179" s="147" t="s">
        <v>337</v>
      </c>
    </row>
    <row r="180" spans="2:65" s="1" customFormat="1" ht="16.5" customHeight="1" x14ac:dyDescent="0.2">
      <c r="B180" s="28"/>
      <c r="C180" s="149" t="s">
        <v>251</v>
      </c>
      <c r="D180" s="149" t="s">
        <v>194</v>
      </c>
      <c r="E180" s="150" t="s">
        <v>1109</v>
      </c>
      <c r="F180" s="151" t="s">
        <v>1110</v>
      </c>
      <c r="G180" s="152" t="s">
        <v>737</v>
      </c>
      <c r="H180" s="153">
        <v>3</v>
      </c>
      <c r="I180" s="154"/>
      <c r="J180" s="155">
        <f t="shared" si="20"/>
        <v>0</v>
      </c>
      <c r="K180" s="156"/>
      <c r="L180" s="157"/>
      <c r="M180" s="158" t="s">
        <v>1</v>
      </c>
      <c r="N180" s="159" t="s">
        <v>37</v>
      </c>
      <c r="P180" s="145">
        <f t="shared" si="21"/>
        <v>0</v>
      </c>
      <c r="Q180" s="145">
        <v>1.1199999999999999E-3</v>
      </c>
      <c r="R180" s="145">
        <f t="shared" si="22"/>
        <v>3.3599999999999997E-3</v>
      </c>
      <c r="S180" s="145">
        <v>0</v>
      </c>
      <c r="T180" s="146">
        <f t="shared" si="23"/>
        <v>0</v>
      </c>
      <c r="AR180" s="147" t="s">
        <v>207</v>
      </c>
      <c r="AT180" s="147" t="s">
        <v>194</v>
      </c>
      <c r="AU180" s="147" t="s">
        <v>153</v>
      </c>
      <c r="AY180" s="13" t="s">
        <v>146</v>
      </c>
      <c r="BE180" s="148">
        <f t="shared" si="24"/>
        <v>0</v>
      </c>
      <c r="BF180" s="148">
        <f t="shared" si="25"/>
        <v>0</v>
      </c>
      <c r="BG180" s="148">
        <f t="shared" si="26"/>
        <v>0</v>
      </c>
      <c r="BH180" s="148">
        <f t="shared" si="27"/>
        <v>0</v>
      </c>
      <c r="BI180" s="148">
        <f t="shared" si="28"/>
        <v>0</v>
      </c>
      <c r="BJ180" s="13" t="s">
        <v>153</v>
      </c>
      <c r="BK180" s="148">
        <f t="shared" si="29"/>
        <v>0</v>
      </c>
      <c r="BL180" s="13" t="s">
        <v>176</v>
      </c>
      <c r="BM180" s="147" t="s">
        <v>341</v>
      </c>
    </row>
    <row r="181" spans="2:65" s="1" customFormat="1" ht="21.75" customHeight="1" x14ac:dyDescent="0.2">
      <c r="B181" s="28"/>
      <c r="C181" s="149" t="s">
        <v>353</v>
      </c>
      <c r="D181" s="149" t="s">
        <v>194</v>
      </c>
      <c r="E181" s="150" t="s">
        <v>1111</v>
      </c>
      <c r="F181" s="151" t="s">
        <v>1112</v>
      </c>
      <c r="G181" s="152" t="s">
        <v>191</v>
      </c>
      <c r="H181" s="153">
        <v>1</v>
      </c>
      <c r="I181" s="154"/>
      <c r="J181" s="155">
        <f t="shared" si="20"/>
        <v>0</v>
      </c>
      <c r="K181" s="156"/>
      <c r="L181" s="157"/>
      <c r="M181" s="158" t="s">
        <v>1</v>
      </c>
      <c r="N181" s="159" t="s">
        <v>37</v>
      </c>
      <c r="P181" s="145">
        <f t="shared" si="21"/>
        <v>0</v>
      </c>
      <c r="Q181" s="145">
        <v>1.2999999999999999E-4</v>
      </c>
      <c r="R181" s="145">
        <f t="shared" si="22"/>
        <v>1.2999999999999999E-4</v>
      </c>
      <c r="S181" s="145">
        <v>0</v>
      </c>
      <c r="T181" s="146">
        <f t="shared" si="23"/>
        <v>0</v>
      </c>
      <c r="AR181" s="147" t="s">
        <v>207</v>
      </c>
      <c r="AT181" s="147" t="s">
        <v>194</v>
      </c>
      <c r="AU181" s="147" t="s">
        <v>153</v>
      </c>
      <c r="AY181" s="13" t="s">
        <v>146</v>
      </c>
      <c r="BE181" s="148">
        <f t="shared" si="24"/>
        <v>0</v>
      </c>
      <c r="BF181" s="148">
        <f t="shared" si="25"/>
        <v>0</v>
      </c>
      <c r="BG181" s="148">
        <f t="shared" si="26"/>
        <v>0</v>
      </c>
      <c r="BH181" s="148">
        <f t="shared" si="27"/>
        <v>0</v>
      </c>
      <c r="BI181" s="148">
        <f t="shared" si="28"/>
        <v>0</v>
      </c>
      <c r="BJ181" s="13" t="s">
        <v>153</v>
      </c>
      <c r="BK181" s="148">
        <f t="shared" si="29"/>
        <v>0</v>
      </c>
      <c r="BL181" s="13" t="s">
        <v>176</v>
      </c>
      <c r="BM181" s="147" t="s">
        <v>344</v>
      </c>
    </row>
    <row r="182" spans="2:65" s="1" customFormat="1" ht="37.700000000000003" customHeight="1" x14ac:dyDescent="0.2">
      <c r="B182" s="28"/>
      <c r="C182" s="135" t="s">
        <v>255</v>
      </c>
      <c r="D182" s="135" t="s">
        <v>148</v>
      </c>
      <c r="E182" s="136" t="s">
        <v>1113</v>
      </c>
      <c r="F182" s="137" t="s">
        <v>1114</v>
      </c>
      <c r="G182" s="138" t="s">
        <v>191</v>
      </c>
      <c r="H182" s="139">
        <v>4</v>
      </c>
      <c r="I182" s="140"/>
      <c r="J182" s="141">
        <f t="shared" si="20"/>
        <v>0</v>
      </c>
      <c r="K182" s="142"/>
      <c r="L182" s="28"/>
      <c r="M182" s="143" t="s">
        <v>1</v>
      </c>
      <c r="N182" s="144" t="s">
        <v>37</v>
      </c>
      <c r="P182" s="145">
        <f t="shared" si="21"/>
        <v>0</v>
      </c>
      <c r="Q182" s="145">
        <v>2.0000000000000002E-5</v>
      </c>
      <c r="R182" s="145">
        <f t="shared" si="22"/>
        <v>8.0000000000000007E-5</v>
      </c>
      <c r="S182" s="145">
        <v>0</v>
      </c>
      <c r="T182" s="146">
        <f t="shared" si="23"/>
        <v>0</v>
      </c>
      <c r="AR182" s="147" t="s">
        <v>176</v>
      </c>
      <c r="AT182" s="147" t="s">
        <v>148</v>
      </c>
      <c r="AU182" s="147" t="s">
        <v>153</v>
      </c>
      <c r="AY182" s="13" t="s">
        <v>146</v>
      </c>
      <c r="BE182" s="148">
        <f t="shared" si="24"/>
        <v>0</v>
      </c>
      <c r="BF182" s="148">
        <f t="shared" si="25"/>
        <v>0</v>
      </c>
      <c r="BG182" s="148">
        <f t="shared" si="26"/>
        <v>0</v>
      </c>
      <c r="BH182" s="148">
        <f t="shared" si="27"/>
        <v>0</v>
      </c>
      <c r="BI182" s="148">
        <f t="shared" si="28"/>
        <v>0</v>
      </c>
      <c r="BJ182" s="13" t="s">
        <v>153</v>
      </c>
      <c r="BK182" s="148">
        <f t="shared" si="29"/>
        <v>0</v>
      </c>
      <c r="BL182" s="13" t="s">
        <v>176</v>
      </c>
      <c r="BM182" s="147" t="s">
        <v>349</v>
      </c>
    </row>
    <row r="183" spans="2:65" s="1" customFormat="1" ht="16.5" customHeight="1" x14ac:dyDescent="0.2">
      <c r="B183" s="28"/>
      <c r="C183" s="149" t="s">
        <v>365</v>
      </c>
      <c r="D183" s="149" t="s">
        <v>194</v>
      </c>
      <c r="E183" s="150" t="s">
        <v>1115</v>
      </c>
      <c r="F183" s="151" t="s">
        <v>1116</v>
      </c>
      <c r="G183" s="152" t="s">
        <v>737</v>
      </c>
      <c r="H183" s="153">
        <v>1</v>
      </c>
      <c r="I183" s="154"/>
      <c r="J183" s="155">
        <f t="shared" si="20"/>
        <v>0</v>
      </c>
      <c r="K183" s="156"/>
      <c r="L183" s="157"/>
      <c r="M183" s="158" t="s">
        <v>1</v>
      </c>
      <c r="N183" s="159" t="s">
        <v>37</v>
      </c>
      <c r="P183" s="145">
        <f t="shared" si="21"/>
        <v>0</v>
      </c>
      <c r="Q183" s="145">
        <v>1.1199999999999999E-3</v>
      </c>
      <c r="R183" s="145">
        <f t="shared" si="22"/>
        <v>1.1199999999999999E-3</v>
      </c>
      <c r="S183" s="145">
        <v>0</v>
      </c>
      <c r="T183" s="146">
        <f t="shared" si="23"/>
        <v>0</v>
      </c>
      <c r="AR183" s="147" t="s">
        <v>207</v>
      </c>
      <c r="AT183" s="147" t="s">
        <v>194</v>
      </c>
      <c r="AU183" s="147" t="s">
        <v>153</v>
      </c>
      <c r="AY183" s="13" t="s">
        <v>146</v>
      </c>
      <c r="BE183" s="148">
        <f t="shared" si="24"/>
        <v>0</v>
      </c>
      <c r="BF183" s="148">
        <f t="shared" si="25"/>
        <v>0</v>
      </c>
      <c r="BG183" s="148">
        <f t="shared" si="26"/>
        <v>0</v>
      </c>
      <c r="BH183" s="148">
        <f t="shared" si="27"/>
        <v>0</v>
      </c>
      <c r="BI183" s="148">
        <f t="shared" si="28"/>
        <v>0</v>
      </c>
      <c r="BJ183" s="13" t="s">
        <v>153</v>
      </c>
      <c r="BK183" s="148">
        <f t="shared" si="29"/>
        <v>0</v>
      </c>
      <c r="BL183" s="13" t="s">
        <v>176</v>
      </c>
      <c r="BM183" s="147" t="s">
        <v>352</v>
      </c>
    </row>
    <row r="184" spans="2:65" s="1" customFormat="1" ht="21.75" customHeight="1" x14ac:dyDescent="0.2">
      <c r="B184" s="28"/>
      <c r="C184" s="149" t="s">
        <v>258</v>
      </c>
      <c r="D184" s="149" t="s">
        <v>194</v>
      </c>
      <c r="E184" s="150" t="s">
        <v>1117</v>
      </c>
      <c r="F184" s="151" t="s">
        <v>1118</v>
      </c>
      <c r="G184" s="152" t="s">
        <v>191</v>
      </c>
      <c r="H184" s="153">
        <v>1</v>
      </c>
      <c r="I184" s="154"/>
      <c r="J184" s="155">
        <f t="shared" si="20"/>
        <v>0</v>
      </c>
      <c r="K184" s="156"/>
      <c r="L184" s="157"/>
      <c r="M184" s="158" t="s">
        <v>1</v>
      </c>
      <c r="N184" s="159" t="s">
        <v>37</v>
      </c>
      <c r="P184" s="145">
        <f t="shared" si="21"/>
        <v>0</v>
      </c>
      <c r="Q184" s="145">
        <v>3.8000000000000002E-4</v>
      </c>
      <c r="R184" s="145">
        <f t="shared" si="22"/>
        <v>3.8000000000000002E-4</v>
      </c>
      <c r="S184" s="145">
        <v>0</v>
      </c>
      <c r="T184" s="146">
        <f t="shared" si="23"/>
        <v>0</v>
      </c>
      <c r="AR184" s="147" t="s">
        <v>207</v>
      </c>
      <c r="AT184" s="147" t="s">
        <v>194</v>
      </c>
      <c r="AU184" s="147" t="s">
        <v>153</v>
      </c>
      <c r="AY184" s="13" t="s">
        <v>146</v>
      </c>
      <c r="BE184" s="148">
        <f t="shared" si="24"/>
        <v>0</v>
      </c>
      <c r="BF184" s="148">
        <f t="shared" si="25"/>
        <v>0</v>
      </c>
      <c r="BG184" s="148">
        <f t="shared" si="26"/>
        <v>0</v>
      </c>
      <c r="BH184" s="148">
        <f t="shared" si="27"/>
        <v>0</v>
      </c>
      <c r="BI184" s="148">
        <f t="shared" si="28"/>
        <v>0</v>
      </c>
      <c r="BJ184" s="13" t="s">
        <v>153</v>
      </c>
      <c r="BK184" s="148">
        <f t="shared" si="29"/>
        <v>0</v>
      </c>
      <c r="BL184" s="13" t="s">
        <v>176</v>
      </c>
      <c r="BM184" s="147" t="s">
        <v>357</v>
      </c>
    </row>
    <row r="185" spans="2:65" s="1" customFormat="1" ht="21.75" customHeight="1" x14ac:dyDescent="0.2">
      <c r="B185" s="28"/>
      <c r="C185" s="149" t="s">
        <v>372</v>
      </c>
      <c r="D185" s="149" t="s">
        <v>194</v>
      </c>
      <c r="E185" s="150" t="s">
        <v>1119</v>
      </c>
      <c r="F185" s="151" t="s">
        <v>1120</v>
      </c>
      <c r="G185" s="152" t="s">
        <v>191</v>
      </c>
      <c r="H185" s="153">
        <v>2</v>
      </c>
      <c r="I185" s="154"/>
      <c r="J185" s="155">
        <f t="shared" si="20"/>
        <v>0</v>
      </c>
      <c r="K185" s="156"/>
      <c r="L185" s="157"/>
      <c r="M185" s="158" t="s">
        <v>1</v>
      </c>
      <c r="N185" s="159" t="s">
        <v>37</v>
      </c>
      <c r="P185" s="145">
        <f t="shared" si="21"/>
        <v>0</v>
      </c>
      <c r="Q185" s="145">
        <v>2.0400000000000001E-3</v>
      </c>
      <c r="R185" s="145">
        <f t="shared" si="22"/>
        <v>4.0800000000000003E-3</v>
      </c>
      <c r="S185" s="145">
        <v>0</v>
      </c>
      <c r="T185" s="146">
        <f t="shared" si="23"/>
        <v>0</v>
      </c>
      <c r="AR185" s="147" t="s">
        <v>207</v>
      </c>
      <c r="AT185" s="147" t="s">
        <v>194</v>
      </c>
      <c r="AU185" s="147" t="s">
        <v>153</v>
      </c>
      <c r="AY185" s="13" t="s">
        <v>146</v>
      </c>
      <c r="BE185" s="148">
        <f t="shared" si="24"/>
        <v>0</v>
      </c>
      <c r="BF185" s="148">
        <f t="shared" si="25"/>
        <v>0</v>
      </c>
      <c r="BG185" s="148">
        <f t="shared" si="26"/>
        <v>0</v>
      </c>
      <c r="BH185" s="148">
        <f t="shared" si="27"/>
        <v>0</v>
      </c>
      <c r="BI185" s="148">
        <f t="shared" si="28"/>
        <v>0</v>
      </c>
      <c r="BJ185" s="13" t="s">
        <v>153</v>
      </c>
      <c r="BK185" s="148">
        <f t="shared" si="29"/>
        <v>0</v>
      </c>
      <c r="BL185" s="13" t="s">
        <v>176</v>
      </c>
      <c r="BM185" s="147" t="s">
        <v>360</v>
      </c>
    </row>
    <row r="186" spans="2:65" s="1" customFormat="1" ht="16.5" customHeight="1" x14ac:dyDescent="0.2">
      <c r="B186" s="28"/>
      <c r="C186" s="135" t="s">
        <v>541</v>
      </c>
      <c r="D186" s="135" t="s">
        <v>148</v>
      </c>
      <c r="E186" s="136" t="s">
        <v>1121</v>
      </c>
      <c r="F186" s="137" t="s">
        <v>1122</v>
      </c>
      <c r="G186" s="138" t="s">
        <v>191</v>
      </c>
      <c r="H186" s="139">
        <v>1</v>
      </c>
      <c r="I186" s="140"/>
      <c r="J186" s="141">
        <f t="shared" si="20"/>
        <v>0</v>
      </c>
      <c r="K186" s="142"/>
      <c r="L186" s="28"/>
      <c r="M186" s="143" t="s">
        <v>1</v>
      </c>
      <c r="N186" s="144" t="s">
        <v>37</v>
      </c>
      <c r="P186" s="145">
        <f t="shared" si="21"/>
        <v>0</v>
      </c>
      <c r="Q186" s="145">
        <v>2.6045199999999999E-4</v>
      </c>
      <c r="R186" s="145">
        <f t="shared" si="22"/>
        <v>2.6045199999999999E-4</v>
      </c>
      <c r="S186" s="145">
        <v>0</v>
      </c>
      <c r="T186" s="146">
        <f t="shared" si="23"/>
        <v>0</v>
      </c>
      <c r="AR186" s="147" t="s">
        <v>176</v>
      </c>
      <c r="AT186" s="147" t="s">
        <v>148</v>
      </c>
      <c r="AU186" s="147" t="s">
        <v>153</v>
      </c>
      <c r="AY186" s="13" t="s">
        <v>146</v>
      </c>
      <c r="BE186" s="148">
        <f t="shared" si="24"/>
        <v>0</v>
      </c>
      <c r="BF186" s="148">
        <f t="shared" si="25"/>
        <v>0</v>
      </c>
      <c r="BG186" s="148">
        <f t="shared" si="26"/>
        <v>0</v>
      </c>
      <c r="BH186" s="148">
        <f t="shared" si="27"/>
        <v>0</v>
      </c>
      <c r="BI186" s="148">
        <f t="shared" si="28"/>
        <v>0</v>
      </c>
      <c r="BJ186" s="13" t="s">
        <v>153</v>
      </c>
      <c r="BK186" s="148">
        <f t="shared" si="29"/>
        <v>0</v>
      </c>
      <c r="BL186" s="13" t="s">
        <v>176</v>
      </c>
      <c r="BM186" s="147" t="s">
        <v>368</v>
      </c>
    </row>
    <row r="187" spans="2:65" s="1" customFormat="1" ht="16.5" customHeight="1" x14ac:dyDescent="0.2">
      <c r="B187" s="28"/>
      <c r="C187" s="135" t="s">
        <v>341</v>
      </c>
      <c r="D187" s="135" t="s">
        <v>148</v>
      </c>
      <c r="E187" s="136" t="s">
        <v>1123</v>
      </c>
      <c r="F187" s="137" t="s">
        <v>1124</v>
      </c>
      <c r="G187" s="138" t="s">
        <v>191</v>
      </c>
      <c r="H187" s="139">
        <v>1</v>
      </c>
      <c r="I187" s="140"/>
      <c r="J187" s="141">
        <f t="shared" si="20"/>
        <v>0</v>
      </c>
      <c r="K187" s="142"/>
      <c r="L187" s="28"/>
      <c r="M187" s="143" t="s">
        <v>1</v>
      </c>
      <c r="N187" s="144" t="s">
        <v>37</v>
      </c>
      <c r="P187" s="145">
        <f t="shared" si="21"/>
        <v>0</v>
      </c>
      <c r="Q187" s="145">
        <v>4.5484E-5</v>
      </c>
      <c r="R187" s="145">
        <f t="shared" si="22"/>
        <v>4.5484E-5</v>
      </c>
      <c r="S187" s="145">
        <v>0</v>
      </c>
      <c r="T187" s="146">
        <f t="shared" si="23"/>
        <v>0</v>
      </c>
      <c r="AR187" s="147" t="s">
        <v>176</v>
      </c>
      <c r="AT187" s="147" t="s">
        <v>148</v>
      </c>
      <c r="AU187" s="147" t="s">
        <v>153</v>
      </c>
      <c r="AY187" s="13" t="s">
        <v>146</v>
      </c>
      <c r="BE187" s="148">
        <f t="shared" si="24"/>
        <v>0</v>
      </c>
      <c r="BF187" s="148">
        <f t="shared" si="25"/>
        <v>0</v>
      </c>
      <c r="BG187" s="148">
        <f t="shared" si="26"/>
        <v>0</v>
      </c>
      <c r="BH187" s="148">
        <f t="shared" si="27"/>
        <v>0</v>
      </c>
      <c r="BI187" s="148">
        <f t="shared" si="28"/>
        <v>0</v>
      </c>
      <c r="BJ187" s="13" t="s">
        <v>153</v>
      </c>
      <c r="BK187" s="148">
        <f t="shared" si="29"/>
        <v>0</v>
      </c>
      <c r="BL187" s="13" t="s">
        <v>176</v>
      </c>
      <c r="BM187" s="147" t="s">
        <v>371</v>
      </c>
    </row>
    <row r="188" spans="2:65" s="1" customFormat="1" ht="24.2" customHeight="1" x14ac:dyDescent="0.2">
      <c r="B188" s="28"/>
      <c r="C188" s="135" t="s">
        <v>546</v>
      </c>
      <c r="D188" s="135" t="s">
        <v>148</v>
      </c>
      <c r="E188" s="136" t="s">
        <v>1125</v>
      </c>
      <c r="F188" s="137" t="s">
        <v>1126</v>
      </c>
      <c r="G188" s="138" t="s">
        <v>423</v>
      </c>
      <c r="H188" s="139">
        <v>1</v>
      </c>
      <c r="I188" s="140"/>
      <c r="J188" s="141">
        <f t="shared" si="20"/>
        <v>0</v>
      </c>
      <c r="K188" s="142"/>
      <c r="L188" s="28"/>
      <c r="M188" s="143" t="s">
        <v>1</v>
      </c>
      <c r="N188" s="144" t="s">
        <v>37</v>
      </c>
      <c r="P188" s="145">
        <f t="shared" si="21"/>
        <v>0</v>
      </c>
      <c r="Q188" s="145">
        <v>2.6045199999999999E-4</v>
      </c>
      <c r="R188" s="145">
        <f t="shared" si="22"/>
        <v>2.6045199999999999E-4</v>
      </c>
      <c r="S188" s="145">
        <v>0</v>
      </c>
      <c r="T188" s="146">
        <f t="shared" si="23"/>
        <v>0</v>
      </c>
      <c r="AR188" s="147" t="s">
        <v>176</v>
      </c>
      <c r="AT188" s="147" t="s">
        <v>148</v>
      </c>
      <c r="AU188" s="147" t="s">
        <v>153</v>
      </c>
      <c r="AY188" s="13" t="s">
        <v>146</v>
      </c>
      <c r="BE188" s="148">
        <f t="shared" si="24"/>
        <v>0</v>
      </c>
      <c r="BF188" s="148">
        <f t="shared" si="25"/>
        <v>0</v>
      </c>
      <c r="BG188" s="148">
        <f t="shared" si="26"/>
        <v>0</v>
      </c>
      <c r="BH188" s="148">
        <f t="shared" si="27"/>
        <v>0</v>
      </c>
      <c r="BI188" s="148">
        <f t="shared" si="28"/>
        <v>0</v>
      </c>
      <c r="BJ188" s="13" t="s">
        <v>153</v>
      </c>
      <c r="BK188" s="148">
        <f t="shared" si="29"/>
        <v>0</v>
      </c>
      <c r="BL188" s="13" t="s">
        <v>176</v>
      </c>
      <c r="BM188" s="147" t="s">
        <v>375</v>
      </c>
    </row>
    <row r="189" spans="2:65" s="1" customFormat="1" ht="16.5" customHeight="1" x14ac:dyDescent="0.2">
      <c r="B189" s="28"/>
      <c r="C189" s="149" t="s">
        <v>344</v>
      </c>
      <c r="D189" s="149" t="s">
        <v>194</v>
      </c>
      <c r="E189" s="150" t="s">
        <v>1127</v>
      </c>
      <c r="F189" s="151" t="s">
        <v>1128</v>
      </c>
      <c r="G189" s="152" t="s">
        <v>191</v>
      </c>
      <c r="H189" s="153">
        <v>1</v>
      </c>
      <c r="I189" s="154"/>
      <c r="J189" s="155">
        <f t="shared" si="20"/>
        <v>0</v>
      </c>
      <c r="K189" s="156"/>
      <c r="L189" s="157"/>
      <c r="M189" s="158" t="s">
        <v>1</v>
      </c>
      <c r="N189" s="159" t="s">
        <v>37</v>
      </c>
      <c r="P189" s="145">
        <f t="shared" si="21"/>
        <v>0</v>
      </c>
      <c r="Q189" s="145">
        <v>1.8499999999999999E-2</v>
      </c>
      <c r="R189" s="145">
        <f t="shared" si="22"/>
        <v>1.8499999999999999E-2</v>
      </c>
      <c r="S189" s="145">
        <v>0</v>
      </c>
      <c r="T189" s="146">
        <f t="shared" si="23"/>
        <v>0</v>
      </c>
      <c r="AR189" s="147" t="s">
        <v>207</v>
      </c>
      <c r="AT189" s="147" t="s">
        <v>194</v>
      </c>
      <c r="AU189" s="147" t="s">
        <v>153</v>
      </c>
      <c r="AY189" s="13" t="s">
        <v>146</v>
      </c>
      <c r="BE189" s="148">
        <f t="shared" si="24"/>
        <v>0</v>
      </c>
      <c r="BF189" s="148">
        <f t="shared" si="25"/>
        <v>0</v>
      </c>
      <c r="BG189" s="148">
        <f t="shared" si="26"/>
        <v>0</v>
      </c>
      <c r="BH189" s="148">
        <f t="shared" si="27"/>
        <v>0</v>
      </c>
      <c r="BI189" s="148">
        <f t="shared" si="28"/>
        <v>0</v>
      </c>
      <c r="BJ189" s="13" t="s">
        <v>153</v>
      </c>
      <c r="BK189" s="148">
        <f t="shared" si="29"/>
        <v>0</v>
      </c>
      <c r="BL189" s="13" t="s">
        <v>176</v>
      </c>
      <c r="BM189" s="147" t="s">
        <v>378</v>
      </c>
    </row>
    <row r="190" spans="2:65" s="1" customFormat="1" ht="16.5" customHeight="1" x14ac:dyDescent="0.2">
      <c r="B190" s="28"/>
      <c r="C190" s="135" t="s">
        <v>553</v>
      </c>
      <c r="D190" s="135" t="s">
        <v>148</v>
      </c>
      <c r="E190" s="136" t="s">
        <v>1129</v>
      </c>
      <c r="F190" s="137" t="s">
        <v>1130</v>
      </c>
      <c r="G190" s="138" t="s">
        <v>191</v>
      </c>
      <c r="H190" s="139">
        <v>1</v>
      </c>
      <c r="I190" s="140"/>
      <c r="J190" s="141">
        <f t="shared" si="20"/>
        <v>0</v>
      </c>
      <c r="K190" s="142"/>
      <c r="L190" s="28"/>
      <c r="M190" s="143" t="s">
        <v>1</v>
      </c>
      <c r="N190" s="144" t="s">
        <v>37</v>
      </c>
      <c r="P190" s="145">
        <f t="shared" si="21"/>
        <v>0</v>
      </c>
      <c r="Q190" s="145">
        <v>0</v>
      </c>
      <c r="R190" s="145">
        <f t="shared" si="22"/>
        <v>0</v>
      </c>
      <c r="S190" s="145">
        <v>0</v>
      </c>
      <c r="T190" s="146">
        <f t="shared" si="23"/>
        <v>0</v>
      </c>
      <c r="AR190" s="147" t="s">
        <v>176</v>
      </c>
      <c r="AT190" s="147" t="s">
        <v>148</v>
      </c>
      <c r="AU190" s="147" t="s">
        <v>153</v>
      </c>
      <c r="AY190" s="13" t="s">
        <v>146</v>
      </c>
      <c r="BE190" s="148">
        <f t="shared" si="24"/>
        <v>0</v>
      </c>
      <c r="BF190" s="148">
        <f t="shared" si="25"/>
        <v>0</v>
      </c>
      <c r="BG190" s="148">
        <f t="shared" si="26"/>
        <v>0</v>
      </c>
      <c r="BH190" s="148">
        <f t="shared" si="27"/>
        <v>0</v>
      </c>
      <c r="BI190" s="148">
        <f t="shared" si="28"/>
        <v>0</v>
      </c>
      <c r="BJ190" s="13" t="s">
        <v>153</v>
      </c>
      <c r="BK190" s="148">
        <f t="shared" si="29"/>
        <v>0</v>
      </c>
      <c r="BL190" s="13" t="s">
        <v>176</v>
      </c>
      <c r="BM190" s="147" t="s">
        <v>382</v>
      </c>
    </row>
    <row r="191" spans="2:65" s="1" customFormat="1" ht="24.2" customHeight="1" x14ac:dyDescent="0.2">
      <c r="B191" s="28"/>
      <c r="C191" s="135" t="s">
        <v>349</v>
      </c>
      <c r="D191" s="135" t="s">
        <v>148</v>
      </c>
      <c r="E191" s="136" t="s">
        <v>1131</v>
      </c>
      <c r="F191" s="137" t="s">
        <v>1132</v>
      </c>
      <c r="G191" s="138" t="s">
        <v>191</v>
      </c>
      <c r="H191" s="139">
        <v>1</v>
      </c>
      <c r="I191" s="140"/>
      <c r="J191" s="141">
        <f t="shared" si="20"/>
        <v>0</v>
      </c>
      <c r="K191" s="142"/>
      <c r="L191" s="28"/>
      <c r="M191" s="143" t="s">
        <v>1</v>
      </c>
      <c r="N191" s="144" t="s">
        <v>37</v>
      </c>
      <c r="P191" s="145">
        <f t="shared" si="21"/>
        <v>0</v>
      </c>
      <c r="Q191" s="145">
        <v>0</v>
      </c>
      <c r="R191" s="145">
        <f t="shared" si="22"/>
        <v>0</v>
      </c>
      <c r="S191" s="145">
        <v>0</v>
      </c>
      <c r="T191" s="146">
        <f t="shared" si="23"/>
        <v>0</v>
      </c>
      <c r="AR191" s="147" t="s">
        <v>176</v>
      </c>
      <c r="AT191" s="147" t="s">
        <v>148</v>
      </c>
      <c r="AU191" s="147" t="s">
        <v>153</v>
      </c>
      <c r="AY191" s="13" t="s">
        <v>146</v>
      </c>
      <c r="BE191" s="148">
        <f t="shared" si="24"/>
        <v>0</v>
      </c>
      <c r="BF191" s="148">
        <f t="shared" si="25"/>
        <v>0</v>
      </c>
      <c r="BG191" s="148">
        <f t="shared" si="26"/>
        <v>0</v>
      </c>
      <c r="BH191" s="148">
        <f t="shared" si="27"/>
        <v>0</v>
      </c>
      <c r="BI191" s="148">
        <f t="shared" si="28"/>
        <v>0</v>
      </c>
      <c r="BJ191" s="13" t="s">
        <v>153</v>
      </c>
      <c r="BK191" s="148">
        <f t="shared" si="29"/>
        <v>0</v>
      </c>
      <c r="BL191" s="13" t="s">
        <v>176</v>
      </c>
      <c r="BM191" s="147" t="s">
        <v>386</v>
      </c>
    </row>
    <row r="192" spans="2:65" s="1" customFormat="1" ht="24.2" customHeight="1" x14ac:dyDescent="0.2">
      <c r="B192" s="28"/>
      <c r="C192" s="135" t="s">
        <v>262</v>
      </c>
      <c r="D192" s="135" t="s">
        <v>148</v>
      </c>
      <c r="E192" s="136" t="s">
        <v>1133</v>
      </c>
      <c r="F192" s="137" t="s">
        <v>1134</v>
      </c>
      <c r="G192" s="138" t="s">
        <v>294</v>
      </c>
      <c r="H192" s="139">
        <v>100.5</v>
      </c>
      <c r="I192" s="140"/>
      <c r="J192" s="141">
        <f t="shared" si="20"/>
        <v>0</v>
      </c>
      <c r="K192" s="142"/>
      <c r="L192" s="28"/>
      <c r="M192" s="143" t="s">
        <v>1</v>
      </c>
      <c r="N192" s="144" t="s">
        <v>37</v>
      </c>
      <c r="P192" s="145">
        <f t="shared" si="21"/>
        <v>0</v>
      </c>
      <c r="Q192" s="145">
        <v>1.8652E-4</v>
      </c>
      <c r="R192" s="145">
        <f t="shared" si="22"/>
        <v>1.874526E-2</v>
      </c>
      <c r="S192" s="145">
        <v>0</v>
      </c>
      <c r="T192" s="146">
        <f t="shared" si="23"/>
        <v>0</v>
      </c>
      <c r="AR192" s="147" t="s">
        <v>176</v>
      </c>
      <c r="AT192" s="147" t="s">
        <v>148</v>
      </c>
      <c r="AU192" s="147" t="s">
        <v>153</v>
      </c>
      <c r="AY192" s="13" t="s">
        <v>146</v>
      </c>
      <c r="BE192" s="148">
        <f t="shared" si="24"/>
        <v>0</v>
      </c>
      <c r="BF192" s="148">
        <f t="shared" si="25"/>
        <v>0</v>
      </c>
      <c r="BG192" s="148">
        <f t="shared" si="26"/>
        <v>0</v>
      </c>
      <c r="BH192" s="148">
        <f t="shared" si="27"/>
        <v>0</v>
      </c>
      <c r="BI192" s="148">
        <f t="shared" si="28"/>
        <v>0</v>
      </c>
      <c r="BJ192" s="13" t="s">
        <v>153</v>
      </c>
      <c r="BK192" s="148">
        <f t="shared" si="29"/>
        <v>0</v>
      </c>
      <c r="BL192" s="13" t="s">
        <v>176</v>
      </c>
      <c r="BM192" s="147" t="s">
        <v>390</v>
      </c>
    </row>
    <row r="193" spans="2:65" s="1" customFormat="1" ht="24.2" customHeight="1" x14ac:dyDescent="0.2">
      <c r="B193" s="28"/>
      <c r="C193" s="135" t="s">
        <v>379</v>
      </c>
      <c r="D193" s="135" t="s">
        <v>148</v>
      </c>
      <c r="E193" s="136" t="s">
        <v>1135</v>
      </c>
      <c r="F193" s="137" t="s">
        <v>1136</v>
      </c>
      <c r="G193" s="138" t="s">
        <v>294</v>
      </c>
      <c r="H193" s="139">
        <v>100.5</v>
      </c>
      <c r="I193" s="140"/>
      <c r="J193" s="141">
        <f t="shared" si="20"/>
        <v>0</v>
      </c>
      <c r="K193" s="142"/>
      <c r="L193" s="28"/>
      <c r="M193" s="143" t="s">
        <v>1</v>
      </c>
      <c r="N193" s="144" t="s">
        <v>37</v>
      </c>
      <c r="P193" s="145">
        <f t="shared" si="21"/>
        <v>0</v>
      </c>
      <c r="Q193" s="145">
        <v>1.0000000000000001E-5</v>
      </c>
      <c r="R193" s="145">
        <f t="shared" si="22"/>
        <v>1.005E-3</v>
      </c>
      <c r="S193" s="145">
        <v>0</v>
      </c>
      <c r="T193" s="146">
        <f t="shared" si="23"/>
        <v>0</v>
      </c>
      <c r="AR193" s="147" t="s">
        <v>176</v>
      </c>
      <c r="AT193" s="147" t="s">
        <v>148</v>
      </c>
      <c r="AU193" s="147" t="s">
        <v>153</v>
      </c>
      <c r="AY193" s="13" t="s">
        <v>146</v>
      </c>
      <c r="BE193" s="148">
        <f t="shared" si="24"/>
        <v>0</v>
      </c>
      <c r="BF193" s="148">
        <f t="shared" si="25"/>
        <v>0</v>
      </c>
      <c r="BG193" s="148">
        <f t="shared" si="26"/>
        <v>0</v>
      </c>
      <c r="BH193" s="148">
        <f t="shared" si="27"/>
        <v>0</v>
      </c>
      <c r="BI193" s="148">
        <f t="shared" si="28"/>
        <v>0</v>
      </c>
      <c r="BJ193" s="13" t="s">
        <v>153</v>
      </c>
      <c r="BK193" s="148">
        <f t="shared" si="29"/>
        <v>0</v>
      </c>
      <c r="BL193" s="13" t="s">
        <v>176</v>
      </c>
      <c r="BM193" s="147" t="s">
        <v>391</v>
      </c>
    </row>
    <row r="194" spans="2:65" s="1" customFormat="1" ht="33" customHeight="1" x14ac:dyDescent="0.2">
      <c r="B194" s="28"/>
      <c r="C194" s="135" t="s">
        <v>265</v>
      </c>
      <c r="D194" s="135" t="s">
        <v>148</v>
      </c>
      <c r="E194" s="136" t="s">
        <v>1137</v>
      </c>
      <c r="F194" s="137" t="s">
        <v>1138</v>
      </c>
      <c r="G194" s="138" t="s">
        <v>356</v>
      </c>
      <c r="H194" s="139">
        <v>12.5</v>
      </c>
      <c r="I194" s="140"/>
      <c r="J194" s="141">
        <f t="shared" si="20"/>
        <v>0</v>
      </c>
      <c r="K194" s="142"/>
      <c r="L194" s="28"/>
      <c r="M194" s="143" t="s">
        <v>1</v>
      </c>
      <c r="N194" s="144" t="s">
        <v>37</v>
      </c>
      <c r="P194" s="145">
        <f t="shared" si="21"/>
        <v>0</v>
      </c>
      <c r="Q194" s="145">
        <v>0</v>
      </c>
      <c r="R194" s="145">
        <f t="shared" si="22"/>
        <v>0</v>
      </c>
      <c r="S194" s="145">
        <v>0</v>
      </c>
      <c r="T194" s="146">
        <f t="shared" si="23"/>
        <v>0</v>
      </c>
      <c r="AR194" s="147" t="s">
        <v>176</v>
      </c>
      <c r="AT194" s="147" t="s">
        <v>148</v>
      </c>
      <c r="AU194" s="147" t="s">
        <v>153</v>
      </c>
      <c r="AY194" s="13" t="s">
        <v>146</v>
      </c>
      <c r="BE194" s="148">
        <f t="shared" si="24"/>
        <v>0</v>
      </c>
      <c r="BF194" s="148">
        <f t="shared" si="25"/>
        <v>0</v>
      </c>
      <c r="BG194" s="148">
        <f t="shared" si="26"/>
        <v>0</v>
      </c>
      <c r="BH194" s="148">
        <f t="shared" si="27"/>
        <v>0</v>
      </c>
      <c r="BI194" s="148">
        <f t="shared" si="28"/>
        <v>0</v>
      </c>
      <c r="BJ194" s="13" t="s">
        <v>153</v>
      </c>
      <c r="BK194" s="148">
        <f t="shared" si="29"/>
        <v>0</v>
      </c>
      <c r="BL194" s="13" t="s">
        <v>176</v>
      </c>
      <c r="BM194" s="147" t="s">
        <v>396</v>
      </c>
    </row>
    <row r="195" spans="2:65" s="1" customFormat="1" ht="24.2" customHeight="1" x14ac:dyDescent="0.2">
      <c r="B195" s="28"/>
      <c r="C195" s="135" t="s">
        <v>387</v>
      </c>
      <c r="D195" s="135" t="s">
        <v>148</v>
      </c>
      <c r="E195" s="136" t="s">
        <v>1139</v>
      </c>
      <c r="F195" s="137" t="s">
        <v>1140</v>
      </c>
      <c r="G195" s="138" t="s">
        <v>356</v>
      </c>
      <c r="H195" s="139">
        <v>0.20799999999999999</v>
      </c>
      <c r="I195" s="140"/>
      <c r="J195" s="141">
        <f t="shared" si="20"/>
        <v>0</v>
      </c>
      <c r="K195" s="142"/>
      <c r="L195" s="28"/>
      <c r="M195" s="143" t="s">
        <v>1</v>
      </c>
      <c r="N195" s="144" t="s">
        <v>37</v>
      </c>
      <c r="P195" s="145">
        <f t="shared" si="21"/>
        <v>0</v>
      </c>
      <c r="Q195" s="145">
        <v>0</v>
      </c>
      <c r="R195" s="145">
        <f t="shared" si="22"/>
        <v>0</v>
      </c>
      <c r="S195" s="145">
        <v>0</v>
      </c>
      <c r="T195" s="146">
        <f t="shared" si="23"/>
        <v>0</v>
      </c>
      <c r="AR195" s="147" t="s">
        <v>176</v>
      </c>
      <c r="AT195" s="147" t="s">
        <v>148</v>
      </c>
      <c r="AU195" s="147" t="s">
        <v>153</v>
      </c>
      <c r="AY195" s="13" t="s">
        <v>146</v>
      </c>
      <c r="BE195" s="148">
        <f t="shared" si="24"/>
        <v>0</v>
      </c>
      <c r="BF195" s="148">
        <f t="shared" si="25"/>
        <v>0</v>
      </c>
      <c r="BG195" s="148">
        <f t="shared" si="26"/>
        <v>0</v>
      </c>
      <c r="BH195" s="148">
        <f t="shared" si="27"/>
        <v>0</v>
      </c>
      <c r="BI195" s="148">
        <f t="shared" si="28"/>
        <v>0</v>
      </c>
      <c r="BJ195" s="13" t="s">
        <v>153</v>
      </c>
      <c r="BK195" s="148">
        <f t="shared" si="29"/>
        <v>0</v>
      </c>
      <c r="BL195" s="13" t="s">
        <v>176</v>
      </c>
      <c r="BM195" s="147" t="s">
        <v>401</v>
      </c>
    </row>
    <row r="196" spans="2:65" s="1" customFormat="1" ht="16.5" customHeight="1" x14ac:dyDescent="0.2">
      <c r="B196" s="28"/>
      <c r="C196" s="149" t="s">
        <v>534</v>
      </c>
      <c r="D196" s="149" t="s">
        <v>194</v>
      </c>
      <c r="E196" s="150" t="s">
        <v>1141</v>
      </c>
      <c r="F196" s="151" t="s">
        <v>1142</v>
      </c>
      <c r="G196" s="152" t="s">
        <v>1143</v>
      </c>
      <c r="H196" s="153">
        <v>1</v>
      </c>
      <c r="I196" s="154"/>
      <c r="J196" s="155">
        <f t="shared" si="20"/>
        <v>0</v>
      </c>
      <c r="K196" s="156"/>
      <c r="L196" s="157"/>
      <c r="M196" s="158" t="s">
        <v>1</v>
      </c>
      <c r="N196" s="159" t="s">
        <v>37</v>
      </c>
      <c r="P196" s="145">
        <f t="shared" si="21"/>
        <v>0</v>
      </c>
      <c r="Q196" s="145">
        <v>2.2799999999999999E-3</v>
      </c>
      <c r="R196" s="145">
        <f t="shared" si="22"/>
        <v>2.2799999999999999E-3</v>
      </c>
      <c r="S196" s="145">
        <v>0</v>
      </c>
      <c r="T196" s="146">
        <f t="shared" si="23"/>
        <v>0</v>
      </c>
      <c r="AR196" s="147" t="s">
        <v>207</v>
      </c>
      <c r="AT196" s="147" t="s">
        <v>194</v>
      </c>
      <c r="AU196" s="147" t="s">
        <v>153</v>
      </c>
      <c r="AY196" s="13" t="s">
        <v>146</v>
      </c>
      <c r="BE196" s="148">
        <f t="shared" si="24"/>
        <v>0</v>
      </c>
      <c r="BF196" s="148">
        <f t="shared" si="25"/>
        <v>0</v>
      </c>
      <c r="BG196" s="148">
        <f t="shared" si="26"/>
        <v>0</v>
      </c>
      <c r="BH196" s="148">
        <f t="shared" si="27"/>
        <v>0</v>
      </c>
      <c r="BI196" s="148">
        <f t="shared" si="28"/>
        <v>0</v>
      </c>
      <c r="BJ196" s="13" t="s">
        <v>153</v>
      </c>
      <c r="BK196" s="148">
        <f t="shared" si="29"/>
        <v>0</v>
      </c>
      <c r="BL196" s="13" t="s">
        <v>176</v>
      </c>
      <c r="BM196" s="147" t="s">
        <v>405</v>
      </c>
    </row>
    <row r="197" spans="2:65" s="1" customFormat="1" ht="16.5" customHeight="1" x14ac:dyDescent="0.2">
      <c r="B197" s="28"/>
      <c r="C197" s="149" t="s">
        <v>337</v>
      </c>
      <c r="D197" s="149" t="s">
        <v>194</v>
      </c>
      <c r="E197" s="150" t="s">
        <v>1144</v>
      </c>
      <c r="F197" s="151" t="s">
        <v>1145</v>
      </c>
      <c r="G197" s="152" t="s">
        <v>1143</v>
      </c>
      <c r="H197" s="153">
        <v>1</v>
      </c>
      <c r="I197" s="154"/>
      <c r="J197" s="155">
        <f t="shared" si="20"/>
        <v>0</v>
      </c>
      <c r="K197" s="156"/>
      <c r="L197" s="157"/>
      <c r="M197" s="158" t="s">
        <v>1</v>
      </c>
      <c r="N197" s="159" t="s">
        <v>37</v>
      </c>
      <c r="P197" s="145">
        <f t="shared" si="21"/>
        <v>0</v>
      </c>
      <c r="Q197" s="145">
        <v>1.92E-3</v>
      </c>
      <c r="R197" s="145">
        <f t="shared" si="22"/>
        <v>1.92E-3</v>
      </c>
      <c r="S197" s="145">
        <v>0</v>
      </c>
      <c r="T197" s="146">
        <f t="shared" si="23"/>
        <v>0</v>
      </c>
      <c r="AR197" s="147" t="s">
        <v>207</v>
      </c>
      <c r="AT197" s="147" t="s">
        <v>194</v>
      </c>
      <c r="AU197" s="147" t="s">
        <v>153</v>
      </c>
      <c r="AY197" s="13" t="s">
        <v>146</v>
      </c>
      <c r="BE197" s="148">
        <f t="shared" si="24"/>
        <v>0</v>
      </c>
      <c r="BF197" s="148">
        <f t="shared" si="25"/>
        <v>0</v>
      </c>
      <c r="BG197" s="148">
        <f t="shared" si="26"/>
        <v>0</v>
      </c>
      <c r="BH197" s="148">
        <f t="shared" si="27"/>
        <v>0</v>
      </c>
      <c r="BI197" s="148">
        <f t="shared" si="28"/>
        <v>0</v>
      </c>
      <c r="BJ197" s="13" t="s">
        <v>153</v>
      </c>
      <c r="BK197" s="148">
        <f t="shared" si="29"/>
        <v>0</v>
      </c>
      <c r="BL197" s="13" t="s">
        <v>176</v>
      </c>
      <c r="BM197" s="147" t="s">
        <v>408</v>
      </c>
    </row>
    <row r="198" spans="2:65" s="11" customFormat="1" ht="22.7" customHeight="1" x14ac:dyDescent="0.2">
      <c r="B198" s="123"/>
      <c r="D198" s="124" t="s">
        <v>70</v>
      </c>
      <c r="E198" s="133" t="s">
        <v>1146</v>
      </c>
      <c r="F198" s="133" t="s">
        <v>1147</v>
      </c>
      <c r="I198" s="126"/>
      <c r="J198" s="134">
        <f>BK198</f>
        <v>0</v>
      </c>
      <c r="L198" s="123"/>
      <c r="M198" s="128"/>
      <c r="P198" s="129">
        <f>SUM(P199:P202)</f>
        <v>0</v>
      </c>
      <c r="R198" s="129">
        <f>SUM(R199:R202)</f>
        <v>3.4953200000000004E-2</v>
      </c>
      <c r="T198" s="130">
        <f>SUM(T199:T202)</f>
        <v>0</v>
      </c>
      <c r="AR198" s="124" t="s">
        <v>153</v>
      </c>
      <c r="AT198" s="131" t="s">
        <v>70</v>
      </c>
      <c r="AU198" s="131" t="s">
        <v>79</v>
      </c>
      <c r="AY198" s="124" t="s">
        <v>146</v>
      </c>
      <c r="BK198" s="132">
        <f>SUM(BK199:BK202)</f>
        <v>0</v>
      </c>
    </row>
    <row r="199" spans="2:65" s="1" customFormat="1" ht="16.5" customHeight="1" x14ac:dyDescent="0.2">
      <c r="B199" s="28"/>
      <c r="C199" s="135" t="s">
        <v>269</v>
      </c>
      <c r="D199" s="135" t="s">
        <v>148</v>
      </c>
      <c r="E199" s="136" t="s">
        <v>1148</v>
      </c>
      <c r="F199" s="137" t="s">
        <v>1149</v>
      </c>
      <c r="G199" s="138" t="s">
        <v>1150</v>
      </c>
      <c r="H199" s="139">
        <v>1</v>
      </c>
      <c r="I199" s="140"/>
      <c r="J199" s="141">
        <f>ROUND(I199*H199,2)</f>
        <v>0</v>
      </c>
      <c r="K199" s="142"/>
      <c r="L199" s="28"/>
      <c r="M199" s="143" t="s">
        <v>1</v>
      </c>
      <c r="N199" s="144" t="s">
        <v>37</v>
      </c>
      <c r="P199" s="145">
        <f>O199*H199</f>
        <v>0</v>
      </c>
      <c r="Q199" s="145">
        <v>2.4532E-3</v>
      </c>
      <c r="R199" s="145">
        <f>Q199*H199</f>
        <v>2.4532E-3</v>
      </c>
      <c r="S199" s="145">
        <v>0</v>
      </c>
      <c r="T199" s="146">
        <f>S199*H199</f>
        <v>0</v>
      </c>
      <c r="AR199" s="147" t="s">
        <v>176</v>
      </c>
      <c r="AT199" s="147" t="s">
        <v>148</v>
      </c>
      <c r="AU199" s="147" t="s">
        <v>153</v>
      </c>
      <c r="AY199" s="13" t="s">
        <v>146</v>
      </c>
      <c r="BE199" s="148">
        <f>IF(N199="základná",J199,0)</f>
        <v>0</v>
      </c>
      <c r="BF199" s="148">
        <f>IF(N199="znížená",J199,0)</f>
        <v>0</v>
      </c>
      <c r="BG199" s="148">
        <f>IF(N199="zákl. prenesená",J199,0)</f>
        <v>0</v>
      </c>
      <c r="BH199" s="148">
        <f>IF(N199="zníž. prenesená",J199,0)</f>
        <v>0</v>
      </c>
      <c r="BI199" s="148">
        <f>IF(N199="nulová",J199,0)</f>
        <v>0</v>
      </c>
      <c r="BJ199" s="13" t="s">
        <v>153</v>
      </c>
      <c r="BK199" s="148">
        <f>ROUND(I199*H199,2)</f>
        <v>0</v>
      </c>
      <c r="BL199" s="13" t="s">
        <v>176</v>
      </c>
      <c r="BM199" s="147" t="s">
        <v>414</v>
      </c>
    </row>
    <row r="200" spans="2:65" s="1" customFormat="1" ht="21.75" customHeight="1" x14ac:dyDescent="0.2">
      <c r="B200" s="28"/>
      <c r="C200" s="135" t="s">
        <v>392</v>
      </c>
      <c r="D200" s="135" t="s">
        <v>148</v>
      </c>
      <c r="E200" s="136" t="s">
        <v>1151</v>
      </c>
      <c r="F200" s="137" t="s">
        <v>1152</v>
      </c>
      <c r="G200" s="138" t="s">
        <v>1150</v>
      </c>
      <c r="H200" s="139">
        <v>4</v>
      </c>
      <c r="I200" s="140"/>
      <c r="J200" s="141">
        <f>ROUND(I200*H200,2)</f>
        <v>0</v>
      </c>
      <c r="K200" s="142"/>
      <c r="L200" s="28"/>
      <c r="M200" s="143" t="s">
        <v>1</v>
      </c>
      <c r="N200" s="144" t="s">
        <v>37</v>
      </c>
      <c r="P200" s="145">
        <f>O200*H200</f>
        <v>0</v>
      </c>
      <c r="Q200" s="145">
        <v>0</v>
      </c>
      <c r="R200" s="145">
        <f>Q200*H200</f>
        <v>0</v>
      </c>
      <c r="S200" s="145">
        <v>0</v>
      </c>
      <c r="T200" s="146">
        <f>S200*H200</f>
        <v>0</v>
      </c>
      <c r="AR200" s="147" t="s">
        <v>176</v>
      </c>
      <c r="AT200" s="147" t="s">
        <v>148</v>
      </c>
      <c r="AU200" s="147" t="s">
        <v>153</v>
      </c>
      <c r="AY200" s="13" t="s">
        <v>146</v>
      </c>
      <c r="BE200" s="148">
        <f>IF(N200="základná",J200,0)</f>
        <v>0</v>
      </c>
      <c r="BF200" s="148">
        <f>IF(N200="znížená",J200,0)</f>
        <v>0</v>
      </c>
      <c r="BG200" s="148">
        <f>IF(N200="zákl. prenesená",J200,0)</f>
        <v>0</v>
      </c>
      <c r="BH200" s="148">
        <f>IF(N200="zníž. prenesená",J200,0)</f>
        <v>0</v>
      </c>
      <c r="BI200" s="148">
        <f>IF(N200="nulová",J200,0)</f>
        <v>0</v>
      </c>
      <c r="BJ200" s="13" t="s">
        <v>153</v>
      </c>
      <c r="BK200" s="148">
        <f>ROUND(I200*H200,2)</f>
        <v>0</v>
      </c>
      <c r="BL200" s="13" t="s">
        <v>176</v>
      </c>
      <c r="BM200" s="147" t="s">
        <v>417</v>
      </c>
    </row>
    <row r="201" spans="2:65" s="1" customFormat="1" ht="16.5" customHeight="1" x14ac:dyDescent="0.2">
      <c r="B201" s="28"/>
      <c r="C201" s="149" t="s">
        <v>272</v>
      </c>
      <c r="D201" s="149" t="s">
        <v>194</v>
      </c>
      <c r="E201" s="150" t="s">
        <v>1153</v>
      </c>
      <c r="F201" s="151" t="s">
        <v>1154</v>
      </c>
      <c r="G201" s="152" t="s">
        <v>737</v>
      </c>
      <c r="H201" s="153">
        <v>1</v>
      </c>
      <c r="I201" s="154"/>
      <c r="J201" s="155">
        <f>ROUND(I201*H201,2)</f>
        <v>0</v>
      </c>
      <c r="K201" s="156"/>
      <c r="L201" s="157"/>
      <c r="M201" s="158" t="s">
        <v>1</v>
      </c>
      <c r="N201" s="159" t="s">
        <v>37</v>
      </c>
      <c r="P201" s="145">
        <f>O201*H201</f>
        <v>0</v>
      </c>
      <c r="Q201" s="145">
        <v>3.2500000000000001E-2</v>
      </c>
      <c r="R201" s="145">
        <f>Q201*H201</f>
        <v>3.2500000000000001E-2</v>
      </c>
      <c r="S201" s="145">
        <v>0</v>
      </c>
      <c r="T201" s="146">
        <f>S201*H201</f>
        <v>0</v>
      </c>
      <c r="AR201" s="147" t="s">
        <v>207</v>
      </c>
      <c r="AT201" s="147" t="s">
        <v>194</v>
      </c>
      <c r="AU201" s="147" t="s">
        <v>153</v>
      </c>
      <c r="AY201" s="13" t="s">
        <v>146</v>
      </c>
      <c r="BE201" s="148">
        <f>IF(N201="základná",J201,0)</f>
        <v>0</v>
      </c>
      <c r="BF201" s="148">
        <f>IF(N201="znížená",J201,0)</f>
        <v>0</v>
      </c>
      <c r="BG201" s="148">
        <f>IF(N201="zákl. prenesená",J201,0)</f>
        <v>0</v>
      </c>
      <c r="BH201" s="148">
        <f>IF(N201="zníž. prenesená",J201,0)</f>
        <v>0</v>
      </c>
      <c r="BI201" s="148">
        <f>IF(N201="nulová",J201,0)</f>
        <v>0</v>
      </c>
      <c r="BJ201" s="13" t="s">
        <v>153</v>
      </c>
      <c r="BK201" s="148">
        <f>ROUND(I201*H201,2)</f>
        <v>0</v>
      </c>
      <c r="BL201" s="13" t="s">
        <v>176</v>
      </c>
      <c r="BM201" s="147" t="s">
        <v>424</v>
      </c>
    </row>
    <row r="202" spans="2:65" s="1" customFormat="1" ht="24.2" customHeight="1" x14ac:dyDescent="0.2">
      <c r="B202" s="28"/>
      <c r="C202" s="135" t="s">
        <v>402</v>
      </c>
      <c r="D202" s="135" t="s">
        <v>148</v>
      </c>
      <c r="E202" s="136" t="s">
        <v>1155</v>
      </c>
      <c r="F202" s="137" t="s">
        <v>1156</v>
      </c>
      <c r="G202" s="138" t="s">
        <v>356</v>
      </c>
      <c r="H202" s="139">
        <v>0.01</v>
      </c>
      <c r="I202" s="140"/>
      <c r="J202" s="141">
        <f>ROUND(I202*H202,2)</f>
        <v>0</v>
      </c>
      <c r="K202" s="142"/>
      <c r="L202" s="28"/>
      <c r="M202" s="143" t="s">
        <v>1</v>
      </c>
      <c r="N202" s="144" t="s">
        <v>37</v>
      </c>
      <c r="P202" s="145">
        <f>O202*H202</f>
        <v>0</v>
      </c>
      <c r="Q202" s="145">
        <v>0</v>
      </c>
      <c r="R202" s="145">
        <f>Q202*H202</f>
        <v>0</v>
      </c>
      <c r="S202" s="145">
        <v>0</v>
      </c>
      <c r="T202" s="146">
        <f>S202*H202</f>
        <v>0</v>
      </c>
      <c r="AR202" s="147" t="s">
        <v>176</v>
      </c>
      <c r="AT202" s="147" t="s">
        <v>148</v>
      </c>
      <c r="AU202" s="147" t="s">
        <v>153</v>
      </c>
      <c r="AY202" s="13" t="s">
        <v>146</v>
      </c>
      <c r="BE202" s="148">
        <f>IF(N202="základná",J202,0)</f>
        <v>0</v>
      </c>
      <c r="BF202" s="148">
        <f>IF(N202="znížená",J202,0)</f>
        <v>0</v>
      </c>
      <c r="BG202" s="148">
        <f>IF(N202="zákl. prenesená",J202,0)</f>
        <v>0</v>
      </c>
      <c r="BH202" s="148">
        <f>IF(N202="zníž. prenesená",J202,0)</f>
        <v>0</v>
      </c>
      <c r="BI202" s="148">
        <f>IF(N202="nulová",J202,0)</f>
        <v>0</v>
      </c>
      <c r="BJ202" s="13" t="s">
        <v>153</v>
      </c>
      <c r="BK202" s="148">
        <f>ROUND(I202*H202,2)</f>
        <v>0</v>
      </c>
      <c r="BL202" s="13" t="s">
        <v>176</v>
      </c>
      <c r="BM202" s="147" t="s">
        <v>427</v>
      </c>
    </row>
    <row r="203" spans="2:65" s="11" customFormat="1" ht="22.7" customHeight="1" x14ac:dyDescent="0.2">
      <c r="B203" s="123"/>
      <c r="D203" s="124" t="s">
        <v>70</v>
      </c>
      <c r="E203" s="133" t="s">
        <v>418</v>
      </c>
      <c r="F203" s="133" t="s">
        <v>1157</v>
      </c>
      <c r="I203" s="126"/>
      <c r="J203" s="134">
        <f>BK203</f>
        <v>0</v>
      </c>
      <c r="L203" s="123"/>
      <c r="M203" s="128"/>
      <c r="P203" s="129">
        <f>SUM(P204:P230)</f>
        <v>0</v>
      </c>
      <c r="R203" s="129">
        <f>SUM(R204:R230)</f>
        <v>0.37225259999999993</v>
      </c>
      <c r="T203" s="130">
        <f>SUM(T204:T230)</f>
        <v>0</v>
      </c>
      <c r="AR203" s="124" t="s">
        <v>153</v>
      </c>
      <c r="AT203" s="131" t="s">
        <v>70</v>
      </c>
      <c r="AU203" s="131" t="s">
        <v>79</v>
      </c>
      <c r="AY203" s="124" t="s">
        <v>146</v>
      </c>
      <c r="BK203" s="132">
        <f>SUM(BK204:BK230)</f>
        <v>0</v>
      </c>
    </row>
    <row r="204" spans="2:65" s="1" customFormat="1" ht="16.5" customHeight="1" x14ac:dyDescent="0.2">
      <c r="B204" s="28"/>
      <c r="C204" s="135" t="s">
        <v>276</v>
      </c>
      <c r="D204" s="135" t="s">
        <v>148</v>
      </c>
      <c r="E204" s="136" t="s">
        <v>1158</v>
      </c>
      <c r="F204" s="137" t="s">
        <v>1159</v>
      </c>
      <c r="G204" s="138" t="s">
        <v>191</v>
      </c>
      <c r="H204" s="139">
        <v>4</v>
      </c>
      <c r="I204" s="140"/>
      <c r="J204" s="141">
        <f t="shared" ref="J204:J230" si="30">ROUND(I204*H204,2)</f>
        <v>0</v>
      </c>
      <c r="K204" s="142"/>
      <c r="L204" s="28"/>
      <c r="M204" s="143" t="s">
        <v>1</v>
      </c>
      <c r="N204" s="144" t="s">
        <v>37</v>
      </c>
      <c r="P204" s="145">
        <f t="shared" ref="P204:P230" si="31">O204*H204</f>
        <v>0</v>
      </c>
      <c r="Q204" s="145">
        <v>2.8420000000000002E-4</v>
      </c>
      <c r="R204" s="145">
        <f t="shared" ref="R204:R230" si="32">Q204*H204</f>
        <v>1.1368000000000001E-3</v>
      </c>
      <c r="S204" s="145">
        <v>0</v>
      </c>
      <c r="T204" s="146">
        <f t="shared" ref="T204:T230" si="33">S204*H204</f>
        <v>0</v>
      </c>
      <c r="AR204" s="147" t="s">
        <v>176</v>
      </c>
      <c r="AT204" s="147" t="s">
        <v>148</v>
      </c>
      <c r="AU204" s="147" t="s">
        <v>153</v>
      </c>
      <c r="AY204" s="13" t="s">
        <v>146</v>
      </c>
      <c r="BE204" s="148">
        <f t="shared" ref="BE204:BE230" si="34">IF(N204="základná",J204,0)</f>
        <v>0</v>
      </c>
      <c r="BF204" s="148">
        <f t="shared" ref="BF204:BF230" si="35">IF(N204="znížená",J204,0)</f>
        <v>0</v>
      </c>
      <c r="BG204" s="148">
        <f t="shared" ref="BG204:BG230" si="36">IF(N204="zákl. prenesená",J204,0)</f>
        <v>0</v>
      </c>
      <c r="BH204" s="148">
        <f t="shared" ref="BH204:BH230" si="37">IF(N204="zníž. prenesená",J204,0)</f>
        <v>0</v>
      </c>
      <c r="BI204" s="148">
        <f t="shared" ref="BI204:BI230" si="38">IF(N204="nulová",J204,0)</f>
        <v>0</v>
      </c>
      <c r="BJ204" s="13" t="s">
        <v>153</v>
      </c>
      <c r="BK204" s="148">
        <f t="shared" ref="BK204:BK230" si="39">ROUND(I204*H204,2)</f>
        <v>0</v>
      </c>
      <c r="BL204" s="13" t="s">
        <v>176</v>
      </c>
      <c r="BM204" s="147" t="s">
        <v>431</v>
      </c>
    </row>
    <row r="205" spans="2:65" s="1" customFormat="1" ht="16.5" customHeight="1" x14ac:dyDescent="0.2">
      <c r="B205" s="28"/>
      <c r="C205" s="149" t="s">
        <v>411</v>
      </c>
      <c r="D205" s="149" t="s">
        <v>194</v>
      </c>
      <c r="E205" s="150" t="s">
        <v>1160</v>
      </c>
      <c r="F205" s="151" t="s">
        <v>1161</v>
      </c>
      <c r="G205" s="152" t="s">
        <v>737</v>
      </c>
      <c r="H205" s="153">
        <v>4</v>
      </c>
      <c r="I205" s="154"/>
      <c r="J205" s="155">
        <f t="shared" si="30"/>
        <v>0</v>
      </c>
      <c r="K205" s="156"/>
      <c r="L205" s="157"/>
      <c r="M205" s="158" t="s">
        <v>1</v>
      </c>
      <c r="N205" s="159" t="s">
        <v>37</v>
      </c>
      <c r="P205" s="145">
        <f t="shared" si="31"/>
        <v>0</v>
      </c>
      <c r="Q205" s="145">
        <v>3.2000000000000001E-2</v>
      </c>
      <c r="R205" s="145">
        <f t="shared" si="32"/>
        <v>0.128</v>
      </c>
      <c r="S205" s="145">
        <v>0</v>
      </c>
      <c r="T205" s="146">
        <f t="shared" si="33"/>
        <v>0</v>
      </c>
      <c r="AR205" s="147" t="s">
        <v>207</v>
      </c>
      <c r="AT205" s="147" t="s">
        <v>194</v>
      </c>
      <c r="AU205" s="147" t="s">
        <v>153</v>
      </c>
      <c r="AY205" s="13" t="s">
        <v>146</v>
      </c>
      <c r="BE205" s="148">
        <f t="shared" si="34"/>
        <v>0</v>
      </c>
      <c r="BF205" s="148">
        <f t="shared" si="35"/>
        <v>0</v>
      </c>
      <c r="BG205" s="148">
        <f t="shared" si="36"/>
        <v>0</v>
      </c>
      <c r="BH205" s="148">
        <f t="shared" si="37"/>
        <v>0</v>
      </c>
      <c r="BI205" s="148">
        <f t="shared" si="38"/>
        <v>0</v>
      </c>
      <c r="BJ205" s="13" t="s">
        <v>153</v>
      </c>
      <c r="BK205" s="148">
        <f t="shared" si="39"/>
        <v>0</v>
      </c>
      <c r="BL205" s="13" t="s">
        <v>176</v>
      </c>
      <c r="BM205" s="147" t="s">
        <v>434</v>
      </c>
    </row>
    <row r="206" spans="2:65" s="1" customFormat="1" ht="16.5" customHeight="1" x14ac:dyDescent="0.2">
      <c r="B206" s="28"/>
      <c r="C206" s="149" t="s">
        <v>279</v>
      </c>
      <c r="D206" s="149" t="s">
        <v>194</v>
      </c>
      <c r="E206" s="150" t="s">
        <v>1162</v>
      </c>
      <c r="F206" s="151" t="s">
        <v>1163</v>
      </c>
      <c r="G206" s="152" t="s">
        <v>1164</v>
      </c>
      <c r="H206" s="153">
        <v>4</v>
      </c>
      <c r="I206" s="154"/>
      <c r="J206" s="155">
        <f t="shared" si="30"/>
        <v>0</v>
      </c>
      <c r="K206" s="156"/>
      <c r="L206" s="157"/>
      <c r="M206" s="158" t="s">
        <v>1</v>
      </c>
      <c r="N206" s="159" t="s">
        <v>37</v>
      </c>
      <c r="P206" s="145">
        <f t="shared" si="31"/>
        <v>0</v>
      </c>
      <c r="Q206" s="145">
        <v>3.3E-4</v>
      </c>
      <c r="R206" s="145">
        <f t="shared" si="32"/>
        <v>1.32E-3</v>
      </c>
      <c r="S206" s="145">
        <v>0</v>
      </c>
      <c r="T206" s="146">
        <f t="shared" si="33"/>
        <v>0</v>
      </c>
      <c r="AR206" s="147" t="s">
        <v>207</v>
      </c>
      <c r="AT206" s="147" t="s">
        <v>194</v>
      </c>
      <c r="AU206" s="147" t="s">
        <v>153</v>
      </c>
      <c r="AY206" s="13" t="s">
        <v>146</v>
      </c>
      <c r="BE206" s="148">
        <f t="shared" si="34"/>
        <v>0</v>
      </c>
      <c r="BF206" s="148">
        <f t="shared" si="35"/>
        <v>0</v>
      </c>
      <c r="BG206" s="148">
        <f t="shared" si="36"/>
        <v>0</v>
      </c>
      <c r="BH206" s="148">
        <f t="shared" si="37"/>
        <v>0</v>
      </c>
      <c r="BI206" s="148">
        <f t="shared" si="38"/>
        <v>0</v>
      </c>
      <c r="BJ206" s="13" t="s">
        <v>153</v>
      </c>
      <c r="BK206" s="148">
        <f t="shared" si="39"/>
        <v>0</v>
      </c>
      <c r="BL206" s="13" t="s">
        <v>176</v>
      </c>
      <c r="BM206" s="147" t="s">
        <v>438</v>
      </c>
    </row>
    <row r="207" spans="2:65" s="1" customFormat="1" ht="33" customHeight="1" x14ac:dyDescent="0.2">
      <c r="B207" s="28"/>
      <c r="C207" s="135" t="s">
        <v>428</v>
      </c>
      <c r="D207" s="135" t="s">
        <v>148</v>
      </c>
      <c r="E207" s="136" t="s">
        <v>1165</v>
      </c>
      <c r="F207" s="137" t="s">
        <v>1166</v>
      </c>
      <c r="G207" s="138" t="s">
        <v>1150</v>
      </c>
      <c r="H207" s="139">
        <v>4</v>
      </c>
      <c r="I207" s="140"/>
      <c r="J207" s="141">
        <f t="shared" si="30"/>
        <v>0</v>
      </c>
      <c r="K207" s="142"/>
      <c r="L207" s="28"/>
      <c r="M207" s="143" t="s">
        <v>1</v>
      </c>
      <c r="N207" s="144" t="s">
        <v>37</v>
      </c>
      <c r="P207" s="145">
        <f t="shared" si="31"/>
        <v>0</v>
      </c>
      <c r="Q207" s="145">
        <v>2.3019999999999998E-3</v>
      </c>
      <c r="R207" s="145">
        <f t="shared" si="32"/>
        <v>9.2079999999999992E-3</v>
      </c>
      <c r="S207" s="145">
        <v>0</v>
      </c>
      <c r="T207" s="146">
        <f t="shared" si="33"/>
        <v>0</v>
      </c>
      <c r="AR207" s="147" t="s">
        <v>176</v>
      </c>
      <c r="AT207" s="147" t="s">
        <v>148</v>
      </c>
      <c r="AU207" s="147" t="s">
        <v>153</v>
      </c>
      <c r="AY207" s="13" t="s">
        <v>146</v>
      </c>
      <c r="BE207" s="148">
        <f t="shared" si="34"/>
        <v>0</v>
      </c>
      <c r="BF207" s="148">
        <f t="shared" si="35"/>
        <v>0</v>
      </c>
      <c r="BG207" s="148">
        <f t="shared" si="36"/>
        <v>0</v>
      </c>
      <c r="BH207" s="148">
        <f t="shared" si="37"/>
        <v>0</v>
      </c>
      <c r="BI207" s="148">
        <f t="shared" si="38"/>
        <v>0</v>
      </c>
      <c r="BJ207" s="13" t="s">
        <v>153</v>
      </c>
      <c r="BK207" s="148">
        <f t="shared" si="39"/>
        <v>0</v>
      </c>
      <c r="BL207" s="13" t="s">
        <v>176</v>
      </c>
      <c r="BM207" s="147" t="s">
        <v>441</v>
      </c>
    </row>
    <row r="208" spans="2:65" s="1" customFormat="1" ht="16.5" customHeight="1" x14ac:dyDescent="0.2">
      <c r="B208" s="28"/>
      <c r="C208" s="149" t="s">
        <v>286</v>
      </c>
      <c r="D208" s="149" t="s">
        <v>194</v>
      </c>
      <c r="E208" s="150" t="s">
        <v>1167</v>
      </c>
      <c r="F208" s="151" t="s">
        <v>1168</v>
      </c>
      <c r="G208" s="152" t="s">
        <v>737</v>
      </c>
      <c r="H208" s="153">
        <v>3</v>
      </c>
      <c r="I208" s="154"/>
      <c r="J208" s="155">
        <f t="shared" si="30"/>
        <v>0</v>
      </c>
      <c r="K208" s="156"/>
      <c r="L208" s="157"/>
      <c r="M208" s="158" t="s">
        <v>1</v>
      </c>
      <c r="N208" s="159" t="s">
        <v>37</v>
      </c>
      <c r="P208" s="145">
        <f t="shared" si="31"/>
        <v>0</v>
      </c>
      <c r="Q208" s="145">
        <v>1.41E-2</v>
      </c>
      <c r="R208" s="145">
        <f t="shared" si="32"/>
        <v>4.2299999999999997E-2</v>
      </c>
      <c r="S208" s="145">
        <v>0</v>
      </c>
      <c r="T208" s="146">
        <f t="shared" si="33"/>
        <v>0</v>
      </c>
      <c r="AR208" s="147" t="s">
        <v>207</v>
      </c>
      <c r="AT208" s="147" t="s">
        <v>194</v>
      </c>
      <c r="AU208" s="147" t="s">
        <v>153</v>
      </c>
      <c r="AY208" s="13" t="s">
        <v>146</v>
      </c>
      <c r="BE208" s="148">
        <f t="shared" si="34"/>
        <v>0</v>
      </c>
      <c r="BF208" s="148">
        <f t="shared" si="35"/>
        <v>0</v>
      </c>
      <c r="BG208" s="148">
        <f t="shared" si="36"/>
        <v>0</v>
      </c>
      <c r="BH208" s="148">
        <f t="shared" si="37"/>
        <v>0</v>
      </c>
      <c r="BI208" s="148">
        <f t="shared" si="38"/>
        <v>0</v>
      </c>
      <c r="BJ208" s="13" t="s">
        <v>153</v>
      </c>
      <c r="BK208" s="148">
        <f t="shared" si="39"/>
        <v>0</v>
      </c>
      <c r="BL208" s="13" t="s">
        <v>176</v>
      </c>
      <c r="BM208" s="147" t="s">
        <v>445</v>
      </c>
    </row>
    <row r="209" spans="2:65" s="1" customFormat="1" ht="16.5" customHeight="1" x14ac:dyDescent="0.2">
      <c r="B209" s="28"/>
      <c r="C209" s="135" t="s">
        <v>435</v>
      </c>
      <c r="D209" s="135" t="s">
        <v>148</v>
      </c>
      <c r="E209" s="136" t="s">
        <v>1169</v>
      </c>
      <c r="F209" s="137" t="s">
        <v>1170</v>
      </c>
      <c r="G209" s="138" t="s">
        <v>1171</v>
      </c>
      <c r="H209" s="139">
        <v>3</v>
      </c>
      <c r="I209" s="140"/>
      <c r="J209" s="141">
        <f t="shared" si="30"/>
        <v>0</v>
      </c>
      <c r="K209" s="142"/>
      <c r="L209" s="28"/>
      <c r="M209" s="143" t="s">
        <v>1</v>
      </c>
      <c r="N209" s="144" t="s">
        <v>37</v>
      </c>
      <c r="P209" s="145">
        <f t="shared" si="31"/>
        <v>0</v>
      </c>
      <c r="Q209" s="145">
        <v>5.1000000000000004E-4</v>
      </c>
      <c r="R209" s="145">
        <f t="shared" si="32"/>
        <v>1.5300000000000001E-3</v>
      </c>
      <c r="S209" s="145">
        <v>0</v>
      </c>
      <c r="T209" s="146">
        <f t="shared" si="33"/>
        <v>0</v>
      </c>
      <c r="AR209" s="147" t="s">
        <v>176</v>
      </c>
      <c r="AT209" s="147" t="s">
        <v>148</v>
      </c>
      <c r="AU209" s="147" t="s">
        <v>153</v>
      </c>
      <c r="AY209" s="13" t="s">
        <v>146</v>
      </c>
      <c r="BE209" s="148">
        <f t="shared" si="34"/>
        <v>0</v>
      </c>
      <c r="BF209" s="148">
        <f t="shared" si="35"/>
        <v>0</v>
      </c>
      <c r="BG209" s="148">
        <f t="shared" si="36"/>
        <v>0</v>
      </c>
      <c r="BH209" s="148">
        <f t="shared" si="37"/>
        <v>0</v>
      </c>
      <c r="BI209" s="148">
        <f t="shared" si="38"/>
        <v>0</v>
      </c>
      <c r="BJ209" s="13" t="s">
        <v>153</v>
      </c>
      <c r="BK209" s="148">
        <f t="shared" si="39"/>
        <v>0</v>
      </c>
      <c r="BL209" s="13" t="s">
        <v>176</v>
      </c>
      <c r="BM209" s="147" t="s">
        <v>448</v>
      </c>
    </row>
    <row r="210" spans="2:65" s="1" customFormat="1" ht="24.2" customHeight="1" x14ac:dyDescent="0.2">
      <c r="B210" s="28"/>
      <c r="C210" s="135" t="s">
        <v>290</v>
      </c>
      <c r="D210" s="135" t="s">
        <v>148</v>
      </c>
      <c r="E210" s="136" t="s">
        <v>1172</v>
      </c>
      <c r="F210" s="137" t="s">
        <v>1173</v>
      </c>
      <c r="G210" s="138" t="s">
        <v>1150</v>
      </c>
      <c r="H210" s="139">
        <v>3</v>
      </c>
      <c r="I210" s="140"/>
      <c r="J210" s="141">
        <f t="shared" si="30"/>
        <v>0</v>
      </c>
      <c r="K210" s="142"/>
      <c r="L210" s="28"/>
      <c r="M210" s="143" t="s">
        <v>1</v>
      </c>
      <c r="N210" s="144" t="s">
        <v>37</v>
      </c>
      <c r="P210" s="145">
        <f t="shared" si="31"/>
        <v>0</v>
      </c>
      <c r="Q210" s="145">
        <v>6.8000000000000005E-4</v>
      </c>
      <c r="R210" s="145">
        <f t="shared" si="32"/>
        <v>2.0400000000000001E-3</v>
      </c>
      <c r="S210" s="145">
        <v>0</v>
      </c>
      <c r="T210" s="146">
        <f t="shared" si="33"/>
        <v>0</v>
      </c>
      <c r="AR210" s="147" t="s">
        <v>176</v>
      </c>
      <c r="AT210" s="147" t="s">
        <v>148</v>
      </c>
      <c r="AU210" s="147" t="s">
        <v>153</v>
      </c>
      <c r="AY210" s="13" t="s">
        <v>146</v>
      </c>
      <c r="BE210" s="148">
        <f t="shared" si="34"/>
        <v>0</v>
      </c>
      <c r="BF210" s="148">
        <f t="shared" si="35"/>
        <v>0</v>
      </c>
      <c r="BG210" s="148">
        <f t="shared" si="36"/>
        <v>0</v>
      </c>
      <c r="BH210" s="148">
        <f t="shared" si="37"/>
        <v>0</v>
      </c>
      <c r="BI210" s="148">
        <f t="shared" si="38"/>
        <v>0</v>
      </c>
      <c r="BJ210" s="13" t="s">
        <v>153</v>
      </c>
      <c r="BK210" s="148">
        <f t="shared" si="39"/>
        <v>0</v>
      </c>
      <c r="BL210" s="13" t="s">
        <v>176</v>
      </c>
      <c r="BM210" s="147" t="s">
        <v>452</v>
      </c>
    </row>
    <row r="211" spans="2:65" s="1" customFormat="1" ht="16.5" customHeight="1" x14ac:dyDescent="0.2">
      <c r="B211" s="28"/>
      <c r="C211" s="149" t="s">
        <v>442</v>
      </c>
      <c r="D211" s="149" t="s">
        <v>194</v>
      </c>
      <c r="E211" s="150" t="s">
        <v>1174</v>
      </c>
      <c r="F211" s="151" t="s">
        <v>1175</v>
      </c>
      <c r="G211" s="152" t="s">
        <v>191</v>
      </c>
      <c r="H211" s="153">
        <v>3</v>
      </c>
      <c r="I211" s="154"/>
      <c r="J211" s="155">
        <f t="shared" si="30"/>
        <v>0</v>
      </c>
      <c r="K211" s="156"/>
      <c r="L211" s="157"/>
      <c r="M211" s="158" t="s">
        <v>1</v>
      </c>
      <c r="N211" s="159" t="s">
        <v>37</v>
      </c>
      <c r="P211" s="145">
        <f t="shared" si="31"/>
        <v>0</v>
      </c>
      <c r="Q211" s="145">
        <v>4.2999999999999997E-2</v>
      </c>
      <c r="R211" s="145">
        <f t="shared" si="32"/>
        <v>0.129</v>
      </c>
      <c r="S211" s="145">
        <v>0</v>
      </c>
      <c r="T211" s="146">
        <f t="shared" si="33"/>
        <v>0</v>
      </c>
      <c r="AR211" s="147" t="s">
        <v>207</v>
      </c>
      <c r="AT211" s="147" t="s">
        <v>194</v>
      </c>
      <c r="AU211" s="147" t="s">
        <v>153</v>
      </c>
      <c r="AY211" s="13" t="s">
        <v>146</v>
      </c>
      <c r="BE211" s="148">
        <f t="shared" si="34"/>
        <v>0</v>
      </c>
      <c r="BF211" s="148">
        <f t="shared" si="35"/>
        <v>0</v>
      </c>
      <c r="BG211" s="148">
        <f t="shared" si="36"/>
        <v>0</v>
      </c>
      <c r="BH211" s="148">
        <f t="shared" si="37"/>
        <v>0</v>
      </c>
      <c r="BI211" s="148">
        <f t="shared" si="38"/>
        <v>0</v>
      </c>
      <c r="BJ211" s="13" t="s">
        <v>153</v>
      </c>
      <c r="BK211" s="148">
        <f t="shared" si="39"/>
        <v>0</v>
      </c>
      <c r="BL211" s="13" t="s">
        <v>176</v>
      </c>
      <c r="BM211" s="147" t="s">
        <v>457</v>
      </c>
    </row>
    <row r="212" spans="2:65" s="1" customFormat="1" ht="24.2" customHeight="1" x14ac:dyDescent="0.2">
      <c r="B212" s="28"/>
      <c r="C212" s="135" t="s">
        <v>295</v>
      </c>
      <c r="D212" s="135" t="s">
        <v>148</v>
      </c>
      <c r="E212" s="136" t="s">
        <v>1176</v>
      </c>
      <c r="F212" s="137" t="s">
        <v>1177</v>
      </c>
      <c r="G212" s="138" t="s">
        <v>1171</v>
      </c>
      <c r="H212" s="139">
        <v>1</v>
      </c>
      <c r="I212" s="140"/>
      <c r="J212" s="141">
        <f t="shared" si="30"/>
        <v>0</v>
      </c>
      <c r="K212" s="142"/>
      <c r="L212" s="28"/>
      <c r="M212" s="143" t="s">
        <v>1</v>
      </c>
      <c r="N212" s="144" t="s">
        <v>37</v>
      </c>
      <c r="P212" s="145">
        <f t="shared" si="31"/>
        <v>0</v>
      </c>
      <c r="Q212" s="145">
        <v>2.7999999999999998E-4</v>
      </c>
      <c r="R212" s="145">
        <f t="shared" si="32"/>
        <v>2.7999999999999998E-4</v>
      </c>
      <c r="S212" s="145">
        <v>0</v>
      </c>
      <c r="T212" s="146">
        <f t="shared" si="33"/>
        <v>0</v>
      </c>
      <c r="AR212" s="147" t="s">
        <v>176</v>
      </c>
      <c r="AT212" s="147" t="s">
        <v>148</v>
      </c>
      <c r="AU212" s="147" t="s">
        <v>153</v>
      </c>
      <c r="AY212" s="13" t="s">
        <v>146</v>
      </c>
      <c r="BE212" s="148">
        <f t="shared" si="34"/>
        <v>0</v>
      </c>
      <c r="BF212" s="148">
        <f t="shared" si="35"/>
        <v>0</v>
      </c>
      <c r="BG212" s="148">
        <f t="shared" si="36"/>
        <v>0</v>
      </c>
      <c r="BH212" s="148">
        <f t="shared" si="37"/>
        <v>0</v>
      </c>
      <c r="BI212" s="148">
        <f t="shared" si="38"/>
        <v>0</v>
      </c>
      <c r="BJ212" s="13" t="s">
        <v>153</v>
      </c>
      <c r="BK212" s="148">
        <f t="shared" si="39"/>
        <v>0</v>
      </c>
      <c r="BL212" s="13" t="s">
        <v>176</v>
      </c>
      <c r="BM212" s="147" t="s">
        <v>461</v>
      </c>
    </row>
    <row r="213" spans="2:65" s="1" customFormat="1" ht="16.5" customHeight="1" x14ac:dyDescent="0.2">
      <c r="B213" s="28"/>
      <c r="C213" s="149" t="s">
        <v>449</v>
      </c>
      <c r="D213" s="149" t="s">
        <v>194</v>
      </c>
      <c r="E213" s="150" t="s">
        <v>1178</v>
      </c>
      <c r="F213" s="151" t="s">
        <v>1179</v>
      </c>
      <c r="G213" s="152" t="s">
        <v>191</v>
      </c>
      <c r="H213" s="153">
        <v>1</v>
      </c>
      <c r="I213" s="154"/>
      <c r="J213" s="155">
        <f t="shared" si="30"/>
        <v>0</v>
      </c>
      <c r="K213" s="156"/>
      <c r="L213" s="157"/>
      <c r="M213" s="158" t="s">
        <v>1</v>
      </c>
      <c r="N213" s="159" t="s">
        <v>37</v>
      </c>
      <c r="P213" s="145">
        <f t="shared" si="31"/>
        <v>0</v>
      </c>
      <c r="Q213" s="145">
        <v>7.4999999999999997E-3</v>
      </c>
      <c r="R213" s="145">
        <f t="shared" si="32"/>
        <v>7.4999999999999997E-3</v>
      </c>
      <c r="S213" s="145">
        <v>0</v>
      </c>
      <c r="T213" s="146">
        <f t="shared" si="33"/>
        <v>0</v>
      </c>
      <c r="AR213" s="147" t="s">
        <v>207</v>
      </c>
      <c r="AT213" s="147" t="s">
        <v>194</v>
      </c>
      <c r="AU213" s="147" t="s">
        <v>153</v>
      </c>
      <c r="AY213" s="13" t="s">
        <v>146</v>
      </c>
      <c r="BE213" s="148">
        <f t="shared" si="34"/>
        <v>0</v>
      </c>
      <c r="BF213" s="148">
        <f t="shared" si="35"/>
        <v>0</v>
      </c>
      <c r="BG213" s="148">
        <f t="shared" si="36"/>
        <v>0</v>
      </c>
      <c r="BH213" s="148">
        <f t="shared" si="37"/>
        <v>0</v>
      </c>
      <c r="BI213" s="148">
        <f t="shared" si="38"/>
        <v>0</v>
      </c>
      <c r="BJ213" s="13" t="s">
        <v>153</v>
      </c>
      <c r="BK213" s="148">
        <f t="shared" si="39"/>
        <v>0</v>
      </c>
      <c r="BL213" s="13" t="s">
        <v>176</v>
      </c>
      <c r="BM213" s="147" t="s">
        <v>466</v>
      </c>
    </row>
    <row r="214" spans="2:65" s="1" customFormat="1" ht="16.5" customHeight="1" x14ac:dyDescent="0.2">
      <c r="B214" s="28"/>
      <c r="C214" s="135" t="s">
        <v>299</v>
      </c>
      <c r="D214" s="135" t="s">
        <v>148</v>
      </c>
      <c r="E214" s="136" t="s">
        <v>1180</v>
      </c>
      <c r="F214" s="137" t="s">
        <v>1181</v>
      </c>
      <c r="G214" s="138" t="s">
        <v>1171</v>
      </c>
      <c r="H214" s="139">
        <v>4</v>
      </c>
      <c r="I214" s="140"/>
      <c r="J214" s="141">
        <f t="shared" si="30"/>
        <v>0</v>
      </c>
      <c r="K214" s="142"/>
      <c r="L214" s="28"/>
      <c r="M214" s="143" t="s">
        <v>1</v>
      </c>
      <c r="N214" s="144" t="s">
        <v>37</v>
      </c>
      <c r="P214" s="145">
        <f t="shared" si="31"/>
        <v>0</v>
      </c>
      <c r="Q214" s="145">
        <v>1.2E-4</v>
      </c>
      <c r="R214" s="145">
        <f t="shared" si="32"/>
        <v>4.8000000000000001E-4</v>
      </c>
      <c r="S214" s="145">
        <v>0</v>
      </c>
      <c r="T214" s="146">
        <f t="shared" si="33"/>
        <v>0</v>
      </c>
      <c r="AR214" s="147" t="s">
        <v>176</v>
      </c>
      <c r="AT214" s="147" t="s">
        <v>148</v>
      </c>
      <c r="AU214" s="147" t="s">
        <v>153</v>
      </c>
      <c r="AY214" s="13" t="s">
        <v>146</v>
      </c>
      <c r="BE214" s="148">
        <f t="shared" si="34"/>
        <v>0</v>
      </c>
      <c r="BF214" s="148">
        <f t="shared" si="35"/>
        <v>0</v>
      </c>
      <c r="BG214" s="148">
        <f t="shared" si="36"/>
        <v>0</v>
      </c>
      <c r="BH214" s="148">
        <f t="shared" si="37"/>
        <v>0</v>
      </c>
      <c r="BI214" s="148">
        <f t="shared" si="38"/>
        <v>0</v>
      </c>
      <c r="BJ214" s="13" t="s">
        <v>153</v>
      </c>
      <c r="BK214" s="148">
        <f t="shared" si="39"/>
        <v>0</v>
      </c>
      <c r="BL214" s="13" t="s">
        <v>176</v>
      </c>
      <c r="BM214" s="147" t="s">
        <v>470</v>
      </c>
    </row>
    <row r="215" spans="2:65" s="1" customFormat="1" ht="16.5" customHeight="1" x14ac:dyDescent="0.2">
      <c r="B215" s="28"/>
      <c r="C215" s="149" t="s">
        <v>458</v>
      </c>
      <c r="D215" s="149" t="s">
        <v>194</v>
      </c>
      <c r="E215" s="150" t="s">
        <v>1182</v>
      </c>
      <c r="F215" s="151" t="s">
        <v>1183</v>
      </c>
      <c r="G215" s="152" t="s">
        <v>191</v>
      </c>
      <c r="H215" s="153">
        <v>4</v>
      </c>
      <c r="I215" s="154"/>
      <c r="J215" s="155">
        <f t="shared" si="30"/>
        <v>0</v>
      </c>
      <c r="K215" s="156"/>
      <c r="L215" s="157"/>
      <c r="M215" s="158" t="s">
        <v>1</v>
      </c>
      <c r="N215" s="159" t="s">
        <v>37</v>
      </c>
      <c r="P215" s="145">
        <f t="shared" si="31"/>
        <v>0</v>
      </c>
      <c r="Q215" s="145">
        <v>4.0000000000000002E-4</v>
      </c>
      <c r="R215" s="145">
        <f t="shared" si="32"/>
        <v>1.6000000000000001E-3</v>
      </c>
      <c r="S215" s="145">
        <v>0</v>
      </c>
      <c r="T215" s="146">
        <f t="shared" si="33"/>
        <v>0</v>
      </c>
      <c r="AR215" s="147" t="s">
        <v>207</v>
      </c>
      <c r="AT215" s="147" t="s">
        <v>194</v>
      </c>
      <c r="AU215" s="147" t="s">
        <v>153</v>
      </c>
      <c r="AY215" s="13" t="s">
        <v>146</v>
      </c>
      <c r="BE215" s="148">
        <f t="shared" si="34"/>
        <v>0</v>
      </c>
      <c r="BF215" s="148">
        <f t="shared" si="35"/>
        <v>0</v>
      </c>
      <c r="BG215" s="148">
        <f t="shared" si="36"/>
        <v>0</v>
      </c>
      <c r="BH215" s="148">
        <f t="shared" si="37"/>
        <v>0</v>
      </c>
      <c r="BI215" s="148">
        <f t="shared" si="38"/>
        <v>0</v>
      </c>
      <c r="BJ215" s="13" t="s">
        <v>153</v>
      </c>
      <c r="BK215" s="148">
        <f t="shared" si="39"/>
        <v>0</v>
      </c>
      <c r="BL215" s="13" t="s">
        <v>176</v>
      </c>
      <c r="BM215" s="147" t="s">
        <v>473</v>
      </c>
    </row>
    <row r="216" spans="2:65" s="1" customFormat="1" ht="16.5" customHeight="1" x14ac:dyDescent="0.2">
      <c r="B216" s="28"/>
      <c r="C216" s="135" t="s">
        <v>302</v>
      </c>
      <c r="D216" s="135" t="s">
        <v>148</v>
      </c>
      <c r="E216" s="136" t="s">
        <v>1184</v>
      </c>
      <c r="F216" s="137" t="s">
        <v>1185</v>
      </c>
      <c r="G216" s="138" t="s">
        <v>191</v>
      </c>
      <c r="H216" s="139">
        <v>5</v>
      </c>
      <c r="I216" s="140"/>
      <c r="J216" s="141">
        <f t="shared" si="30"/>
        <v>0</v>
      </c>
      <c r="K216" s="142"/>
      <c r="L216" s="28"/>
      <c r="M216" s="143" t="s">
        <v>1</v>
      </c>
      <c r="N216" s="144" t="s">
        <v>37</v>
      </c>
      <c r="P216" s="145">
        <f t="shared" si="31"/>
        <v>0</v>
      </c>
      <c r="Q216" s="145">
        <v>4.1999999999999996E-6</v>
      </c>
      <c r="R216" s="145">
        <f t="shared" si="32"/>
        <v>2.0999999999999999E-5</v>
      </c>
      <c r="S216" s="145">
        <v>0</v>
      </c>
      <c r="T216" s="146">
        <f t="shared" si="33"/>
        <v>0</v>
      </c>
      <c r="AR216" s="147" t="s">
        <v>176</v>
      </c>
      <c r="AT216" s="147" t="s">
        <v>148</v>
      </c>
      <c r="AU216" s="147" t="s">
        <v>153</v>
      </c>
      <c r="AY216" s="13" t="s">
        <v>146</v>
      </c>
      <c r="BE216" s="148">
        <f t="shared" si="34"/>
        <v>0</v>
      </c>
      <c r="BF216" s="148">
        <f t="shared" si="35"/>
        <v>0</v>
      </c>
      <c r="BG216" s="148">
        <f t="shared" si="36"/>
        <v>0</v>
      </c>
      <c r="BH216" s="148">
        <f t="shared" si="37"/>
        <v>0</v>
      </c>
      <c r="BI216" s="148">
        <f t="shared" si="38"/>
        <v>0</v>
      </c>
      <c r="BJ216" s="13" t="s">
        <v>153</v>
      </c>
      <c r="BK216" s="148">
        <f t="shared" si="39"/>
        <v>0</v>
      </c>
      <c r="BL216" s="13" t="s">
        <v>176</v>
      </c>
      <c r="BM216" s="147" t="s">
        <v>477</v>
      </c>
    </row>
    <row r="217" spans="2:65" s="1" customFormat="1" ht="16.5" customHeight="1" x14ac:dyDescent="0.2">
      <c r="B217" s="28"/>
      <c r="C217" s="149" t="s">
        <v>467</v>
      </c>
      <c r="D217" s="149" t="s">
        <v>194</v>
      </c>
      <c r="E217" s="150" t="s">
        <v>1186</v>
      </c>
      <c r="F217" s="151" t="s">
        <v>1187</v>
      </c>
      <c r="G217" s="152" t="s">
        <v>737</v>
      </c>
      <c r="H217" s="153">
        <v>5</v>
      </c>
      <c r="I217" s="154"/>
      <c r="J217" s="155">
        <f t="shared" si="30"/>
        <v>0</v>
      </c>
      <c r="K217" s="156"/>
      <c r="L217" s="157"/>
      <c r="M217" s="158" t="s">
        <v>1</v>
      </c>
      <c r="N217" s="159" t="s">
        <v>37</v>
      </c>
      <c r="P217" s="145">
        <f t="shared" si="31"/>
        <v>0</v>
      </c>
      <c r="Q217" s="145">
        <v>3.5799999999999998E-3</v>
      </c>
      <c r="R217" s="145">
        <f t="shared" si="32"/>
        <v>1.7899999999999999E-2</v>
      </c>
      <c r="S217" s="145">
        <v>0</v>
      </c>
      <c r="T217" s="146">
        <f t="shared" si="33"/>
        <v>0</v>
      </c>
      <c r="AR217" s="147" t="s">
        <v>207</v>
      </c>
      <c r="AT217" s="147" t="s">
        <v>194</v>
      </c>
      <c r="AU217" s="147" t="s">
        <v>153</v>
      </c>
      <c r="AY217" s="13" t="s">
        <v>146</v>
      </c>
      <c r="BE217" s="148">
        <f t="shared" si="34"/>
        <v>0</v>
      </c>
      <c r="BF217" s="148">
        <f t="shared" si="35"/>
        <v>0</v>
      </c>
      <c r="BG217" s="148">
        <f t="shared" si="36"/>
        <v>0</v>
      </c>
      <c r="BH217" s="148">
        <f t="shared" si="37"/>
        <v>0</v>
      </c>
      <c r="BI217" s="148">
        <f t="shared" si="38"/>
        <v>0</v>
      </c>
      <c r="BJ217" s="13" t="s">
        <v>153</v>
      </c>
      <c r="BK217" s="148">
        <f t="shared" si="39"/>
        <v>0</v>
      </c>
      <c r="BL217" s="13" t="s">
        <v>176</v>
      </c>
      <c r="BM217" s="147" t="s">
        <v>480</v>
      </c>
    </row>
    <row r="218" spans="2:65" s="1" customFormat="1" ht="16.5" customHeight="1" x14ac:dyDescent="0.2">
      <c r="B218" s="28"/>
      <c r="C218" s="135" t="s">
        <v>306</v>
      </c>
      <c r="D218" s="135" t="s">
        <v>148</v>
      </c>
      <c r="E218" s="136" t="s">
        <v>1188</v>
      </c>
      <c r="F218" s="137" t="s">
        <v>1189</v>
      </c>
      <c r="G218" s="138" t="s">
        <v>191</v>
      </c>
      <c r="H218" s="139">
        <v>1</v>
      </c>
      <c r="I218" s="140"/>
      <c r="J218" s="141">
        <f t="shared" si="30"/>
        <v>0</v>
      </c>
      <c r="K218" s="142"/>
      <c r="L218" s="28"/>
      <c r="M218" s="143" t="s">
        <v>1</v>
      </c>
      <c r="N218" s="144" t="s">
        <v>37</v>
      </c>
      <c r="P218" s="145">
        <f t="shared" si="31"/>
        <v>0</v>
      </c>
      <c r="Q218" s="145">
        <v>4.1999999999999996E-6</v>
      </c>
      <c r="R218" s="145">
        <f t="shared" si="32"/>
        <v>4.1999999999999996E-6</v>
      </c>
      <c r="S218" s="145">
        <v>0</v>
      </c>
      <c r="T218" s="146">
        <f t="shared" si="33"/>
        <v>0</v>
      </c>
      <c r="AR218" s="147" t="s">
        <v>176</v>
      </c>
      <c r="AT218" s="147" t="s">
        <v>148</v>
      </c>
      <c r="AU218" s="147" t="s">
        <v>153</v>
      </c>
      <c r="AY218" s="13" t="s">
        <v>146</v>
      </c>
      <c r="BE218" s="148">
        <f t="shared" si="34"/>
        <v>0</v>
      </c>
      <c r="BF218" s="148">
        <f t="shared" si="35"/>
        <v>0</v>
      </c>
      <c r="BG218" s="148">
        <f t="shared" si="36"/>
        <v>0</v>
      </c>
      <c r="BH218" s="148">
        <f t="shared" si="37"/>
        <v>0</v>
      </c>
      <c r="BI218" s="148">
        <f t="shared" si="38"/>
        <v>0</v>
      </c>
      <c r="BJ218" s="13" t="s">
        <v>153</v>
      </c>
      <c r="BK218" s="148">
        <f t="shared" si="39"/>
        <v>0</v>
      </c>
      <c r="BL218" s="13" t="s">
        <v>176</v>
      </c>
      <c r="BM218" s="147" t="s">
        <v>486</v>
      </c>
    </row>
    <row r="219" spans="2:65" s="1" customFormat="1" ht="16.5" customHeight="1" x14ac:dyDescent="0.2">
      <c r="B219" s="28"/>
      <c r="C219" s="149" t="s">
        <v>474</v>
      </c>
      <c r="D219" s="149" t="s">
        <v>194</v>
      </c>
      <c r="E219" s="150" t="s">
        <v>1190</v>
      </c>
      <c r="F219" s="151" t="s">
        <v>1191</v>
      </c>
      <c r="G219" s="152" t="s">
        <v>191</v>
      </c>
      <c r="H219" s="153">
        <v>1</v>
      </c>
      <c r="I219" s="154"/>
      <c r="J219" s="155">
        <f t="shared" si="30"/>
        <v>0</v>
      </c>
      <c r="K219" s="156"/>
      <c r="L219" s="157"/>
      <c r="M219" s="158" t="s">
        <v>1</v>
      </c>
      <c r="N219" s="159" t="s">
        <v>37</v>
      </c>
      <c r="P219" s="145">
        <f t="shared" si="31"/>
        <v>0</v>
      </c>
      <c r="Q219" s="145">
        <v>1.2999999999999999E-3</v>
      </c>
      <c r="R219" s="145">
        <f t="shared" si="32"/>
        <v>1.2999999999999999E-3</v>
      </c>
      <c r="S219" s="145">
        <v>0</v>
      </c>
      <c r="T219" s="146">
        <f t="shared" si="33"/>
        <v>0</v>
      </c>
      <c r="AR219" s="147" t="s">
        <v>207</v>
      </c>
      <c r="AT219" s="147" t="s">
        <v>194</v>
      </c>
      <c r="AU219" s="147" t="s">
        <v>153</v>
      </c>
      <c r="AY219" s="13" t="s">
        <v>146</v>
      </c>
      <c r="BE219" s="148">
        <f t="shared" si="34"/>
        <v>0</v>
      </c>
      <c r="BF219" s="148">
        <f t="shared" si="35"/>
        <v>0</v>
      </c>
      <c r="BG219" s="148">
        <f t="shared" si="36"/>
        <v>0</v>
      </c>
      <c r="BH219" s="148">
        <f t="shared" si="37"/>
        <v>0</v>
      </c>
      <c r="BI219" s="148">
        <f t="shared" si="38"/>
        <v>0</v>
      </c>
      <c r="BJ219" s="13" t="s">
        <v>153</v>
      </c>
      <c r="BK219" s="148">
        <f t="shared" si="39"/>
        <v>0</v>
      </c>
      <c r="BL219" s="13" t="s">
        <v>176</v>
      </c>
      <c r="BM219" s="147" t="s">
        <v>489</v>
      </c>
    </row>
    <row r="220" spans="2:65" s="1" customFormat="1" ht="16.5" customHeight="1" x14ac:dyDescent="0.2">
      <c r="B220" s="28"/>
      <c r="C220" s="135" t="s">
        <v>309</v>
      </c>
      <c r="D220" s="135" t="s">
        <v>148</v>
      </c>
      <c r="E220" s="136" t="s">
        <v>1192</v>
      </c>
      <c r="F220" s="137" t="s">
        <v>1193</v>
      </c>
      <c r="G220" s="138" t="s">
        <v>191</v>
      </c>
      <c r="H220" s="139">
        <v>3</v>
      </c>
      <c r="I220" s="140"/>
      <c r="J220" s="141">
        <f t="shared" si="30"/>
        <v>0</v>
      </c>
      <c r="K220" s="142"/>
      <c r="L220" s="28"/>
      <c r="M220" s="143" t="s">
        <v>1</v>
      </c>
      <c r="N220" s="144" t="s">
        <v>37</v>
      </c>
      <c r="P220" s="145">
        <f t="shared" si="31"/>
        <v>0</v>
      </c>
      <c r="Q220" s="145">
        <v>4.1999999999999996E-6</v>
      </c>
      <c r="R220" s="145">
        <f t="shared" si="32"/>
        <v>1.2599999999999998E-5</v>
      </c>
      <c r="S220" s="145">
        <v>0</v>
      </c>
      <c r="T220" s="146">
        <f t="shared" si="33"/>
        <v>0</v>
      </c>
      <c r="AR220" s="147" t="s">
        <v>176</v>
      </c>
      <c r="AT220" s="147" t="s">
        <v>148</v>
      </c>
      <c r="AU220" s="147" t="s">
        <v>153</v>
      </c>
      <c r="AY220" s="13" t="s">
        <v>146</v>
      </c>
      <c r="BE220" s="148">
        <f t="shared" si="34"/>
        <v>0</v>
      </c>
      <c r="BF220" s="148">
        <f t="shared" si="35"/>
        <v>0</v>
      </c>
      <c r="BG220" s="148">
        <f t="shared" si="36"/>
        <v>0</v>
      </c>
      <c r="BH220" s="148">
        <f t="shared" si="37"/>
        <v>0</v>
      </c>
      <c r="BI220" s="148">
        <f t="shared" si="38"/>
        <v>0</v>
      </c>
      <c r="BJ220" s="13" t="s">
        <v>153</v>
      </c>
      <c r="BK220" s="148">
        <f t="shared" si="39"/>
        <v>0</v>
      </c>
      <c r="BL220" s="13" t="s">
        <v>176</v>
      </c>
      <c r="BM220" s="147" t="s">
        <v>493</v>
      </c>
    </row>
    <row r="221" spans="2:65" s="1" customFormat="1" ht="16.5" customHeight="1" x14ac:dyDescent="0.2">
      <c r="B221" s="28"/>
      <c r="C221" s="149" t="s">
        <v>483</v>
      </c>
      <c r="D221" s="149" t="s">
        <v>194</v>
      </c>
      <c r="E221" s="150" t="s">
        <v>1194</v>
      </c>
      <c r="F221" s="151" t="s">
        <v>1195</v>
      </c>
      <c r="G221" s="152" t="s">
        <v>737</v>
      </c>
      <c r="H221" s="153">
        <v>3</v>
      </c>
      <c r="I221" s="154"/>
      <c r="J221" s="155">
        <f t="shared" si="30"/>
        <v>0</v>
      </c>
      <c r="K221" s="156"/>
      <c r="L221" s="157"/>
      <c r="M221" s="158" t="s">
        <v>1</v>
      </c>
      <c r="N221" s="159" t="s">
        <v>37</v>
      </c>
      <c r="P221" s="145">
        <f t="shared" si="31"/>
        <v>0</v>
      </c>
      <c r="Q221" s="145">
        <v>2.0100000000000001E-3</v>
      </c>
      <c r="R221" s="145">
        <f t="shared" si="32"/>
        <v>6.0300000000000006E-3</v>
      </c>
      <c r="S221" s="145">
        <v>0</v>
      </c>
      <c r="T221" s="146">
        <f t="shared" si="33"/>
        <v>0</v>
      </c>
      <c r="AR221" s="147" t="s">
        <v>207</v>
      </c>
      <c r="AT221" s="147" t="s">
        <v>194</v>
      </c>
      <c r="AU221" s="147" t="s">
        <v>153</v>
      </c>
      <c r="AY221" s="13" t="s">
        <v>146</v>
      </c>
      <c r="BE221" s="148">
        <f t="shared" si="34"/>
        <v>0</v>
      </c>
      <c r="BF221" s="148">
        <f t="shared" si="35"/>
        <v>0</v>
      </c>
      <c r="BG221" s="148">
        <f t="shared" si="36"/>
        <v>0</v>
      </c>
      <c r="BH221" s="148">
        <f t="shared" si="37"/>
        <v>0</v>
      </c>
      <c r="BI221" s="148">
        <f t="shared" si="38"/>
        <v>0</v>
      </c>
      <c r="BJ221" s="13" t="s">
        <v>153</v>
      </c>
      <c r="BK221" s="148">
        <f t="shared" si="39"/>
        <v>0</v>
      </c>
      <c r="BL221" s="13" t="s">
        <v>176</v>
      </c>
      <c r="BM221" s="147" t="s">
        <v>496</v>
      </c>
    </row>
    <row r="222" spans="2:65" s="1" customFormat="1" ht="16.5" customHeight="1" x14ac:dyDescent="0.2">
      <c r="B222" s="28"/>
      <c r="C222" s="149" t="s">
        <v>313</v>
      </c>
      <c r="D222" s="149" t="s">
        <v>194</v>
      </c>
      <c r="E222" s="150" t="s">
        <v>1196</v>
      </c>
      <c r="F222" s="151" t="s">
        <v>1197</v>
      </c>
      <c r="G222" s="152" t="s">
        <v>191</v>
      </c>
      <c r="H222" s="153">
        <v>3</v>
      </c>
      <c r="I222" s="154"/>
      <c r="J222" s="155">
        <f t="shared" si="30"/>
        <v>0</v>
      </c>
      <c r="K222" s="156"/>
      <c r="L222" s="157"/>
      <c r="M222" s="158" t="s">
        <v>1</v>
      </c>
      <c r="N222" s="159" t="s">
        <v>37</v>
      </c>
      <c r="P222" s="145">
        <f t="shared" si="31"/>
        <v>0</v>
      </c>
      <c r="Q222" s="145">
        <v>3.5699999999999998E-3</v>
      </c>
      <c r="R222" s="145">
        <f t="shared" si="32"/>
        <v>1.0709999999999999E-2</v>
      </c>
      <c r="S222" s="145">
        <v>0</v>
      </c>
      <c r="T222" s="146">
        <f t="shared" si="33"/>
        <v>0</v>
      </c>
      <c r="AR222" s="147" t="s">
        <v>207</v>
      </c>
      <c r="AT222" s="147" t="s">
        <v>194</v>
      </c>
      <c r="AU222" s="147" t="s">
        <v>153</v>
      </c>
      <c r="AY222" s="13" t="s">
        <v>146</v>
      </c>
      <c r="BE222" s="148">
        <f t="shared" si="34"/>
        <v>0</v>
      </c>
      <c r="BF222" s="148">
        <f t="shared" si="35"/>
        <v>0</v>
      </c>
      <c r="BG222" s="148">
        <f t="shared" si="36"/>
        <v>0</v>
      </c>
      <c r="BH222" s="148">
        <f t="shared" si="37"/>
        <v>0</v>
      </c>
      <c r="BI222" s="148">
        <f t="shared" si="38"/>
        <v>0</v>
      </c>
      <c r="BJ222" s="13" t="s">
        <v>153</v>
      </c>
      <c r="BK222" s="148">
        <f t="shared" si="39"/>
        <v>0</v>
      </c>
      <c r="BL222" s="13" t="s">
        <v>176</v>
      </c>
      <c r="BM222" s="147" t="s">
        <v>502</v>
      </c>
    </row>
    <row r="223" spans="2:65" s="1" customFormat="1" ht="24.2" customHeight="1" x14ac:dyDescent="0.2">
      <c r="B223" s="28"/>
      <c r="C223" s="135" t="s">
        <v>490</v>
      </c>
      <c r="D223" s="135" t="s">
        <v>148</v>
      </c>
      <c r="E223" s="136" t="s">
        <v>1198</v>
      </c>
      <c r="F223" s="137" t="s">
        <v>1199</v>
      </c>
      <c r="G223" s="138" t="s">
        <v>191</v>
      </c>
      <c r="H223" s="139">
        <v>4</v>
      </c>
      <c r="I223" s="140"/>
      <c r="J223" s="141">
        <f t="shared" si="30"/>
        <v>0</v>
      </c>
      <c r="K223" s="142"/>
      <c r="L223" s="28"/>
      <c r="M223" s="143" t="s">
        <v>1</v>
      </c>
      <c r="N223" s="144" t="s">
        <v>37</v>
      </c>
      <c r="P223" s="145">
        <f t="shared" si="31"/>
        <v>0</v>
      </c>
      <c r="Q223" s="145">
        <v>0</v>
      </c>
      <c r="R223" s="145">
        <f t="shared" si="32"/>
        <v>0</v>
      </c>
      <c r="S223" s="145">
        <v>0</v>
      </c>
      <c r="T223" s="146">
        <f t="shared" si="33"/>
        <v>0</v>
      </c>
      <c r="AR223" s="147" t="s">
        <v>176</v>
      </c>
      <c r="AT223" s="147" t="s">
        <v>148</v>
      </c>
      <c r="AU223" s="147" t="s">
        <v>153</v>
      </c>
      <c r="AY223" s="13" t="s">
        <v>146</v>
      </c>
      <c r="BE223" s="148">
        <f t="shared" si="34"/>
        <v>0</v>
      </c>
      <c r="BF223" s="148">
        <f t="shared" si="35"/>
        <v>0</v>
      </c>
      <c r="BG223" s="148">
        <f t="shared" si="36"/>
        <v>0</v>
      </c>
      <c r="BH223" s="148">
        <f t="shared" si="37"/>
        <v>0</v>
      </c>
      <c r="BI223" s="148">
        <f t="shared" si="38"/>
        <v>0</v>
      </c>
      <c r="BJ223" s="13" t="s">
        <v>153</v>
      </c>
      <c r="BK223" s="148">
        <f t="shared" si="39"/>
        <v>0</v>
      </c>
      <c r="BL223" s="13" t="s">
        <v>176</v>
      </c>
      <c r="BM223" s="147" t="s">
        <v>505</v>
      </c>
    </row>
    <row r="224" spans="2:65" s="1" customFormat="1" ht="24.2" customHeight="1" x14ac:dyDescent="0.2">
      <c r="B224" s="28"/>
      <c r="C224" s="135" t="s">
        <v>316</v>
      </c>
      <c r="D224" s="135" t="s">
        <v>148</v>
      </c>
      <c r="E224" s="136" t="s">
        <v>1200</v>
      </c>
      <c r="F224" s="137" t="s">
        <v>1201</v>
      </c>
      <c r="G224" s="138" t="s">
        <v>191</v>
      </c>
      <c r="H224" s="139">
        <v>4</v>
      </c>
      <c r="I224" s="140"/>
      <c r="J224" s="141">
        <f t="shared" si="30"/>
        <v>0</v>
      </c>
      <c r="K224" s="142"/>
      <c r="L224" s="28"/>
      <c r="M224" s="143" t="s">
        <v>1</v>
      </c>
      <c r="N224" s="144" t="s">
        <v>37</v>
      </c>
      <c r="P224" s="145">
        <f t="shared" si="31"/>
        <v>0</v>
      </c>
      <c r="Q224" s="145">
        <v>0</v>
      </c>
      <c r="R224" s="145">
        <f t="shared" si="32"/>
        <v>0</v>
      </c>
      <c r="S224" s="145">
        <v>0</v>
      </c>
      <c r="T224" s="146">
        <f t="shared" si="33"/>
        <v>0</v>
      </c>
      <c r="AR224" s="147" t="s">
        <v>176</v>
      </c>
      <c r="AT224" s="147" t="s">
        <v>148</v>
      </c>
      <c r="AU224" s="147" t="s">
        <v>153</v>
      </c>
      <c r="AY224" s="13" t="s">
        <v>146</v>
      </c>
      <c r="BE224" s="148">
        <f t="shared" si="34"/>
        <v>0</v>
      </c>
      <c r="BF224" s="148">
        <f t="shared" si="35"/>
        <v>0</v>
      </c>
      <c r="BG224" s="148">
        <f t="shared" si="36"/>
        <v>0</v>
      </c>
      <c r="BH224" s="148">
        <f t="shared" si="37"/>
        <v>0</v>
      </c>
      <c r="BI224" s="148">
        <f t="shared" si="38"/>
        <v>0</v>
      </c>
      <c r="BJ224" s="13" t="s">
        <v>153</v>
      </c>
      <c r="BK224" s="148">
        <f t="shared" si="39"/>
        <v>0</v>
      </c>
      <c r="BL224" s="13" t="s">
        <v>176</v>
      </c>
      <c r="BM224" s="147" t="s">
        <v>509</v>
      </c>
    </row>
    <row r="225" spans="2:65" s="1" customFormat="1" ht="16.5" customHeight="1" x14ac:dyDescent="0.2">
      <c r="B225" s="28"/>
      <c r="C225" s="149" t="s">
        <v>499</v>
      </c>
      <c r="D225" s="149" t="s">
        <v>194</v>
      </c>
      <c r="E225" s="150" t="s">
        <v>1202</v>
      </c>
      <c r="F225" s="151" t="s">
        <v>1203</v>
      </c>
      <c r="G225" s="152" t="s">
        <v>1143</v>
      </c>
      <c r="H225" s="153">
        <v>4</v>
      </c>
      <c r="I225" s="154"/>
      <c r="J225" s="155">
        <f t="shared" si="30"/>
        <v>0</v>
      </c>
      <c r="K225" s="156"/>
      <c r="L225" s="157"/>
      <c r="M225" s="158" t="s">
        <v>1</v>
      </c>
      <c r="N225" s="159" t="s">
        <v>37</v>
      </c>
      <c r="P225" s="145">
        <f t="shared" si="31"/>
        <v>0</v>
      </c>
      <c r="Q225" s="145">
        <v>3.3E-4</v>
      </c>
      <c r="R225" s="145">
        <f t="shared" si="32"/>
        <v>1.32E-3</v>
      </c>
      <c r="S225" s="145">
        <v>0</v>
      </c>
      <c r="T225" s="146">
        <f t="shared" si="33"/>
        <v>0</v>
      </c>
      <c r="AR225" s="147" t="s">
        <v>207</v>
      </c>
      <c r="AT225" s="147" t="s">
        <v>194</v>
      </c>
      <c r="AU225" s="147" t="s">
        <v>153</v>
      </c>
      <c r="AY225" s="13" t="s">
        <v>146</v>
      </c>
      <c r="BE225" s="148">
        <f t="shared" si="34"/>
        <v>0</v>
      </c>
      <c r="BF225" s="148">
        <f t="shared" si="35"/>
        <v>0</v>
      </c>
      <c r="BG225" s="148">
        <f t="shared" si="36"/>
        <v>0</v>
      </c>
      <c r="BH225" s="148">
        <f t="shared" si="37"/>
        <v>0</v>
      </c>
      <c r="BI225" s="148">
        <f t="shared" si="38"/>
        <v>0</v>
      </c>
      <c r="BJ225" s="13" t="s">
        <v>153</v>
      </c>
      <c r="BK225" s="148">
        <f t="shared" si="39"/>
        <v>0</v>
      </c>
      <c r="BL225" s="13" t="s">
        <v>176</v>
      </c>
      <c r="BM225" s="147" t="s">
        <v>512</v>
      </c>
    </row>
    <row r="226" spans="2:65" s="1" customFormat="1" ht="16.5" customHeight="1" x14ac:dyDescent="0.2">
      <c r="B226" s="28"/>
      <c r="C226" s="149" t="s">
        <v>320</v>
      </c>
      <c r="D226" s="149" t="s">
        <v>194</v>
      </c>
      <c r="E226" s="150" t="s">
        <v>1204</v>
      </c>
      <c r="F226" s="151" t="s">
        <v>1205</v>
      </c>
      <c r="G226" s="152" t="s">
        <v>1143</v>
      </c>
      <c r="H226" s="153">
        <v>3</v>
      </c>
      <c r="I226" s="154"/>
      <c r="J226" s="155">
        <f t="shared" si="30"/>
        <v>0</v>
      </c>
      <c r="K226" s="156"/>
      <c r="L226" s="157"/>
      <c r="M226" s="158" t="s">
        <v>1</v>
      </c>
      <c r="N226" s="159" t="s">
        <v>37</v>
      </c>
      <c r="P226" s="145">
        <f t="shared" si="31"/>
        <v>0</v>
      </c>
      <c r="Q226" s="145">
        <v>2.7999999999999998E-4</v>
      </c>
      <c r="R226" s="145">
        <f t="shared" si="32"/>
        <v>8.3999999999999993E-4</v>
      </c>
      <c r="S226" s="145">
        <v>0</v>
      </c>
      <c r="T226" s="146">
        <f t="shared" si="33"/>
        <v>0</v>
      </c>
      <c r="AR226" s="147" t="s">
        <v>207</v>
      </c>
      <c r="AT226" s="147" t="s">
        <v>194</v>
      </c>
      <c r="AU226" s="147" t="s">
        <v>153</v>
      </c>
      <c r="AY226" s="13" t="s">
        <v>146</v>
      </c>
      <c r="BE226" s="148">
        <f t="shared" si="34"/>
        <v>0</v>
      </c>
      <c r="BF226" s="148">
        <f t="shared" si="35"/>
        <v>0</v>
      </c>
      <c r="BG226" s="148">
        <f t="shared" si="36"/>
        <v>0</v>
      </c>
      <c r="BH226" s="148">
        <f t="shared" si="37"/>
        <v>0</v>
      </c>
      <c r="BI226" s="148">
        <f t="shared" si="38"/>
        <v>0</v>
      </c>
      <c r="BJ226" s="13" t="s">
        <v>153</v>
      </c>
      <c r="BK226" s="148">
        <f t="shared" si="39"/>
        <v>0</v>
      </c>
      <c r="BL226" s="13" t="s">
        <v>176</v>
      </c>
      <c r="BM226" s="147" t="s">
        <v>516</v>
      </c>
    </row>
    <row r="227" spans="2:65" s="1" customFormat="1" ht="16.5" customHeight="1" x14ac:dyDescent="0.2">
      <c r="B227" s="28"/>
      <c r="C227" s="149" t="s">
        <v>506</v>
      </c>
      <c r="D227" s="149" t="s">
        <v>194</v>
      </c>
      <c r="E227" s="150" t="s">
        <v>1206</v>
      </c>
      <c r="F227" s="151" t="s">
        <v>1207</v>
      </c>
      <c r="G227" s="152" t="s">
        <v>191</v>
      </c>
      <c r="H227" s="153">
        <v>4</v>
      </c>
      <c r="I227" s="154"/>
      <c r="J227" s="155">
        <f t="shared" si="30"/>
        <v>0</v>
      </c>
      <c r="K227" s="156"/>
      <c r="L227" s="157"/>
      <c r="M227" s="158" t="s">
        <v>1</v>
      </c>
      <c r="N227" s="159" t="s">
        <v>37</v>
      </c>
      <c r="P227" s="145">
        <f t="shared" si="31"/>
        <v>0</v>
      </c>
      <c r="Q227" s="145">
        <v>3.6000000000000002E-4</v>
      </c>
      <c r="R227" s="145">
        <f t="shared" si="32"/>
        <v>1.4400000000000001E-3</v>
      </c>
      <c r="S227" s="145">
        <v>0</v>
      </c>
      <c r="T227" s="146">
        <f t="shared" si="33"/>
        <v>0</v>
      </c>
      <c r="AR227" s="147" t="s">
        <v>207</v>
      </c>
      <c r="AT227" s="147" t="s">
        <v>194</v>
      </c>
      <c r="AU227" s="147" t="s">
        <v>153</v>
      </c>
      <c r="AY227" s="13" t="s">
        <v>146</v>
      </c>
      <c r="BE227" s="148">
        <f t="shared" si="34"/>
        <v>0</v>
      </c>
      <c r="BF227" s="148">
        <f t="shared" si="35"/>
        <v>0</v>
      </c>
      <c r="BG227" s="148">
        <f t="shared" si="36"/>
        <v>0</v>
      </c>
      <c r="BH227" s="148">
        <f t="shared" si="37"/>
        <v>0</v>
      </c>
      <c r="BI227" s="148">
        <f t="shared" si="38"/>
        <v>0</v>
      </c>
      <c r="BJ227" s="13" t="s">
        <v>153</v>
      </c>
      <c r="BK227" s="148">
        <f t="shared" si="39"/>
        <v>0</v>
      </c>
      <c r="BL227" s="13" t="s">
        <v>176</v>
      </c>
      <c r="BM227" s="147" t="s">
        <v>519</v>
      </c>
    </row>
    <row r="228" spans="2:65" s="1" customFormat="1" ht="16.5" customHeight="1" x14ac:dyDescent="0.2">
      <c r="B228" s="28"/>
      <c r="C228" s="149" t="s">
        <v>330</v>
      </c>
      <c r="D228" s="149" t="s">
        <v>194</v>
      </c>
      <c r="E228" s="150" t="s">
        <v>1208</v>
      </c>
      <c r="F228" s="151" t="s">
        <v>1209</v>
      </c>
      <c r="G228" s="152" t="s">
        <v>191</v>
      </c>
      <c r="H228" s="153">
        <v>4</v>
      </c>
      <c r="I228" s="154"/>
      <c r="J228" s="155">
        <f t="shared" si="30"/>
        <v>0</v>
      </c>
      <c r="K228" s="156"/>
      <c r="L228" s="157"/>
      <c r="M228" s="158" t="s">
        <v>1</v>
      </c>
      <c r="N228" s="159" t="s">
        <v>37</v>
      </c>
      <c r="P228" s="145">
        <f t="shared" si="31"/>
        <v>0</v>
      </c>
      <c r="Q228" s="145">
        <v>8.4999999999999995E-4</v>
      </c>
      <c r="R228" s="145">
        <f t="shared" si="32"/>
        <v>3.3999999999999998E-3</v>
      </c>
      <c r="S228" s="145">
        <v>0</v>
      </c>
      <c r="T228" s="146">
        <f t="shared" si="33"/>
        <v>0</v>
      </c>
      <c r="AR228" s="147" t="s">
        <v>207</v>
      </c>
      <c r="AT228" s="147" t="s">
        <v>194</v>
      </c>
      <c r="AU228" s="147" t="s">
        <v>153</v>
      </c>
      <c r="AY228" s="13" t="s">
        <v>146</v>
      </c>
      <c r="BE228" s="148">
        <f t="shared" si="34"/>
        <v>0</v>
      </c>
      <c r="BF228" s="148">
        <f t="shared" si="35"/>
        <v>0</v>
      </c>
      <c r="BG228" s="148">
        <f t="shared" si="36"/>
        <v>0</v>
      </c>
      <c r="BH228" s="148">
        <f t="shared" si="37"/>
        <v>0</v>
      </c>
      <c r="BI228" s="148">
        <f t="shared" si="38"/>
        <v>0</v>
      </c>
      <c r="BJ228" s="13" t="s">
        <v>153</v>
      </c>
      <c r="BK228" s="148">
        <f t="shared" si="39"/>
        <v>0</v>
      </c>
      <c r="BL228" s="13" t="s">
        <v>176</v>
      </c>
      <c r="BM228" s="147" t="s">
        <v>523</v>
      </c>
    </row>
    <row r="229" spans="2:65" s="1" customFormat="1" ht="16.5" customHeight="1" x14ac:dyDescent="0.2">
      <c r="B229" s="28"/>
      <c r="C229" s="149" t="s">
        <v>566</v>
      </c>
      <c r="D229" s="149" t="s">
        <v>194</v>
      </c>
      <c r="E229" s="150" t="s">
        <v>1210</v>
      </c>
      <c r="F229" s="151" t="s">
        <v>1211</v>
      </c>
      <c r="G229" s="152" t="s">
        <v>191</v>
      </c>
      <c r="H229" s="153">
        <v>2</v>
      </c>
      <c r="I229" s="154"/>
      <c r="J229" s="155">
        <f t="shared" si="30"/>
        <v>0</v>
      </c>
      <c r="K229" s="156"/>
      <c r="L229" s="157"/>
      <c r="M229" s="158" t="s">
        <v>1</v>
      </c>
      <c r="N229" s="159" t="s">
        <v>37</v>
      </c>
      <c r="P229" s="145">
        <f t="shared" si="31"/>
        <v>0</v>
      </c>
      <c r="Q229" s="145">
        <v>4.8000000000000001E-4</v>
      </c>
      <c r="R229" s="145">
        <f t="shared" si="32"/>
        <v>9.6000000000000002E-4</v>
      </c>
      <c r="S229" s="145">
        <v>0</v>
      </c>
      <c r="T229" s="146">
        <f t="shared" si="33"/>
        <v>0</v>
      </c>
      <c r="AR229" s="147" t="s">
        <v>207</v>
      </c>
      <c r="AT229" s="147" t="s">
        <v>194</v>
      </c>
      <c r="AU229" s="147" t="s">
        <v>153</v>
      </c>
      <c r="AY229" s="13" t="s">
        <v>146</v>
      </c>
      <c r="BE229" s="148">
        <f t="shared" si="34"/>
        <v>0</v>
      </c>
      <c r="BF229" s="148">
        <f t="shared" si="35"/>
        <v>0</v>
      </c>
      <c r="BG229" s="148">
        <f t="shared" si="36"/>
        <v>0</v>
      </c>
      <c r="BH229" s="148">
        <f t="shared" si="37"/>
        <v>0</v>
      </c>
      <c r="BI229" s="148">
        <f t="shared" si="38"/>
        <v>0</v>
      </c>
      <c r="BJ229" s="13" t="s">
        <v>153</v>
      </c>
      <c r="BK229" s="148">
        <f t="shared" si="39"/>
        <v>0</v>
      </c>
      <c r="BL229" s="13" t="s">
        <v>176</v>
      </c>
      <c r="BM229" s="147" t="s">
        <v>526</v>
      </c>
    </row>
    <row r="230" spans="2:65" s="1" customFormat="1" ht="16.5" customHeight="1" x14ac:dyDescent="0.2">
      <c r="B230" s="28"/>
      <c r="C230" s="149" t="s">
        <v>334</v>
      </c>
      <c r="D230" s="149" t="s">
        <v>194</v>
      </c>
      <c r="E230" s="150" t="s">
        <v>1212</v>
      </c>
      <c r="F230" s="151" t="s">
        <v>1213</v>
      </c>
      <c r="G230" s="152" t="s">
        <v>191</v>
      </c>
      <c r="H230" s="153">
        <v>4</v>
      </c>
      <c r="I230" s="154"/>
      <c r="J230" s="155">
        <f t="shared" si="30"/>
        <v>0</v>
      </c>
      <c r="K230" s="156"/>
      <c r="L230" s="157"/>
      <c r="M230" s="158" t="s">
        <v>1</v>
      </c>
      <c r="N230" s="159" t="s">
        <v>37</v>
      </c>
      <c r="P230" s="145">
        <f t="shared" si="31"/>
        <v>0</v>
      </c>
      <c r="Q230" s="145">
        <v>9.7999999999999997E-4</v>
      </c>
      <c r="R230" s="145">
        <f t="shared" si="32"/>
        <v>3.9199999999999999E-3</v>
      </c>
      <c r="S230" s="145">
        <v>0</v>
      </c>
      <c r="T230" s="146">
        <f t="shared" si="33"/>
        <v>0</v>
      </c>
      <c r="AR230" s="147" t="s">
        <v>207</v>
      </c>
      <c r="AT230" s="147" t="s">
        <v>194</v>
      </c>
      <c r="AU230" s="147" t="s">
        <v>153</v>
      </c>
      <c r="AY230" s="13" t="s">
        <v>146</v>
      </c>
      <c r="BE230" s="148">
        <f t="shared" si="34"/>
        <v>0</v>
      </c>
      <c r="BF230" s="148">
        <f t="shared" si="35"/>
        <v>0</v>
      </c>
      <c r="BG230" s="148">
        <f t="shared" si="36"/>
        <v>0</v>
      </c>
      <c r="BH230" s="148">
        <f t="shared" si="37"/>
        <v>0</v>
      </c>
      <c r="BI230" s="148">
        <f t="shared" si="38"/>
        <v>0</v>
      </c>
      <c r="BJ230" s="13" t="s">
        <v>153</v>
      </c>
      <c r="BK230" s="148">
        <f t="shared" si="39"/>
        <v>0</v>
      </c>
      <c r="BL230" s="13" t="s">
        <v>176</v>
      </c>
      <c r="BM230" s="147" t="s">
        <v>530</v>
      </c>
    </row>
    <row r="231" spans="2:65" s="11" customFormat="1" ht="22.7" customHeight="1" x14ac:dyDescent="0.2">
      <c r="B231" s="123"/>
      <c r="D231" s="124" t="s">
        <v>70</v>
      </c>
      <c r="E231" s="133" t="s">
        <v>462</v>
      </c>
      <c r="F231" s="133" t="s">
        <v>1214</v>
      </c>
      <c r="I231" s="126"/>
      <c r="J231" s="134">
        <f>BK231</f>
        <v>0</v>
      </c>
      <c r="L231" s="123"/>
      <c r="M231" s="128"/>
      <c r="P231" s="129">
        <f>P232</f>
        <v>0</v>
      </c>
      <c r="R231" s="129">
        <f>R232</f>
        <v>4.4842240000000002E-3</v>
      </c>
      <c r="T231" s="130">
        <f>T232</f>
        <v>0</v>
      </c>
      <c r="AR231" s="124" t="s">
        <v>153</v>
      </c>
      <c r="AT231" s="131" t="s">
        <v>70</v>
      </c>
      <c r="AU231" s="131" t="s">
        <v>79</v>
      </c>
      <c r="AY231" s="124" t="s">
        <v>146</v>
      </c>
      <c r="BK231" s="132">
        <f>BK232</f>
        <v>0</v>
      </c>
    </row>
    <row r="232" spans="2:65" s="1" customFormat="1" ht="24.2" customHeight="1" x14ac:dyDescent="0.2">
      <c r="B232" s="28"/>
      <c r="C232" s="135" t="s">
        <v>571</v>
      </c>
      <c r="D232" s="135" t="s">
        <v>148</v>
      </c>
      <c r="E232" s="136" t="s">
        <v>1215</v>
      </c>
      <c r="F232" s="137" t="s">
        <v>1216</v>
      </c>
      <c r="G232" s="138" t="s">
        <v>191</v>
      </c>
      <c r="H232" s="139">
        <v>4</v>
      </c>
      <c r="I232" s="140"/>
      <c r="J232" s="141">
        <f>ROUND(I232*H232,2)</f>
        <v>0</v>
      </c>
      <c r="K232" s="142"/>
      <c r="L232" s="28"/>
      <c r="M232" s="161" t="s">
        <v>1</v>
      </c>
      <c r="N232" s="162" t="s">
        <v>37</v>
      </c>
      <c r="O232" s="163"/>
      <c r="P232" s="164">
        <f>O232*H232</f>
        <v>0</v>
      </c>
      <c r="Q232" s="164">
        <v>1.121056E-3</v>
      </c>
      <c r="R232" s="164">
        <f>Q232*H232</f>
        <v>4.4842240000000002E-3</v>
      </c>
      <c r="S232" s="164">
        <v>0</v>
      </c>
      <c r="T232" s="165">
        <f>S232*H232</f>
        <v>0</v>
      </c>
      <c r="AR232" s="147" t="s">
        <v>176</v>
      </c>
      <c r="AT232" s="147" t="s">
        <v>148</v>
      </c>
      <c r="AU232" s="147" t="s">
        <v>153</v>
      </c>
      <c r="AY232" s="13" t="s">
        <v>146</v>
      </c>
      <c r="BE232" s="148">
        <f>IF(N232="základná",J232,0)</f>
        <v>0</v>
      </c>
      <c r="BF232" s="148">
        <f>IF(N232="znížená",J232,0)</f>
        <v>0</v>
      </c>
      <c r="BG232" s="148">
        <f>IF(N232="zákl. prenesená",J232,0)</f>
        <v>0</v>
      </c>
      <c r="BH232" s="148">
        <f>IF(N232="zníž. prenesená",J232,0)</f>
        <v>0</v>
      </c>
      <c r="BI232" s="148">
        <f>IF(N232="nulová",J232,0)</f>
        <v>0</v>
      </c>
      <c r="BJ232" s="13" t="s">
        <v>153</v>
      </c>
      <c r="BK232" s="148">
        <f>ROUND(I232*H232,2)</f>
        <v>0</v>
      </c>
      <c r="BL232" s="13" t="s">
        <v>176</v>
      </c>
      <c r="BM232" s="147" t="s">
        <v>533</v>
      </c>
    </row>
    <row r="233" spans="2:65" s="1" customFormat="1" ht="6.95" customHeight="1" x14ac:dyDescent="0.2">
      <c r="B233" s="43"/>
      <c r="C233" s="44"/>
      <c r="D233" s="44"/>
      <c r="E233" s="44"/>
      <c r="F233" s="44"/>
      <c r="G233" s="44"/>
      <c r="H233" s="44"/>
      <c r="I233" s="44"/>
      <c r="J233" s="44"/>
      <c r="K233" s="44"/>
      <c r="L233" s="28"/>
    </row>
  </sheetData>
  <sheetProtection algorithmName="SHA-512" hashValue="UqHkvHW8qrzliGgsyNL5oTxQMHKIY4D958GRQ36qedxYGcvenOrsiYfhAWKfwS+CF9IeHSKLj5T0VTGPRyqgwQ==" saltValue="4+ZuMnIBbfo4kCJGr3yrYb1TZmDmMftChXvXCE872pRg7KupWOBj1EWbjMm3bhYluwEktmL7GXDbi9/oQMPZig==" spinCount="100000" sheet="1" objects="1" scenarios="1" formatColumns="0" formatRows="0" autoFilter="0"/>
  <autoFilter ref="C122:K232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41"/>
  <sheetViews>
    <sheetView showGridLines="0" topLeftCell="A34" workbookViewId="0"/>
  </sheetViews>
  <sheetFormatPr defaultColWidth="12" defaultRowHeight="11.25" x14ac:dyDescent="0.2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1640625" customWidth="1"/>
    <col min="11" max="11" width="22.1640625" hidden="1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 x14ac:dyDescent="0.2"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3" t="s">
        <v>89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 x14ac:dyDescent="0.2">
      <c r="B4" s="16"/>
      <c r="D4" s="17" t="s">
        <v>102</v>
      </c>
      <c r="L4" s="16"/>
      <c r="M4" s="87" t="s">
        <v>9</v>
      </c>
      <c r="AT4" s="13" t="s">
        <v>4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10" t="str">
        <f>'Rekapitulácia stavby'!K6</f>
        <v>Penzión pri mlyne</v>
      </c>
      <c r="F7" s="211"/>
      <c r="G7" s="211"/>
      <c r="H7" s="211"/>
      <c r="L7" s="16"/>
    </row>
    <row r="8" spans="2:46" s="1" customFormat="1" ht="12" customHeight="1" x14ac:dyDescent="0.2">
      <c r="B8" s="28"/>
      <c r="D8" s="23" t="s">
        <v>103</v>
      </c>
      <c r="L8" s="28"/>
    </row>
    <row r="9" spans="2:46" s="1" customFormat="1" ht="16.5" customHeight="1" x14ac:dyDescent="0.2">
      <c r="B9" s="28"/>
      <c r="E9" s="200" t="s">
        <v>1217</v>
      </c>
      <c r="F9" s="209"/>
      <c r="G9" s="209"/>
      <c r="H9" s="209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19</v>
      </c>
      <c r="F12" s="21" t="s">
        <v>20</v>
      </c>
      <c r="I12" s="23" t="s">
        <v>21</v>
      </c>
      <c r="J12" s="51">
        <f>'Rekapitulácia stavby'!AN8</f>
        <v>0</v>
      </c>
      <c r="L12" s="28"/>
    </row>
    <row r="13" spans="2:46" s="1" customFormat="1" ht="10.7" customHeight="1" x14ac:dyDescent="0.2">
      <c r="B13" s="28"/>
      <c r="L13" s="28"/>
    </row>
    <row r="14" spans="2:46" s="1" customFormat="1" ht="12" customHeight="1" x14ac:dyDescent="0.2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 x14ac:dyDescent="0.2">
      <c r="B15" s="28"/>
      <c r="E15" s="21" t="str">
        <f>IF('Rekapitulácia stavby'!E11="","",'Rekapitulácia stavby'!E11)</f>
        <v xml:space="preserve"> </v>
      </c>
      <c r="I15" s="23" t="s">
        <v>24</v>
      </c>
      <c r="J15" s="21" t="str">
        <f>IF('Rekapitulácia stavby'!AN11="","",'Rekapitulácia stavby'!AN11)</f>
        <v/>
      </c>
      <c r="L15" s="28"/>
    </row>
    <row r="16" spans="2:46" s="1" customFormat="1" ht="6.95" customHeight="1" x14ac:dyDescent="0.2">
      <c r="B16" s="28"/>
      <c r="L16" s="28"/>
    </row>
    <row r="17" spans="2:12" s="1" customFormat="1" ht="12" customHeight="1" x14ac:dyDescent="0.2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12" t="str">
        <f>'Rekapitulácia stavby'!E14</f>
        <v>Vyplň údaj</v>
      </c>
      <c r="F18" s="182"/>
      <c r="G18" s="182"/>
      <c r="H18" s="182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L19" s="28"/>
    </row>
    <row r="20" spans="2:12" s="1" customFormat="1" ht="12" customHeight="1" x14ac:dyDescent="0.2">
      <c r="B20" s="28"/>
      <c r="D20" s="23" t="s">
        <v>27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 x14ac:dyDescent="0.2">
      <c r="B21" s="28"/>
      <c r="E21" s="21" t="str">
        <f>IF('Rekapitulácia stavby'!E17="","",'Rekapitulácia stavby'!E17)</f>
        <v xml:space="preserve"> </v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 x14ac:dyDescent="0.2">
      <c r="B22" s="28"/>
      <c r="L22" s="28"/>
    </row>
    <row r="23" spans="2:12" s="1" customFormat="1" ht="12" customHeight="1" x14ac:dyDescent="0.2">
      <c r="B23" s="28"/>
      <c r="D23" s="23" t="s">
        <v>29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L25" s="28"/>
    </row>
    <row r="26" spans="2:12" s="1" customFormat="1" ht="12" customHeight="1" x14ac:dyDescent="0.2">
      <c r="B26" s="28"/>
      <c r="D26" s="23" t="s">
        <v>30</v>
      </c>
      <c r="L26" s="28"/>
    </row>
    <row r="27" spans="2:12" s="7" customFormat="1" ht="16.5" customHeight="1" x14ac:dyDescent="0.2">
      <c r="B27" s="88"/>
      <c r="E27" s="186" t="s">
        <v>1</v>
      </c>
      <c r="F27" s="186"/>
      <c r="G27" s="186"/>
      <c r="H27" s="186"/>
      <c r="L27" s="88"/>
    </row>
    <row r="28" spans="2:12" s="1" customFormat="1" ht="6.95" customHeight="1" x14ac:dyDescent="0.2">
      <c r="B28" s="28"/>
      <c r="L28" s="28"/>
    </row>
    <row r="29" spans="2:12" s="1" customFormat="1" ht="6.95" customHeight="1" x14ac:dyDescent="0.2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customHeight="1" x14ac:dyDescent="0.2">
      <c r="B30" s="28"/>
      <c r="D30" s="89" t="s">
        <v>31</v>
      </c>
      <c r="J30" s="65">
        <f>ROUND(J124, 2)</f>
        <v>0</v>
      </c>
      <c r="L30" s="28"/>
    </row>
    <row r="31" spans="2:12" s="1" customFormat="1" ht="6.9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 x14ac:dyDescent="0.2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 x14ac:dyDescent="0.2">
      <c r="B33" s="28"/>
      <c r="D33" s="54" t="s">
        <v>35</v>
      </c>
      <c r="E33" s="33" t="s">
        <v>36</v>
      </c>
      <c r="F33" s="90">
        <f>ROUND((SUM(BE124:BE240)),  2)</f>
        <v>0</v>
      </c>
      <c r="G33" s="91"/>
      <c r="H33" s="91"/>
      <c r="I33" s="92">
        <v>0.2</v>
      </c>
      <c r="J33" s="90">
        <f>ROUND(((SUM(BE124:BE240))*I33),  2)</f>
        <v>0</v>
      </c>
      <c r="L33" s="28"/>
    </row>
    <row r="34" spans="2:12" s="1" customFormat="1" ht="14.45" customHeight="1" x14ac:dyDescent="0.2">
      <c r="B34" s="28"/>
      <c r="E34" s="33" t="s">
        <v>37</v>
      </c>
      <c r="F34" s="90">
        <f>ROUND((SUM(BF124:BF240)),  2)</f>
        <v>0</v>
      </c>
      <c r="G34" s="91"/>
      <c r="H34" s="91"/>
      <c r="I34" s="92">
        <v>0.2</v>
      </c>
      <c r="J34" s="90">
        <f>ROUND(((SUM(BF124:BF240))*I34),  2)</f>
        <v>0</v>
      </c>
      <c r="L34" s="28"/>
    </row>
    <row r="35" spans="2:12" s="1" customFormat="1" ht="14.45" hidden="1" customHeight="1" x14ac:dyDescent="0.2">
      <c r="B35" s="28"/>
      <c r="E35" s="23" t="s">
        <v>38</v>
      </c>
      <c r="F35" s="93">
        <f>ROUND((SUM(BG124:BG240)),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 x14ac:dyDescent="0.2">
      <c r="B36" s="28"/>
      <c r="E36" s="23" t="s">
        <v>39</v>
      </c>
      <c r="F36" s="93">
        <f>ROUND((SUM(BH124:BH240)),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 x14ac:dyDescent="0.2">
      <c r="B37" s="28"/>
      <c r="E37" s="33" t="s">
        <v>40</v>
      </c>
      <c r="F37" s="90">
        <f>ROUND((SUM(BI124:BI240)),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 x14ac:dyDescent="0.2">
      <c r="B38" s="28"/>
      <c r="L38" s="28"/>
    </row>
    <row r="39" spans="2:12" s="1" customFormat="1" ht="25.5" customHeight="1" x14ac:dyDescent="0.2">
      <c r="B39" s="28"/>
      <c r="C39" s="95"/>
      <c r="D39" s="96" t="s">
        <v>41</v>
      </c>
      <c r="E39" s="56"/>
      <c r="F39" s="56"/>
      <c r="G39" s="97" t="s">
        <v>42</v>
      </c>
      <c r="H39" s="98" t="s">
        <v>43</v>
      </c>
      <c r="I39" s="56"/>
      <c r="J39" s="99">
        <f>SUM(J30:J37)</f>
        <v>0</v>
      </c>
      <c r="K39" s="100"/>
      <c r="L39" s="28"/>
    </row>
    <row r="40" spans="2:12" s="1" customFormat="1" ht="14.45" customHeight="1" x14ac:dyDescent="0.2">
      <c r="B40" s="28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hidden="1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hidden="1" customHeight="1" x14ac:dyDescent="0.2">
      <c r="B82" s="28"/>
      <c r="C82" s="17" t="s">
        <v>105</v>
      </c>
      <c r="L82" s="28"/>
    </row>
    <row r="83" spans="2:47" s="1" customFormat="1" ht="6.95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16.5" hidden="1" customHeight="1" x14ac:dyDescent="0.2">
      <c r="B85" s="28"/>
      <c r="E85" s="210" t="str">
        <f>E7</f>
        <v>Penzión pri mlyne</v>
      </c>
      <c r="F85" s="211"/>
      <c r="G85" s="211"/>
      <c r="H85" s="211"/>
      <c r="L85" s="28"/>
    </row>
    <row r="86" spans="2:47" s="1" customFormat="1" ht="12" hidden="1" customHeight="1" x14ac:dyDescent="0.2">
      <c r="B86" s="28"/>
      <c r="C86" s="23" t="s">
        <v>103</v>
      </c>
      <c r="L86" s="28"/>
    </row>
    <row r="87" spans="2:47" s="1" customFormat="1" ht="16.5" hidden="1" customHeight="1" x14ac:dyDescent="0.2">
      <c r="B87" s="28"/>
      <c r="E87" s="200" t="str">
        <f>E9</f>
        <v>04 - Ústredné vykurovanie</v>
      </c>
      <c r="F87" s="209"/>
      <c r="G87" s="209"/>
      <c r="H87" s="209"/>
      <c r="L87" s="28"/>
    </row>
    <row r="88" spans="2:47" s="1" customFormat="1" ht="6.95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 xml:space="preserve"> </v>
      </c>
      <c r="I89" s="23" t="s">
        <v>21</v>
      </c>
      <c r="J89" s="51">
        <f>IF(J12="","",J12)</f>
        <v>0</v>
      </c>
      <c r="L89" s="28"/>
    </row>
    <row r="90" spans="2:47" s="1" customFormat="1" ht="6.95" hidden="1" customHeight="1" x14ac:dyDescent="0.2">
      <c r="B90" s="28"/>
      <c r="L90" s="28"/>
    </row>
    <row r="91" spans="2:47" s="1" customFormat="1" ht="15.2" hidden="1" customHeight="1" x14ac:dyDescent="0.2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hidden="1" customHeight="1" x14ac:dyDescent="0.2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hidden="1" customHeight="1" x14ac:dyDescent="0.2">
      <c r="B93" s="28"/>
      <c r="L93" s="28"/>
    </row>
    <row r="94" spans="2:47" s="1" customFormat="1" ht="29.25" hidden="1" customHeight="1" x14ac:dyDescent="0.2">
      <c r="B94" s="28"/>
      <c r="C94" s="103" t="s">
        <v>106</v>
      </c>
      <c r="D94" s="95"/>
      <c r="E94" s="95"/>
      <c r="F94" s="95"/>
      <c r="G94" s="95"/>
      <c r="H94" s="95"/>
      <c r="I94" s="95"/>
      <c r="J94" s="104" t="s">
        <v>107</v>
      </c>
      <c r="K94" s="95"/>
      <c r="L94" s="28"/>
    </row>
    <row r="95" spans="2:47" s="1" customFormat="1" ht="10.35" hidden="1" customHeight="1" x14ac:dyDescent="0.2">
      <c r="B95" s="28"/>
      <c r="L95" s="28"/>
    </row>
    <row r="96" spans="2:47" s="1" customFormat="1" ht="22.7" hidden="1" customHeight="1" x14ac:dyDescent="0.2">
      <c r="B96" s="28"/>
      <c r="C96" s="105" t="s">
        <v>108</v>
      </c>
      <c r="J96" s="65">
        <f>J124</f>
        <v>0</v>
      </c>
      <c r="L96" s="28"/>
      <c r="AU96" s="13" t="s">
        <v>109</v>
      </c>
    </row>
    <row r="97" spans="2:12" s="8" customFormat="1" ht="24.95" hidden="1" customHeight="1" x14ac:dyDescent="0.2">
      <c r="B97" s="106"/>
      <c r="D97" s="107" t="s">
        <v>116</v>
      </c>
      <c r="E97" s="108"/>
      <c r="F97" s="108"/>
      <c r="G97" s="108"/>
      <c r="H97" s="108"/>
      <c r="I97" s="108"/>
      <c r="J97" s="109">
        <f>J125</f>
        <v>0</v>
      </c>
      <c r="L97" s="106"/>
    </row>
    <row r="98" spans="2:12" s="9" customFormat="1" ht="20.100000000000001" hidden="1" customHeight="1" x14ac:dyDescent="0.2">
      <c r="B98" s="110"/>
      <c r="D98" s="111" t="s">
        <v>118</v>
      </c>
      <c r="E98" s="112"/>
      <c r="F98" s="112"/>
      <c r="G98" s="112"/>
      <c r="H98" s="112"/>
      <c r="I98" s="112"/>
      <c r="J98" s="113">
        <f>J126</f>
        <v>0</v>
      </c>
      <c r="L98" s="110"/>
    </row>
    <row r="99" spans="2:12" s="9" customFormat="1" ht="20.100000000000001" hidden="1" customHeight="1" x14ac:dyDescent="0.2">
      <c r="B99" s="110"/>
      <c r="D99" s="111" t="s">
        <v>1218</v>
      </c>
      <c r="E99" s="112"/>
      <c r="F99" s="112"/>
      <c r="G99" s="112"/>
      <c r="H99" s="112"/>
      <c r="I99" s="112"/>
      <c r="J99" s="113">
        <f>J134</f>
        <v>0</v>
      </c>
      <c r="L99" s="110"/>
    </row>
    <row r="100" spans="2:12" s="9" customFormat="1" ht="20.100000000000001" hidden="1" customHeight="1" x14ac:dyDescent="0.2">
      <c r="B100" s="110"/>
      <c r="D100" s="111" t="s">
        <v>1219</v>
      </c>
      <c r="E100" s="112"/>
      <c r="F100" s="112"/>
      <c r="G100" s="112"/>
      <c r="H100" s="112"/>
      <c r="I100" s="112"/>
      <c r="J100" s="113">
        <f>J149</f>
        <v>0</v>
      </c>
      <c r="L100" s="110"/>
    </row>
    <row r="101" spans="2:12" s="9" customFormat="1" ht="20.100000000000001" hidden="1" customHeight="1" x14ac:dyDescent="0.2">
      <c r="B101" s="110"/>
      <c r="D101" s="111" t="s">
        <v>1220</v>
      </c>
      <c r="E101" s="112"/>
      <c r="F101" s="112"/>
      <c r="G101" s="112"/>
      <c r="H101" s="112"/>
      <c r="I101" s="112"/>
      <c r="J101" s="113">
        <f>J181</f>
        <v>0</v>
      </c>
      <c r="L101" s="110"/>
    </row>
    <row r="102" spans="2:12" s="9" customFormat="1" ht="20.100000000000001" hidden="1" customHeight="1" x14ac:dyDescent="0.2">
      <c r="B102" s="110"/>
      <c r="D102" s="111" t="s">
        <v>1221</v>
      </c>
      <c r="E102" s="112"/>
      <c r="F102" s="112"/>
      <c r="G102" s="112"/>
      <c r="H102" s="112"/>
      <c r="I102" s="112"/>
      <c r="J102" s="113">
        <f>J191</f>
        <v>0</v>
      </c>
      <c r="L102" s="110"/>
    </row>
    <row r="103" spans="2:12" s="9" customFormat="1" ht="20.100000000000001" hidden="1" customHeight="1" x14ac:dyDescent="0.2">
      <c r="B103" s="110"/>
      <c r="D103" s="111" t="s">
        <v>1222</v>
      </c>
      <c r="E103" s="112"/>
      <c r="F103" s="112"/>
      <c r="G103" s="112"/>
      <c r="H103" s="112"/>
      <c r="I103" s="112"/>
      <c r="J103" s="113">
        <f>J217</f>
        <v>0</v>
      </c>
      <c r="L103" s="110"/>
    </row>
    <row r="104" spans="2:12" s="8" customFormat="1" ht="24.95" hidden="1" customHeight="1" x14ac:dyDescent="0.2">
      <c r="B104" s="106"/>
      <c r="D104" s="107" t="s">
        <v>131</v>
      </c>
      <c r="E104" s="108"/>
      <c r="F104" s="108"/>
      <c r="G104" s="108"/>
      <c r="H104" s="108"/>
      <c r="I104" s="108"/>
      <c r="J104" s="109">
        <f>J238</f>
        <v>0</v>
      </c>
      <c r="L104" s="106"/>
    </row>
    <row r="105" spans="2:12" s="1" customFormat="1" ht="21.75" hidden="1" customHeight="1" x14ac:dyDescent="0.2">
      <c r="B105" s="28"/>
      <c r="L105" s="28"/>
    </row>
    <row r="106" spans="2:12" s="1" customFormat="1" ht="6.95" hidden="1" customHeight="1" x14ac:dyDescent="0.2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07" spans="2:12" hidden="1" x14ac:dyDescent="0.2"/>
    <row r="108" spans="2:12" hidden="1" x14ac:dyDescent="0.2"/>
    <row r="109" spans="2:12" hidden="1" x14ac:dyDescent="0.2"/>
    <row r="110" spans="2:12" s="1" customFormat="1" ht="6.95" customHeight="1" x14ac:dyDescent="0.2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28"/>
    </row>
    <row r="111" spans="2:12" s="1" customFormat="1" ht="24.95" customHeight="1" x14ac:dyDescent="0.2">
      <c r="B111" s="28"/>
      <c r="C111" s="17" t="s">
        <v>132</v>
      </c>
      <c r="L111" s="28"/>
    </row>
    <row r="112" spans="2:12" s="1" customFormat="1" ht="6.95" customHeight="1" x14ac:dyDescent="0.2">
      <c r="B112" s="28"/>
      <c r="L112" s="28"/>
    </row>
    <row r="113" spans="2:65" s="1" customFormat="1" ht="12" customHeight="1" x14ac:dyDescent="0.2">
      <c r="B113" s="28"/>
      <c r="C113" s="23" t="s">
        <v>15</v>
      </c>
      <c r="L113" s="28"/>
    </row>
    <row r="114" spans="2:65" s="1" customFormat="1" ht="16.5" customHeight="1" x14ac:dyDescent="0.2">
      <c r="B114" s="28"/>
      <c r="E114" s="210" t="str">
        <f>E7</f>
        <v>Penzión pri mlyne</v>
      </c>
      <c r="F114" s="211"/>
      <c r="G114" s="211"/>
      <c r="H114" s="211"/>
      <c r="L114" s="28"/>
    </row>
    <row r="115" spans="2:65" s="1" customFormat="1" ht="12" customHeight="1" x14ac:dyDescent="0.2">
      <c r="B115" s="28"/>
      <c r="C115" s="23" t="s">
        <v>103</v>
      </c>
      <c r="L115" s="28"/>
    </row>
    <row r="116" spans="2:65" s="1" customFormat="1" ht="16.5" customHeight="1" x14ac:dyDescent="0.2">
      <c r="B116" s="28"/>
      <c r="E116" s="200" t="str">
        <f>E9</f>
        <v>04 - Ústredné vykurovanie</v>
      </c>
      <c r="F116" s="209"/>
      <c r="G116" s="209"/>
      <c r="H116" s="209"/>
      <c r="L116" s="28"/>
    </row>
    <row r="117" spans="2:65" s="1" customFormat="1" ht="6.95" customHeight="1" x14ac:dyDescent="0.2">
      <c r="B117" s="28"/>
      <c r="L117" s="28"/>
    </row>
    <row r="118" spans="2:65" s="1" customFormat="1" ht="12" customHeight="1" x14ac:dyDescent="0.2">
      <c r="B118" s="28"/>
      <c r="C118" s="23" t="s">
        <v>19</v>
      </c>
      <c r="F118" s="21" t="str">
        <f>F12</f>
        <v xml:space="preserve"> </v>
      </c>
      <c r="I118" s="23" t="s">
        <v>21</v>
      </c>
      <c r="J118" s="51">
        <f>IF(J12="","",J12)</f>
        <v>0</v>
      </c>
      <c r="L118" s="28"/>
    </row>
    <row r="119" spans="2:65" s="1" customFormat="1" ht="6.95" customHeight="1" x14ac:dyDescent="0.2">
      <c r="B119" s="28"/>
      <c r="L119" s="28"/>
    </row>
    <row r="120" spans="2:65" s="1" customFormat="1" ht="15.2" customHeight="1" x14ac:dyDescent="0.2">
      <c r="B120" s="28"/>
      <c r="C120" s="23" t="s">
        <v>22</v>
      </c>
      <c r="F120" s="21" t="str">
        <f>E15</f>
        <v xml:space="preserve"> </v>
      </c>
      <c r="I120" s="23" t="s">
        <v>27</v>
      </c>
      <c r="J120" s="26" t="str">
        <f>E21</f>
        <v xml:space="preserve"> </v>
      </c>
      <c r="L120" s="28"/>
    </row>
    <row r="121" spans="2:65" s="1" customFormat="1" ht="15.2" customHeight="1" x14ac:dyDescent="0.2">
      <c r="B121" s="28"/>
      <c r="C121" s="23" t="s">
        <v>25</v>
      </c>
      <c r="F121" s="21" t="str">
        <f>IF(E18="","",E18)</f>
        <v>Vyplň údaj</v>
      </c>
      <c r="I121" s="23" t="s">
        <v>29</v>
      </c>
      <c r="J121" s="26" t="str">
        <f>E24</f>
        <v xml:space="preserve"> </v>
      </c>
      <c r="L121" s="28"/>
    </row>
    <row r="122" spans="2:65" s="1" customFormat="1" ht="10.35" customHeight="1" x14ac:dyDescent="0.2">
      <c r="B122" s="28"/>
      <c r="L122" s="28"/>
    </row>
    <row r="123" spans="2:65" s="10" customFormat="1" ht="29.25" customHeight="1" x14ac:dyDescent="0.2">
      <c r="B123" s="114"/>
      <c r="C123" s="115" t="s">
        <v>133</v>
      </c>
      <c r="D123" s="116" t="s">
        <v>56</v>
      </c>
      <c r="E123" s="116" t="s">
        <v>52</v>
      </c>
      <c r="F123" s="116" t="s">
        <v>53</v>
      </c>
      <c r="G123" s="116" t="s">
        <v>134</v>
      </c>
      <c r="H123" s="116" t="s">
        <v>135</v>
      </c>
      <c r="I123" s="116" t="s">
        <v>136</v>
      </c>
      <c r="J123" s="117" t="s">
        <v>107</v>
      </c>
      <c r="K123" s="118" t="s">
        <v>137</v>
      </c>
      <c r="L123" s="114"/>
      <c r="M123" s="58" t="s">
        <v>1</v>
      </c>
      <c r="N123" s="59" t="s">
        <v>35</v>
      </c>
      <c r="O123" s="59" t="s">
        <v>138</v>
      </c>
      <c r="P123" s="59" t="s">
        <v>139</v>
      </c>
      <c r="Q123" s="59" t="s">
        <v>140</v>
      </c>
      <c r="R123" s="59" t="s">
        <v>141</v>
      </c>
      <c r="S123" s="59" t="s">
        <v>142</v>
      </c>
      <c r="T123" s="60" t="s">
        <v>143</v>
      </c>
    </row>
    <row r="124" spans="2:65" s="1" customFormat="1" ht="22.7" customHeight="1" x14ac:dyDescent="0.25">
      <c r="B124" s="28"/>
      <c r="C124" s="63" t="s">
        <v>108</v>
      </c>
      <c r="J124" s="119">
        <f>BK124</f>
        <v>0</v>
      </c>
      <c r="L124" s="28"/>
      <c r="M124" s="61"/>
      <c r="N124" s="52"/>
      <c r="O124" s="52"/>
      <c r="P124" s="120">
        <f>P125+P238</f>
        <v>0</v>
      </c>
      <c r="Q124" s="52"/>
      <c r="R124" s="120">
        <f>R125+R238</f>
        <v>0.48826862599999998</v>
      </c>
      <c r="S124" s="52"/>
      <c r="T124" s="121">
        <f>T125+T238</f>
        <v>0</v>
      </c>
      <c r="AT124" s="13" t="s">
        <v>70</v>
      </c>
      <c r="AU124" s="13" t="s">
        <v>109</v>
      </c>
      <c r="BK124" s="122">
        <f>BK125+BK238</f>
        <v>0</v>
      </c>
    </row>
    <row r="125" spans="2:65" s="11" customFormat="1" ht="26.1" customHeight="1" x14ac:dyDescent="0.2">
      <c r="B125" s="123"/>
      <c r="D125" s="124" t="s">
        <v>70</v>
      </c>
      <c r="E125" s="125" t="s">
        <v>361</v>
      </c>
      <c r="F125" s="125" t="s">
        <v>362</v>
      </c>
      <c r="I125" s="126"/>
      <c r="J125" s="127">
        <f>BK125</f>
        <v>0</v>
      </c>
      <c r="L125" s="123"/>
      <c r="M125" s="128"/>
      <c r="P125" s="129">
        <f>P126+P134+P149+P181+P191+P217</f>
        <v>0</v>
      </c>
      <c r="R125" s="129">
        <f>R126+R134+R149+R181+R191+R217</f>
        <v>0.48826862599999998</v>
      </c>
      <c r="T125" s="130">
        <f>T126+T134+T149+T181+T191+T217</f>
        <v>0</v>
      </c>
      <c r="AR125" s="124" t="s">
        <v>153</v>
      </c>
      <c r="AT125" s="131" t="s">
        <v>70</v>
      </c>
      <c r="AU125" s="131" t="s">
        <v>71</v>
      </c>
      <c r="AY125" s="124" t="s">
        <v>146</v>
      </c>
      <c r="BK125" s="132">
        <f>BK126+BK134+BK149+BK181+BK191+BK217</f>
        <v>0</v>
      </c>
    </row>
    <row r="126" spans="2:65" s="11" customFormat="1" ht="22.7" customHeight="1" x14ac:dyDescent="0.2">
      <c r="B126" s="123"/>
      <c r="D126" s="124" t="s">
        <v>70</v>
      </c>
      <c r="E126" s="133" t="s">
        <v>397</v>
      </c>
      <c r="F126" s="133" t="s">
        <v>398</v>
      </c>
      <c r="I126" s="126"/>
      <c r="J126" s="134">
        <f>BK126</f>
        <v>0</v>
      </c>
      <c r="L126" s="123"/>
      <c r="M126" s="128"/>
      <c r="P126" s="129">
        <f>SUM(P127:P133)</f>
        <v>0</v>
      </c>
      <c r="R126" s="129">
        <f>SUM(R127:R133)</f>
        <v>2.8262879999999997E-2</v>
      </c>
      <c r="T126" s="130">
        <f>SUM(T127:T133)</f>
        <v>0</v>
      </c>
      <c r="AR126" s="124" t="s">
        <v>153</v>
      </c>
      <c r="AT126" s="131" t="s">
        <v>70</v>
      </c>
      <c r="AU126" s="131" t="s">
        <v>79</v>
      </c>
      <c r="AY126" s="124" t="s">
        <v>146</v>
      </c>
      <c r="BK126" s="132">
        <f>SUM(BK127:BK133)</f>
        <v>0</v>
      </c>
    </row>
    <row r="127" spans="2:65" s="1" customFormat="1" ht="21.75" customHeight="1" x14ac:dyDescent="0.2">
      <c r="B127" s="28"/>
      <c r="C127" s="135" t="s">
        <v>79</v>
      </c>
      <c r="D127" s="135" t="s">
        <v>148</v>
      </c>
      <c r="E127" s="136" t="s">
        <v>1223</v>
      </c>
      <c r="F127" s="137" t="s">
        <v>1224</v>
      </c>
      <c r="G127" s="138" t="s">
        <v>294</v>
      </c>
      <c r="H127" s="139">
        <v>240</v>
      </c>
      <c r="I127" s="140"/>
      <c r="J127" s="141">
        <f t="shared" ref="J127:J133" si="0">ROUND(I127*H127,2)</f>
        <v>0</v>
      </c>
      <c r="K127" s="142"/>
      <c r="L127" s="28"/>
      <c r="M127" s="143" t="s">
        <v>1</v>
      </c>
      <c r="N127" s="144" t="s">
        <v>37</v>
      </c>
      <c r="P127" s="145">
        <f t="shared" ref="P127:P133" si="1">O127*H127</f>
        <v>0</v>
      </c>
      <c r="Q127" s="145">
        <v>3.0000000000000001E-5</v>
      </c>
      <c r="R127" s="145">
        <f t="shared" ref="R127:R133" si="2">Q127*H127</f>
        <v>7.1999999999999998E-3</v>
      </c>
      <c r="S127" s="145">
        <v>0</v>
      </c>
      <c r="T127" s="146">
        <f t="shared" ref="T127:T133" si="3">S127*H127</f>
        <v>0</v>
      </c>
      <c r="AR127" s="147" t="s">
        <v>176</v>
      </c>
      <c r="AT127" s="147" t="s">
        <v>148</v>
      </c>
      <c r="AU127" s="147" t="s">
        <v>153</v>
      </c>
      <c r="AY127" s="13" t="s">
        <v>146</v>
      </c>
      <c r="BE127" s="148">
        <f t="shared" ref="BE127:BE133" si="4">IF(N127="základná",J127,0)</f>
        <v>0</v>
      </c>
      <c r="BF127" s="148">
        <f t="shared" ref="BF127:BF133" si="5">IF(N127="znížená",J127,0)</f>
        <v>0</v>
      </c>
      <c r="BG127" s="148">
        <f t="shared" ref="BG127:BG133" si="6">IF(N127="zákl. prenesená",J127,0)</f>
        <v>0</v>
      </c>
      <c r="BH127" s="148">
        <f t="shared" ref="BH127:BH133" si="7">IF(N127="zníž. prenesená",J127,0)</f>
        <v>0</v>
      </c>
      <c r="BI127" s="148">
        <f t="shared" ref="BI127:BI133" si="8">IF(N127="nulová",J127,0)</f>
        <v>0</v>
      </c>
      <c r="BJ127" s="13" t="s">
        <v>153</v>
      </c>
      <c r="BK127" s="148">
        <f t="shared" ref="BK127:BK133" si="9">ROUND(I127*H127,2)</f>
        <v>0</v>
      </c>
      <c r="BL127" s="13" t="s">
        <v>176</v>
      </c>
      <c r="BM127" s="147" t="s">
        <v>153</v>
      </c>
    </row>
    <row r="128" spans="2:65" s="1" customFormat="1" ht="21.75" customHeight="1" x14ac:dyDescent="0.2">
      <c r="B128" s="28"/>
      <c r="C128" s="149" t="s">
        <v>153</v>
      </c>
      <c r="D128" s="149" t="s">
        <v>194</v>
      </c>
      <c r="E128" s="150" t="s">
        <v>1225</v>
      </c>
      <c r="F128" s="151" t="s">
        <v>1226</v>
      </c>
      <c r="G128" s="152" t="s">
        <v>294</v>
      </c>
      <c r="H128" s="153">
        <v>240</v>
      </c>
      <c r="I128" s="154"/>
      <c r="J128" s="155">
        <f t="shared" si="0"/>
        <v>0</v>
      </c>
      <c r="K128" s="156"/>
      <c r="L128" s="157"/>
      <c r="M128" s="158" t="s">
        <v>1</v>
      </c>
      <c r="N128" s="159" t="s">
        <v>37</v>
      </c>
      <c r="P128" s="145">
        <f t="shared" si="1"/>
        <v>0</v>
      </c>
      <c r="Q128" s="145">
        <v>3.0000000000000001E-5</v>
      </c>
      <c r="R128" s="145">
        <f t="shared" si="2"/>
        <v>7.1999999999999998E-3</v>
      </c>
      <c r="S128" s="145">
        <v>0</v>
      </c>
      <c r="T128" s="146">
        <f t="shared" si="3"/>
        <v>0</v>
      </c>
      <c r="AR128" s="147" t="s">
        <v>207</v>
      </c>
      <c r="AT128" s="147" t="s">
        <v>194</v>
      </c>
      <c r="AU128" s="147" t="s">
        <v>153</v>
      </c>
      <c r="AY128" s="13" t="s">
        <v>146</v>
      </c>
      <c r="BE128" s="148">
        <f t="shared" si="4"/>
        <v>0</v>
      </c>
      <c r="BF128" s="148">
        <f t="shared" si="5"/>
        <v>0</v>
      </c>
      <c r="BG128" s="148">
        <f t="shared" si="6"/>
        <v>0</v>
      </c>
      <c r="BH128" s="148">
        <f t="shared" si="7"/>
        <v>0</v>
      </c>
      <c r="BI128" s="148">
        <f t="shared" si="8"/>
        <v>0</v>
      </c>
      <c r="BJ128" s="13" t="s">
        <v>153</v>
      </c>
      <c r="BK128" s="148">
        <f t="shared" si="9"/>
        <v>0</v>
      </c>
      <c r="BL128" s="13" t="s">
        <v>176</v>
      </c>
      <c r="BM128" s="147" t="s">
        <v>152</v>
      </c>
    </row>
    <row r="129" spans="2:65" s="1" customFormat="1" ht="21.75" customHeight="1" x14ac:dyDescent="0.2">
      <c r="B129" s="28"/>
      <c r="C129" s="135" t="s">
        <v>156</v>
      </c>
      <c r="D129" s="135" t="s">
        <v>148</v>
      </c>
      <c r="E129" s="136" t="s">
        <v>1227</v>
      </c>
      <c r="F129" s="137" t="s">
        <v>1228</v>
      </c>
      <c r="G129" s="138" t="s">
        <v>294</v>
      </c>
      <c r="H129" s="139">
        <v>30</v>
      </c>
      <c r="I129" s="140"/>
      <c r="J129" s="141">
        <f t="shared" si="0"/>
        <v>0</v>
      </c>
      <c r="K129" s="142"/>
      <c r="L129" s="28"/>
      <c r="M129" s="143" t="s">
        <v>1</v>
      </c>
      <c r="N129" s="144" t="s">
        <v>37</v>
      </c>
      <c r="P129" s="145">
        <f t="shared" si="1"/>
        <v>0</v>
      </c>
      <c r="Q129" s="145">
        <v>3.0000000000000001E-5</v>
      </c>
      <c r="R129" s="145">
        <f t="shared" si="2"/>
        <v>8.9999999999999998E-4</v>
      </c>
      <c r="S129" s="145">
        <v>0</v>
      </c>
      <c r="T129" s="146">
        <f t="shared" si="3"/>
        <v>0</v>
      </c>
      <c r="AR129" s="147" t="s">
        <v>176</v>
      </c>
      <c r="AT129" s="147" t="s">
        <v>148</v>
      </c>
      <c r="AU129" s="147" t="s">
        <v>153</v>
      </c>
      <c r="AY129" s="13" t="s">
        <v>146</v>
      </c>
      <c r="BE129" s="148">
        <f t="shared" si="4"/>
        <v>0</v>
      </c>
      <c r="BF129" s="148">
        <f t="shared" si="5"/>
        <v>0</v>
      </c>
      <c r="BG129" s="148">
        <f t="shared" si="6"/>
        <v>0</v>
      </c>
      <c r="BH129" s="148">
        <f t="shared" si="7"/>
        <v>0</v>
      </c>
      <c r="BI129" s="148">
        <f t="shared" si="8"/>
        <v>0</v>
      </c>
      <c r="BJ129" s="13" t="s">
        <v>153</v>
      </c>
      <c r="BK129" s="148">
        <f t="shared" si="9"/>
        <v>0</v>
      </c>
      <c r="BL129" s="13" t="s">
        <v>176</v>
      </c>
      <c r="BM129" s="147" t="s">
        <v>159</v>
      </c>
    </row>
    <row r="130" spans="2:65" s="1" customFormat="1" ht="21.75" customHeight="1" x14ac:dyDescent="0.2">
      <c r="B130" s="28"/>
      <c r="C130" s="149" t="s">
        <v>152</v>
      </c>
      <c r="D130" s="149" t="s">
        <v>194</v>
      </c>
      <c r="E130" s="150" t="s">
        <v>1229</v>
      </c>
      <c r="F130" s="151" t="s">
        <v>1230</v>
      </c>
      <c r="G130" s="152" t="s">
        <v>294</v>
      </c>
      <c r="H130" s="153">
        <v>30</v>
      </c>
      <c r="I130" s="154"/>
      <c r="J130" s="155">
        <f t="shared" si="0"/>
        <v>0</v>
      </c>
      <c r="K130" s="156"/>
      <c r="L130" s="157"/>
      <c r="M130" s="158" t="s">
        <v>1</v>
      </c>
      <c r="N130" s="159" t="s">
        <v>37</v>
      </c>
      <c r="P130" s="145">
        <f t="shared" si="1"/>
        <v>0</v>
      </c>
      <c r="Q130" s="145">
        <v>9.0000000000000006E-5</v>
      </c>
      <c r="R130" s="145">
        <f t="shared" si="2"/>
        <v>2.7000000000000001E-3</v>
      </c>
      <c r="S130" s="145">
        <v>0</v>
      </c>
      <c r="T130" s="146">
        <f t="shared" si="3"/>
        <v>0</v>
      </c>
      <c r="AR130" s="147" t="s">
        <v>207</v>
      </c>
      <c r="AT130" s="147" t="s">
        <v>194</v>
      </c>
      <c r="AU130" s="147" t="s">
        <v>153</v>
      </c>
      <c r="AY130" s="13" t="s">
        <v>146</v>
      </c>
      <c r="BE130" s="148">
        <f t="shared" si="4"/>
        <v>0</v>
      </c>
      <c r="BF130" s="148">
        <f t="shared" si="5"/>
        <v>0</v>
      </c>
      <c r="BG130" s="148">
        <f t="shared" si="6"/>
        <v>0</v>
      </c>
      <c r="BH130" s="148">
        <f t="shared" si="7"/>
        <v>0</v>
      </c>
      <c r="BI130" s="148">
        <f t="shared" si="8"/>
        <v>0</v>
      </c>
      <c r="BJ130" s="13" t="s">
        <v>153</v>
      </c>
      <c r="BK130" s="148">
        <f t="shared" si="9"/>
        <v>0</v>
      </c>
      <c r="BL130" s="13" t="s">
        <v>176</v>
      </c>
      <c r="BM130" s="147" t="s">
        <v>162</v>
      </c>
    </row>
    <row r="131" spans="2:65" s="1" customFormat="1" ht="37.700000000000003" customHeight="1" x14ac:dyDescent="0.2">
      <c r="B131" s="28"/>
      <c r="C131" s="135" t="s">
        <v>163</v>
      </c>
      <c r="D131" s="135" t="s">
        <v>148</v>
      </c>
      <c r="E131" s="136" t="s">
        <v>1231</v>
      </c>
      <c r="F131" s="137" t="s">
        <v>1232</v>
      </c>
      <c r="G131" s="138" t="s">
        <v>294</v>
      </c>
      <c r="H131" s="139">
        <v>18</v>
      </c>
      <c r="I131" s="140"/>
      <c r="J131" s="141">
        <f t="shared" si="0"/>
        <v>0</v>
      </c>
      <c r="K131" s="142"/>
      <c r="L131" s="28"/>
      <c r="M131" s="143" t="s">
        <v>1</v>
      </c>
      <c r="N131" s="144" t="s">
        <v>37</v>
      </c>
      <c r="P131" s="145">
        <f t="shared" si="1"/>
        <v>0</v>
      </c>
      <c r="Q131" s="145">
        <v>1.6E-7</v>
      </c>
      <c r="R131" s="145">
        <f t="shared" si="2"/>
        <v>2.88E-6</v>
      </c>
      <c r="S131" s="145">
        <v>0</v>
      </c>
      <c r="T131" s="146">
        <f t="shared" si="3"/>
        <v>0</v>
      </c>
      <c r="AR131" s="147" t="s">
        <v>176</v>
      </c>
      <c r="AT131" s="147" t="s">
        <v>148</v>
      </c>
      <c r="AU131" s="147" t="s">
        <v>153</v>
      </c>
      <c r="AY131" s="13" t="s">
        <v>146</v>
      </c>
      <c r="BE131" s="148">
        <f t="shared" si="4"/>
        <v>0</v>
      </c>
      <c r="BF131" s="148">
        <f t="shared" si="5"/>
        <v>0</v>
      </c>
      <c r="BG131" s="148">
        <f t="shared" si="6"/>
        <v>0</v>
      </c>
      <c r="BH131" s="148">
        <f t="shared" si="7"/>
        <v>0</v>
      </c>
      <c r="BI131" s="148">
        <f t="shared" si="8"/>
        <v>0</v>
      </c>
      <c r="BJ131" s="13" t="s">
        <v>153</v>
      </c>
      <c r="BK131" s="148">
        <f t="shared" si="9"/>
        <v>0</v>
      </c>
      <c r="BL131" s="13" t="s">
        <v>176</v>
      </c>
      <c r="BM131" s="147" t="s">
        <v>166</v>
      </c>
    </row>
    <row r="132" spans="2:65" s="1" customFormat="1" ht="16.5" customHeight="1" x14ac:dyDescent="0.2">
      <c r="B132" s="28"/>
      <c r="C132" s="149" t="s">
        <v>159</v>
      </c>
      <c r="D132" s="149" t="s">
        <v>194</v>
      </c>
      <c r="E132" s="150" t="s">
        <v>1233</v>
      </c>
      <c r="F132" s="151" t="s">
        <v>1234</v>
      </c>
      <c r="G132" s="152" t="s">
        <v>294</v>
      </c>
      <c r="H132" s="153">
        <v>18</v>
      </c>
      <c r="I132" s="154"/>
      <c r="J132" s="155">
        <f t="shared" si="0"/>
        <v>0</v>
      </c>
      <c r="K132" s="156"/>
      <c r="L132" s="157"/>
      <c r="M132" s="158" t="s">
        <v>1</v>
      </c>
      <c r="N132" s="159" t="s">
        <v>37</v>
      </c>
      <c r="P132" s="145">
        <f t="shared" si="1"/>
        <v>0</v>
      </c>
      <c r="Q132" s="145">
        <v>5.6999999999999998E-4</v>
      </c>
      <c r="R132" s="145">
        <f t="shared" si="2"/>
        <v>1.026E-2</v>
      </c>
      <c r="S132" s="145">
        <v>0</v>
      </c>
      <c r="T132" s="146">
        <f t="shared" si="3"/>
        <v>0</v>
      </c>
      <c r="AR132" s="147" t="s">
        <v>207</v>
      </c>
      <c r="AT132" s="147" t="s">
        <v>194</v>
      </c>
      <c r="AU132" s="147" t="s">
        <v>153</v>
      </c>
      <c r="AY132" s="13" t="s">
        <v>146</v>
      </c>
      <c r="BE132" s="148">
        <f t="shared" si="4"/>
        <v>0</v>
      </c>
      <c r="BF132" s="148">
        <f t="shared" si="5"/>
        <v>0</v>
      </c>
      <c r="BG132" s="148">
        <f t="shared" si="6"/>
        <v>0</v>
      </c>
      <c r="BH132" s="148">
        <f t="shared" si="7"/>
        <v>0</v>
      </c>
      <c r="BI132" s="148">
        <f t="shared" si="8"/>
        <v>0</v>
      </c>
      <c r="BJ132" s="13" t="s">
        <v>153</v>
      </c>
      <c r="BK132" s="148">
        <f t="shared" si="9"/>
        <v>0</v>
      </c>
      <c r="BL132" s="13" t="s">
        <v>176</v>
      </c>
      <c r="BM132" s="147" t="s">
        <v>169</v>
      </c>
    </row>
    <row r="133" spans="2:65" s="1" customFormat="1" ht="24.2" customHeight="1" x14ac:dyDescent="0.2">
      <c r="B133" s="28"/>
      <c r="C133" s="135" t="s">
        <v>170</v>
      </c>
      <c r="D133" s="135" t="s">
        <v>148</v>
      </c>
      <c r="E133" s="136" t="s">
        <v>1235</v>
      </c>
      <c r="F133" s="137" t="s">
        <v>1236</v>
      </c>
      <c r="G133" s="138" t="s">
        <v>395</v>
      </c>
      <c r="H133" s="160"/>
      <c r="I133" s="140"/>
      <c r="J133" s="141">
        <f t="shared" si="0"/>
        <v>0</v>
      </c>
      <c r="K133" s="142"/>
      <c r="L133" s="28"/>
      <c r="M133" s="143" t="s">
        <v>1</v>
      </c>
      <c r="N133" s="144" t="s">
        <v>37</v>
      </c>
      <c r="P133" s="145">
        <f t="shared" si="1"/>
        <v>0</v>
      </c>
      <c r="Q133" s="145">
        <v>0</v>
      </c>
      <c r="R133" s="145">
        <f t="shared" si="2"/>
        <v>0</v>
      </c>
      <c r="S133" s="145">
        <v>0</v>
      </c>
      <c r="T133" s="146">
        <f t="shared" si="3"/>
        <v>0</v>
      </c>
      <c r="AR133" s="147" t="s">
        <v>176</v>
      </c>
      <c r="AT133" s="147" t="s">
        <v>148</v>
      </c>
      <c r="AU133" s="147" t="s">
        <v>153</v>
      </c>
      <c r="AY133" s="13" t="s">
        <v>146</v>
      </c>
      <c r="BE133" s="148">
        <f t="shared" si="4"/>
        <v>0</v>
      </c>
      <c r="BF133" s="148">
        <f t="shared" si="5"/>
        <v>0</v>
      </c>
      <c r="BG133" s="148">
        <f t="shared" si="6"/>
        <v>0</v>
      </c>
      <c r="BH133" s="148">
        <f t="shared" si="7"/>
        <v>0</v>
      </c>
      <c r="BI133" s="148">
        <f t="shared" si="8"/>
        <v>0</v>
      </c>
      <c r="BJ133" s="13" t="s">
        <v>153</v>
      </c>
      <c r="BK133" s="148">
        <f t="shared" si="9"/>
        <v>0</v>
      </c>
      <c r="BL133" s="13" t="s">
        <v>176</v>
      </c>
      <c r="BM133" s="147" t="s">
        <v>173</v>
      </c>
    </row>
    <row r="134" spans="2:65" s="11" customFormat="1" ht="22.7" customHeight="1" x14ac:dyDescent="0.2">
      <c r="B134" s="123"/>
      <c r="D134" s="124" t="s">
        <v>70</v>
      </c>
      <c r="E134" s="133" t="s">
        <v>1237</v>
      </c>
      <c r="F134" s="133" t="s">
        <v>1238</v>
      </c>
      <c r="I134" s="126"/>
      <c r="J134" s="134">
        <f>BK134</f>
        <v>0</v>
      </c>
      <c r="L134" s="123"/>
      <c r="M134" s="128"/>
      <c r="P134" s="129">
        <f>SUM(P135:P148)</f>
        <v>0</v>
      </c>
      <c r="R134" s="129">
        <f>SUM(R135:R148)</f>
        <v>6.0899999999999999E-3</v>
      </c>
      <c r="T134" s="130">
        <f>SUM(T135:T148)</f>
        <v>0</v>
      </c>
      <c r="AR134" s="124" t="s">
        <v>153</v>
      </c>
      <c r="AT134" s="131" t="s">
        <v>70</v>
      </c>
      <c r="AU134" s="131" t="s">
        <v>79</v>
      </c>
      <c r="AY134" s="124" t="s">
        <v>146</v>
      </c>
      <c r="BK134" s="132">
        <f>SUM(BK135:BK148)</f>
        <v>0</v>
      </c>
    </row>
    <row r="135" spans="2:65" s="1" customFormat="1" ht="24.2" customHeight="1" x14ac:dyDescent="0.2">
      <c r="B135" s="28"/>
      <c r="C135" s="135" t="s">
        <v>162</v>
      </c>
      <c r="D135" s="135" t="s">
        <v>148</v>
      </c>
      <c r="E135" s="136" t="s">
        <v>1239</v>
      </c>
      <c r="F135" s="137" t="s">
        <v>1240</v>
      </c>
      <c r="G135" s="138" t="s">
        <v>191</v>
      </c>
      <c r="H135" s="139">
        <v>1</v>
      </c>
      <c r="I135" s="140"/>
      <c r="J135" s="141">
        <f t="shared" ref="J135:J148" si="10">ROUND(I135*H135,2)</f>
        <v>0</v>
      </c>
      <c r="K135" s="142"/>
      <c r="L135" s="28"/>
      <c r="M135" s="143" t="s">
        <v>1</v>
      </c>
      <c r="N135" s="144" t="s">
        <v>37</v>
      </c>
      <c r="P135" s="145">
        <f t="shared" ref="P135:P148" si="11">O135*H135</f>
        <v>0</v>
      </c>
      <c r="Q135" s="145">
        <v>0</v>
      </c>
      <c r="R135" s="145">
        <f t="shared" ref="R135:R148" si="12">Q135*H135</f>
        <v>0</v>
      </c>
      <c r="S135" s="145">
        <v>0</v>
      </c>
      <c r="T135" s="146">
        <f t="shared" ref="T135:T148" si="13">S135*H135</f>
        <v>0</v>
      </c>
      <c r="AR135" s="147" t="s">
        <v>176</v>
      </c>
      <c r="AT135" s="147" t="s">
        <v>148</v>
      </c>
      <c r="AU135" s="147" t="s">
        <v>153</v>
      </c>
      <c r="AY135" s="13" t="s">
        <v>146</v>
      </c>
      <c r="BE135" s="148">
        <f t="shared" ref="BE135:BE148" si="14">IF(N135="základná",J135,0)</f>
        <v>0</v>
      </c>
      <c r="BF135" s="148">
        <f t="shared" ref="BF135:BF148" si="15">IF(N135="znížená",J135,0)</f>
        <v>0</v>
      </c>
      <c r="BG135" s="148">
        <f t="shared" ref="BG135:BG148" si="16">IF(N135="zákl. prenesená",J135,0)</f>
        <v>0</v>
      </c>
      <c r="BH135" s="148">
        <f t="shared" ref="BH135:BH148" si="17">IF(N135="zníž. prenesená",J135,0)</f>
        <v>0</v>
      </c>
      <c r="BI135" s="148">
        <f t="shared" ref="BI135:BI148" si="18">IF(N135="nulová",J135,0)</f>
        <v>0</v>
      </c>
      <c r="BJ135" s="13" t="s">
        <v>153</v>
      </c>
      <c r="BK135" s="148">
        <f t="shared" ref="BK135:BK148" si="19">ROUND(I135*H135,2)</f>
        <v>0</v>
      </c>
      <c r="BL135" s="13" t="s">
        <v>176</v>
      </c>
      <c r="BM135" s="147" t="s">
        <v>176</v>
      </c>
    </row>
    <row r="136" spans="2:65" s="1" customFormat="1" ht="16.5" customHeight="1" x14ac:dyDescent="0.2">
      <c r="B136" s="28"/>
      <c r="C136" s="149" t="s">
        <v>178</v>
      </c>
      <c r="D136" s="149" t="s">
        <v>194</v>
      </c>
      <c r="E136" s="150" t="s">
        <v>1241</v>
      </c>
      <c r="F136" s="151" t="s">
        <v>1242</v>
      </c>
      <c r="G136" s="152" t="s">
        <v>191</v>
      </c>
      <c r="H136" s="153">
        <v>1</v>
      </c>
      <c r="I136" s="154"/>
      <c r="J136" s="155">
        <f t="shared" si="10"/>
        <v>0</v>
      </c>
      <c r="K136" s="156"/>
      <c r="L136" s="157"/>
      <c r="M136" s="158" t="s">
        <v>1</v>
      </c>
      <c r="N136" s="159" t="s">
        <v>37</v>
      </c>
      <c r="P136" s="145">
        <f t="shared" si="11"/>
        <v>0</v>
      </c>
      <c r="Q136" s="145">
        <v>0</v>
      </c>
      <c r="R136" s="145">
        <f t="shared" si="12"/>
        <v>0</v>
      </c>
      <c r="S136" s="145">
        <v>0</v>
      </c>
      <c r="T136" s="146">
        <f t="shared" si="13"/>
        <v>0</v>
      </c>
      <c r="AR136" s="147" t="s">
        <v>207</v>
      </c>
      <c r="AT136" s="147" t="s">
        <v>194</v>
      </c>
      <c r="AU136" s="147" t="s">
        <v>153</v>
      </c>
      <c r="AY136" s="13" t="s">
        <v>146</v>
      </c>
      <c r="BE136" s="148">
        <f t="shared" si="14"/>
        <v>0</v>
      </c>
      <c r="BF136" s="148">
        <f t="shared" si="15"/>
        <v>0</v>
      </c>
      <c r="BG136" s="148">
        <f t="shared" si="16"/>
        <v>0</v>
      </c>
      <c r="BH136" s="148">
        <f t="shared" si="17"/>
        <v>0</v>
      </c>
      <c r="BI136" s="148">
        <f t="shared" si="18"/>
        <v>0</v>
      </c>
      <c r="BJ136" s="13" t="s">
        <v>153</v>
      </c>
      <c r="BK136" s="148">
        <f t="shared" si="19"/>
        <v>0</v>
      </c>
      <c r="BL136" s="13" t="s">
        <v>176</v>
      </c>
      <c r="BM136" s="147" t="s">
        <v>181</v>
      </c>
    </row>
    <row r="137" spans="2:65" s="1" customFormat="1" ht="16.5" customHeight="1" x14ac:dyDescent="0.2">
      <c r="B137" s="28"/>
      <c r="C137" s="149" t="s">
        <v>166</v>
      </c>
      <c r="D137" s="149" t="s">
        <v>194</v>
      </c>
      <c r="E137" s="150" t="s">
        <v>1243</v>
      </c>
      <c r="F137" s="151" t="s">
        <v>1244</v>
      </c>
      <c r="G137" s="152" t="s">
        <v>191</v>
      </c>
      <c r="H137" s="153">
        <v>1</v>
      </c>
      <c r="I137" s="154"/>
      <c r="J137" s="155">
        <f t="shared" si="10"/>
        <v>0</v>
      </c>
      <c r="K137" s="156"/>
      <c r="L137" s="157"/>
      <c r="M137" s="158" t="s">
        <v>1</v>
      </c>
      <c r="N137" s="159" t="s">
        <v>37</v>
      </c>
      <c r="P137" s="145">
        <f t="shared" si="11"/>
        <v>0</v>
      </c>
      <c r="Q137" s="145">
        <v>0</v>
      </c>
      <c r="R137" s="145">
        <f t="shared" si="12"/>
        <v>0</v>
      </c>
      <c r="S137" s="145">
        <v>0</v>
      </c>
      <c r="T137" s="146">
        <f t="shared" si="13"/>
        <v>0</v>
      </c>
      <c r="AR137" s="147" t="s">
        <v>207</v>
      </c>
      <c r="AT137" s="147" t="s">
        <v>194</v>
      </c>
      <c r="AU137" s="147" t="s">
        <v>153</v>
      </c>
      <c r="AY137" s="13" t="s">
        <v>146</v>
      </c>
      <c r="BE137" s="148">
        <f t="shared" si="14"/>
        <v>0</v>
      </c>
      <c r="BF137" s="148">
        <f t="shared" si="15"/>
        <v>0</v>
      </c>
      <c r="BG137" s="148">
        <f t="shared" si="16"/>
        <v>0</v>
      </c>
      <c r="BH137" s="148">
        <f t="shared" si="17"/>
        <v>0</v>
      </c>
      <c r="BI137" s="148">
        <f t="shared" si="18"/>
        <v>0</v>
      </c>
      <c r="BJ137" s="13" t="s">
        <v>153</v>
      </c>
      <c r="BK137" s="148">
        <f t="shared" si="19"/>
        <v>0</v>
      </c>
      <c r="BL137" s="13" t="s">
        <v>176</v>
      </c>
      <c r="BM137" s="147" t="s">
        <v>7</v>
      </c>
    </row>
    <row r="138" spans="2:65" s="1" customFormat="1" ht="16.5" customHeight="1" x14ac:dyDescent="0.2">
      <c r="B138" s="28"/>
      <c r="C138" s="149" t="s">
        <v>185</v>
      </c>
      <c r="D138" s="149" t="s">
        <v>194</v>
      </c>
      <c r="E138" s="150" t="s">
        <v>1245</v>
      </c>
      <c r="F138" s="151" t="s">
        <v>1246</v>
      </c>
      <c r="G138" s="152" t="s">
        <v>1247</v>
      </c>
      <c r="H138" s="153">
        <v>1</v>
      </c>
      <c r="I138" s="154"/>
      <c r="J138" s="155">
        <f t="shared" si="10"/>
        <v>0</v>
      </c>
      <c r="K138" s="156"/>
      <c r="L138" s="157"/>
      <c r="M138" s="158" t="s">
        <v>1</v>
      </c>
      <c r="N138" s="159" t="s">
        <v>37</v>
      </c>
      <c r="P138" s="145">
        <f t="shared" si="11"/>
        <v>0</v>
      </c>
      <c r="Q138" s="145">
        <v>0</v>
      </c>
      <c r="R138" s="145">
        <f t="shared" si="12"/>
        <v>0</v>
      </c>
      <c r="S138" s="145">
        <v>0</v>
      </c>
      <c r="T138" s="146">
        <f t="shared" si="13"/>
        <v>0</v>
      </c>
      <c r="AR138" s="147" t="s">
        <v>207</v>
      </c>
      <c r="AT138" s="147" t="s">
        <v>194</v>
      </c>
      <c r="AU138" s="147" t="s">
        <v>153</v>
      </c>
      <c r="AY138" s="13" t="s">
        <v>146</v>
      </c>
      <c r="BE138" s="148">
        <f t="shared" si="14"/>
        <v>0</v>
      </c>
      <c r="BF138" s="148">
        <f t="shared" si="15"/>
        <v>0</v>
      </c>
      <c r="BG138" s="148">
        <f t="shared" si="16"/>
        <v>0</v>
      </c>
      <c r="BH138" s="148">
        <f t="shared" si="17"/>
        <v>0</v>
      </c>
      <c r="BI138" s="148">
        <f t="shared" si="18"/>
        <v>0</v>
      </c>
      <c r="BJ138" s="13" t="s">
        <v>153</v>
      </c>
      <c r="BK138" s="148">
        <f t="shared" si="19"/>
        <v>0</v>
      </c>
      <c r="BL138" s="13" t="s">
        <v>176</v>
      </c>
      <c r="BM138" s="147" t="s">
        <v>188</v>
      </c>
    </row>
    <row r="139" spans="2:65" s="1" customFormat="1" ht="21.75" customHeight="1" x14ac:dyDescent="0.2">
      <c r="B139" s="28"/>
      <c r="C139" s="149" t="s">
        <v>169</v>
      </c>
      <c r="D139" s="149" t="s">
        <v>194</v>
      </c>
      <c r="E139" s="150" t="s">
        <v>1248</v>
      </c>
      <c r="F139" s="151" t="s">
        <v>1249</v>
      </c>
      <c r="G139" s="152" t="s">
        <v>191</v>
      </c>
      <c r="H139" s="153">
        <v>1</v>
      </c>
      <c r="I139" s="154"/>
      <c r="J139" s="155">
        <f t="shared" si="10"/>
        <v>0</v>
      </c>
      <c r="K139" s="156"/>
      <c r="L139" s="157"/>
      <c r="M139" s="158" t="s">
        <v>1</v>
      </c>
      <c r="N139" s="159" t="s">
        <v>37</v>
      </c>
      <c r="P139" s="145">
        <f t="shared" si="11"/>
        <v>0</v>
      </c>
      <c r="Q139" s="145">
        <v>0</v>
      </c>
      <c r="R139" s="145">
        <f t="shared" si="12"/>
        <v>0</v>
      </c>
      <c r="S139" s="145">
        <v>0</v>
      </c>
      <c r="T139" s="146">
        <f t="shared" si="13"/>
        <v>0</v>
      </c>
      <c r="AR139" s="147" t="s">
        <v>207</v>
      </c>
      <c r="AT139" s="147" t="s">
        <v>194</v>
      </c>
      <c r="AU139" s="147" t="s">
        <v>153</v>
      </c>
      <c r="AY139" s="13" t="s">
        <v>146</v>
      </c>
      <c r="BE139" s="148">
        <f t="shared" si="14"/>
        <v>0</v>
      </c>
      <c r="BF139" s="148">
        <f t="shared" si="15"/>
        <v>0</v>
      </c>
      <c r="BG139" s="148">
        <f t="shared" si="16"/>
        <v>0</v>
      </c>
      <c r="BH139" s="148">
        <f t="shared" si="17"/>
        <v>0</v>
      </c>
      <c r="BI139" s="148">
        <f t="shared" si="18"/>
        <v>0</v>
      </c>
      <c r="BJ139" s="13" t="s">
        <v>153</v>
      </c>
      <c r="BK139" s="148">
        <f t="shared" si="19"/>
        <v>0</v>
      </c>
      <c r="BL139" s="13" t="s">
        <v>176</v>
      </c>
      <c r="BM139" s="147" t="s">
        <v>192</v>
      </c>
    </row>
    <row r="140" spans="2:65" s="1" customFormat="1" ht="21.75" customHeight="1" x14ac:dyDescent="0.2">
      <c r="B140" s="28"/>
      <c r="C140" s="149" t="s">
        <v>193</v>
      </c>
      <c r="D140" s="149" t="s">
        <v>194</v>
      </c>
      <c r="E140" s="150" t="s">
        <v>1250</v>
      </c>
      <c r="F140" s="151" t="s">
        <v>1251</v>
      </c>
      <c r="G140" s="152" t="s">
        <v>191</v>
      </c>
      <c r="H140" s="153">
        <v>1</v>
      </c>
      <c r="I140" s="154"/>
      <c r="J140" s="155">
        <f t="shared" si="10"/>
        <v>0</v>
      </c>
      <c r="K140" s="156"/>
      <c r="L140" s="157"/>
      <c r="M140" s="158" t="s">
        <v>1</v>
      </c>
      <c r="N140" s="159" t="s">
        <v>37</v>
      </c>
      <c r="P140" s="145">
        <f t="shared" si="11"/>
        <v>0</v>
      </c>
      <c r="Q140" s="145">
        <v>0</v>
      </c>
      <c r="R140" s="145">
        <f t="shared" si="12"/>
        <v>0</v>
      </c>
      <c r="S140" s="145">
        <v>0</v>
      </c>
      <c r="T140" s="146">
        <f t="shared" si="13"/>
        <v>0</v>
      </c>
      <c r="AR140" s="147" t="s">
        <v>207</v>
      </c>
      <c r="AT140" s="147" t="s">
        <v>194</v>
      </c>
      <c r="AU140" s="147" t="s">
        <v>153</v>
      </c>
      <c r="AY140" s="13" t="s">
        <v>146</v>
      </c>
      <c r="BE140" s="148">
        <f t="shared" si="14"/>
        <v>0</v>
      </c>
      <c r="BF140" s="148">
        <f t="shared" si="15"/>
        <v>0</v>
      </c>
      <c r="BG140" s="148">
        <f t="shared" si="16"/>
        <v>0</v>
      </c>
      <c r="BH140" s="148">
        <f t="shared" si="17"/>
        <v>0</v>
      </c>
      <c r="BI140" s="148">
        <f t="shared" si="18"/>
        <v>0</v>
      </c>
      <c r="BJ140" s="13" t="s">
        <v>153</v>
      </c>
      <c r="BK140" s="148">
        <f t="shared" si="19"/>
        <v>0</v>
      </c>
      <c r="BL140" s="13" t="s">
        <v>176</v>
      </c>
      <c r="BM140" s="147" t="s">
        <v>197</v>
      </c>
    </row>
    <row r="141" spans="2:65" s="1" customFormat="1" ht="16.5" customHeight="1" x14ac:dyDescent="0.2">
      <c r="B141" s="28"/>
      <c r="C141" s="135" t="s">
        <v>173</v>
      </c>
      <c r="D141" s="135" t="s">
        <v>148</v>
      </c>
      <c r="E141" s="136" t="s">
        <v>1252</v>
      </c>
      <c r="F141" s="137" t="s">
        <v>1253</v>
      </c>
      <c r="G141" s="138" t="s">
        <v>191</v>
      </c>
      <c r="H141" s="139">
        <v>1</v>
      </c>
      <c r="I141" s="140"/>
      <c r="J141" s="141">
        <f t="shared" si="10"/>
        <v>0</v>
      </c>
      <c r="K141" s="142"/>
      <c r="L141" s="28"/>
      <c r="M141" s="143" t="s">
        <v>1</v>
      </c>
      <c r="N141" s="144" t="s">
        <v>37</v>
      </c>
      <c r="P141" s="145">
        <f t="shared" si="11"/>
        <v>0</v>
      </c>
      <c r="Q141" s="145">
        <v>0</v>
      </c>
      <c r="R141" s="145">
        <f t="shared" si="12"/>
        <v>0</v>
      </c>
      <c r="S141" s="145">
        <v>0</v>
      </c>
      <c r="T141" s="146">
        <f t="shared" si="13"/>
        <v>0</v>
      </c>
      <c r="AR141" s="147" t="s">
        <v>176</v>
      </c>
      <c r="AT141" s="147" t="s">
        <v>148</v>
      </c>
      <c r="AU141" s="147" t="s">
        <v>153</v>
      </c>
      <c r="AY141" s="13" t="s">
        <v>146</v>
      </c>
      <c r="BE141" s="148">
        <f t="shared" si="14"/>
        <v>0</v>
      </c>
      <c r="BF141" s="148">
        <f t="shared" si="15"/>
        <v>0</v>
      </c>
      <c r="BG141" s="148">
        <f t="shared" si="16"/>
        <v>0</v>
      </c>
      <c r="BH141" s="148">
        <f t="shared" si="17"/>
        <v>0</v>
      </c>
      <c r="BI141" s="148">
        <f t="shared" si="18"/>
        <v>0</v>
      </c>
      <c r="BJ141" s="13" t="s">
        <v>153</v>
      </c>
      <c r="BK141" s="148">
        <f t="shared" si="19"/>
        <v>0</v>
      </c>
      <c r="BL141" s="13" t="s">
        <v>176</v>
      </c>
      <c r="BM141" s="147" t="s">
        <v>200</v>
      </c>
    </row>
    <row r="142" spans="2:65" s="1" customFormat="1" ht="16.5" customHeight="1" x14ac:dyDescent="0.2">
      <c r="B142" s="28"/>
      <c r="C142" s="149" t="s">
        <v>201</v>
      </c>
      <c r="D142" s="149" t="s">
        <v>194</v>
      </c>
      <c r="E142" s="150" t="s">
        <v>1254</v>
      </c>
      <c r="F142" s="151" t="s">
        <v>1255</v>
      </c>
      <c r="G142" s="152" t="s">
        <v>191</v>
      </c>
      <c r="H142" s="153">
        <v>1</v>
      </c>
      <c r="I142" s="154"/>
      <c r="J142" s="155">
        <f t="shared" si="10"/>
        <v>0</v>
      </c>
      <c r="K142" s="156"/>
      <c r="L142" s="157"/>
      <c r="M142" s="158" t="s">
        <v>1</v>
      </c>
      <c r="N142" s="159" t="s">
        <v>37</v>
      </c>
      <c r="P142" s="145">
        <f t="shared" si="11"/>
        <v>0</v>
      </c>
      <c r="Q142" s="145">
        <v>0</v>
      </c>
      <c r="R142" s="145">
        <f t="shared" si="12"/>
        <v>0</v>
      </c>
      <c r="S142" s="145">
        <v>0</v>
      </c>
      <c r="T142" s="146">
        <f t="shared" si="13"/>
        <v>0</v>
      </c>
      <c r="AR142" s="147" t="s">
        <v>207</v>
      </c>
      <c r="AT142" s="147" t="s">
        <v>194</v>
      </c>
      <c r="AU142" s="147" t="s">
        <v>153</v>
      </c>
      <c r="AY142" s="13" t="s">
        <v>146</v>
      </c>
      <c r="BE142" s="148">
        <f t="shared" si="14"/>
        <v>0</v>
      </c>
      <c r="BF142" s="148">
        <f t="shared" si="15"/>
        <v>0</v>
      </c>
      <c r="BG142" s="148">
        <f t="shared" si="16"/>
        <v>0</v>
      </c>
      <c r="BH142" s="148">
        <f t="shared" si="17"/>
        <v>0</v>
      </c>
      <c r="BI142" s="148">
        <f t="shared" si="18"/>
        <v>0</v>
      </c>
      <c r="BJ142" s="13" t="s">
        <v>153</v>
      </c>
      <c r="BK142" s="148">
        <f t="shared" si="19"/>
        <v>0</v>
      </c>
      <c r="BL142" s="13" t="s">
        <v>176</v>
      </c>
      <c r="BM142" s="147" t="s">
        <v>204</v>
      </c>
    </row>
    <row r="143" spans="2:65" s="1" customFormat="1" ht="16.5" customHeight="1" x14ac:dyDescent="0.2">
      <c r="B143" s="28"/>
      <c r="C143" s="135" t="s">
        <v>176</v>
      </c>
      <c r="D143" s="135" t="s">
        <v>148</v>
      </c>
      <c r="E143" s="136" t="s">
        <v>1256</v>
      </c>
      <c r="F143" s="137" t="s">
        <v>1257</v>
      </c>
      <c r="G143" s="138" t="s">
        <v>348</v>
      </c>
      <c r="H143" s="139">
        <v>1</v>
      </c>
      <c r="I143" s="140"/>
      <c r="J143" s="141">
        <f t="shared" si="10"/>
        <v>0</v>
      </c>
      <c r="K143" s="142"/>
      <c r="L143" s="28"/>
      <c r="M143" s="143" t="s">
        <v>1</v>
      </c>
      <c r="N143" s="144" t="s">
        <v>37</v>
      </c>
      <c r="P143" s="145">
        <f t="shared" si="11"/>
        <v>0</v>
      </c>
      <c r="Q143" s="145">
        <v>6.0899999999999999E-3</v>
      </c>
      <c r="R143" s="145">
        <f t="shared" si="12"/>
        <v>6.0899999999999999E-3</v>
      </c>
      <c r="S143" s="145">
        <v>0</v>
      </c>
      <c r="T143" s="146">
        <f t="shared" si="13"/>
        <v>0</v>
      </c>
      <c r="AR143" s="147" t="s">
        <v>176</v>
      </c>
      <c r="AT143" s="147" t="s">
        <v>148</v>
      </c>
      <c r="AU143" s="147" t="s">
        <v>153</v>
      </c>
      <c r="AY143" s="13" t="s">
        <v>146</v>
      </c>
      <c r="BE143" s="148">
        <f t="shared" si="14"/>
        <v>0</v>
      </c>
      <c r="BF143" s="148">
        <f t="shared" si="15"/>
        <v>0</v>
      </c>
      <c r="BG143" s="148">
        <f t="shared" si="16"/>
        <v>0</v>
      </c>
      <c r="BH143" s="148">
        <f t="shared" si="17"/>
        <v>0</v>
      </c>
      <c r="BI143" s="148">
        <f t="shared" si="18"/>
        <v>0</v>
      </c>
      <c r="BJ143" s="13" t="s">
        <v>153</v>
      </c>
      <c r="BK143" s="148">
        <f t="shared" si="19"/>
        <v>0</v>
      </c>
      <c r="BL143" s="13" t="s">
        <v>176</v>
      </c>
      <c r="BM143" s="147" t="s">
        <v>207</v>
      </c>
    </row>
    <row r="144" spans="2:65" s="1" customFormat="1" ht="16.5" customHeight="1" x14ac:dyDescent="0.2">
      <c r="B144" s="28"/>
      <c r="C144" s="149" t="s">
        <v>208</v>
      </c>
      <c r="D144" s="149" t="s">
        <v>194</v>
      </c>
      <c r="E144" s="150" t="s">
        <v>1258</v>
      </c>
      <c r="F144" s="151" t="s">
        <v>1259</v>
      </c>
      <c r="G144" s="152" t="s">
        <v>191</v>
      </c>
      <c r="H144" s="153">
        <v>1</v>
      </c>
      <c r="I144" s="154"/>
      <c r="J144" s="155">
        <f t="shared" si="10"/>
        <v>0</v>
      </c>
      <c r="K144" s="156"/>
      <c r="L144" s="157"/>
      <c r="M144" s="158" t="s">
        <v>1</v>
      </c>
      <c r="N144" s="159" t="s">
        <v>37</v>
      </c>
      <c r="P144" s="145">
        <f t="shared" si="11"/>
        <v>0</v>
      </c>
      <c r="Q144" s="145">
        <v>0</v>
      </c>
      <c r="R144" s="145">
        <f t="shared" si="12"/>
        <v>0</v>
      </c>
      <c r="S144" s="145">
        <v>0</v>
      </c>
      <c r="T144" s="146">
        <f t="shared" si="13"/>
        <v>0</v>
      </c>
      <c r="AR144" s="147" t="s">
        <v>207</v>
      </c>
      <c r="AT144" s="147" t="s">
        <v>194</v>
      </c>
      <c r="AU144" s="147" t="s">
        <v>153</v>
      </c>
      <c r="AY144" s="13" t="s">
        <v>146</v>
      </c>
      <c r="BE144" s="148">
        <f t="shared" si="14"/>
        <v>0</v>
      </c>
      <c r="BF144" s="148">
        <f t="shared" si="15"/>
        <v>0</v>
      </c>
      <c r="BG144" s="148">
        <f t="shared" si="16"/>
        <v>0</v>
      </c>
      <c r="BH144" s="148">
        <f t="shared" si="17"/>
        <v>0</v>
      </c>
      <c r="BI144" s="148">
        <f t="shared" si="18"/>
        <v>0</v>
      </c>
      <c r="BJ144" s="13" t="s">
        <v>153</v>
      </c>
      <c r="BK144" s="148">
        <f t="shared" si="19"/>
        <v>0</v>
      </c>
      <c r="BL144" s="13" t="s">
        <v>176</v>
      </c>
      <c r="BM144" s="147" t="s">
        <v>212</v>
      </c>
    </row>
    <row r="145" spans="2:65" s="1" customFormat="1" ht="16.5" customHeight="1" x14ac:dyDescent="0.2">
      <c r="B145" s="28"/>
      <c r="C145" s="149" t="s">
        <v>181</v>
      </c>
      <c r="D145" s="149" t="s">
        <v>194</v>
      </c>
      <c r="E145" s="150" t="s">
        <v>1260</v>
      </c>
      <c r="F145" s="151" t="s">
        <v>1261</v>
      </c>
      <c r="G145" s="152" t="s">
        <v>191</v>
      </c>
      <c r="H145" s="153">
        <v>2</v>
      </c>
      <c r="I145" s="154"/>
      <c r="J145" s="155">
        <f t="shared" si="10"/>
        <v>0</v>
      </c>
      <c r="K145" s="156"/>
      <c r="L145" s="157"/>
      <c r="M145" s="158" t="s">
        <v>1</v>
      </c>
      <c r="N145" s="159" t="s">
        <v>37</v>
      </c>
      <c r="P145" s="145">
        <f t="shared" si="11"/>
        <v>0</v>
      </c>
      <c r="Q145" s="145">
        <v>0</v>
      </c>
      <c r="R145" s="145">
        <f t="shared" si="12"/>
        <v>0</v>
      </c>
      <c r="S145" s="145">
        <v>0</v>
      </c>
      <c r="T145" s="146">
        <f t="shared" si="13"/>
        <v>0</v>
      </c>
      <c r="AR145" s="147" t="s">
        <v>207</v>
      </c>
      <c r="AT145" s="147" t="s">
        <v>194</v>
      </c>
      <c r="AU145" s="147" t="s">
        <v>153</v>
      </c>
      <c r="AY145" s="13" t="s">
        <v>146</v>
      </c>
      <c r="BE145" s="148">
        <f t="shared" si="14"/>
        <v>0</v>
      </c>
      <c r="BF145" s="148">
        <f t="shared" si="15"/>
        <v>0</v>
      </c>
      <c r="BG145" s="148">
        <f t="shared" si="16"/>
        <v>0</v>
      </c>
      <c r="BH145" s="148">
        <f t="shared" si="17"/>
        <v>0</v>
      </c>
      <c r="BI145" s="148">
        <f t="shared" si="18"/>
        <v>0</v>
      </c>
      <c r="BJ145" s="13" t="s">
        <v>153</v>
      </c>
      <c r="BK145" s="148">
        <f t="shared" si="19"/>
        <v>0</v>
      </c>
      <c r="BL145" s="13" t="s">
        <v>176</v>
      </c>
      <c r="BM145" s="147" t="s">
        <v>215</v>
      </c>
    </row>
    <row r="146" spans="2:65" s="1" customFormat="1" ht="24.2" customHeight="1" x14ac:dyDescent="0.2">
      <c r="B146" s="28"/>
      <c r="C146" s="149" t="s">
        <v>216</v>
      </c>
      <c r="D146" s="149" t="s">
        <v>194</v>
      </c>
      <c r="E146" s="150" t="s">
        <v>1262</v>
      </c>
      <c r="F146" s="151" t="s">
        <v>1263</v>
      </c>
      <c r="G146" s="152" t="s">
        <v>191</v>
      </c>
      <c r="H146" s="153">
        <v>1</v>
      </c>
      <c r="I146" s="154"/>
      <c r="J146" s="155">
        <f t="shared" si="10"/>
        <v>0</v>
      </c>
      <c r="K146" s="156"/>
      <c r="L146" s="157"/>
      <c r="M146" s="158" t="s">
        <v>1</v>
      </c>
      <c r="N146" s="159" t="s">
        <v>37</v>
      </c>
      <c r="P146" s="145">
        <f t="shared" si="11"/>
        <v>0</v>
      </c>
      <c r="Q146" s="145">
        <v>0</v>
      </c>
      <c r="R146" s="145">
        <f t="shared" si="12"/>
        <v>0</v>
      </c>
      <c r="S146" s="145">
        <v>0</v>
      </c>
      <c r="T146" s="146">
        <f t="shared" si="13"/>
        <v>0</v>
      </c>
      <c r="AR146" s="147" t="s">
        <v>207</v>
      </c>
      <c r="AT146" s="147" t="s">
        <v>194</v>
      </c>
      <c r="AU146" s="147" t="s">
        <v>153</v>
      </c>
      <c r="AY146" s="13" t="s">
        <v>146</v>
      </c>
      <c r="BE146" s="148">
        <f t="shared" si="14"/>
        <v>0</v>
      </c>
      <c r="BF146" s="148">
        <f t="shared" si="15"/>
        <v>0</v>
      </c>
      <c r="BG146" s="148">
        <f t="shared" si="16"/>
        <v>0</v>
      </c>
      <c r="BH146" s="148">
        <f t="shared" si="17"/>
        <v>0</v>
      </c>
      <c r="BI146" s="148">
        <f t="shared" si="18"/>
        <v>0</v>
      </c>
      <c r="BJ146" s="13" t="s">
        <v>153</v>
      </c>
      <c r="BK146" s="148">
        <f t="shared" si="19"/>
        <v>0</v>
      </c>
      <c r="BL146" s="13" t="s">
        <v>176</v>
      </c>
      <c r="BM146" s="147" t="s">
        <v>219</v>
      </c>
    </row>
    <row r="147" spans="2:65" s="1" customFormat="1" ht="24.2" customHeight="1" x14ac:dyDescent="0.2">
      <c r="B147" s="28"/>
      <c r="C147" s="135" t="s">
        <v>7</v>
      </c>
      <c r="D147" s="135" t="s">
        <v>148</v>
      </c>
      <c r="E147" s="136" t="s">
        <v>1264</v>
      </c>
      <c r="F147" s="137" t="s">
        <v>1265</v>
      </c>
      <c r="G147" s="138" t="s">
        <v>348</v>
      </c>
      <c r="H147" s="139">
        <v>1</v>
      </c>
      <c r="I147" s="140"/>
      <c r="J147" s="141">
        <f t="shared" si="10"/>
        <v>0</v>
      </c>
      <c r="K147" s="142"/>
      <c r="L147" s="28"/>
      <c r="M147" s="143" t="s">
        <v>1</v>
      </c>
      <c r="N147" s="144" t="s">
        <v>37</v>
      </c>
      <c r="P147" s="145">
        <f t="shared" si="11"/>
        <v>0</v>
      </c>
      <c r="Q147" s="145">
        <v>0</v>
      </c>
      <c r="R147" s="145">
        <f t="shared" si="12"/>
        <v>0</v>
      </c>
      <c r="S147" s="145">
        <v>0</v>
      </c>
      <c r="T147" s="146">
        <f t="shared" si="13"/>
        <v>0</v>
      </c>
      <c r="AR147" s="147" t="s">
        <v>176</v>
      </c>
      <c r="AT147" s="147" t="s">
        <v>148</v>
      </c>
      <c r="AU147" s="147" t="s">
        <v>153</v>
      </c>
      <c r="AY147" s="13" t="s">
        <v>146</v>
      </c>
      <c r="BE147" s="148">
        <f t="shared" si="14"/>
        <v>0</v>
      </c>
      <c r="BF147" s="148">
        <f t="shared" si="15"/>
        <v>0</v>
      </c>
      <c r="BG147" s="148">
        <f t="shared" si="16"/>
        <v>0</v>
      </c>
      <c r="BH147" s="148">
        <f t="shared" si="17"/>
        <v>0</v>
      </c>
      <c r="BI147" s="148">
        <f t="shared" si="18"/>
        <v>0</v>
      </c>
      <c r="BJ147" s="13" t="s">
        <v>153</v>
      </c>
      <c r="BK147" s="148">
        <f t="shared" si="19"/>
        <v>0</v>
      </c>
      <c r="BL147" s="13" t="s">
        <v>176</v>
      </c>
      <c r="BM147" s="147" t="s">
        <v>222</v>
      </c>
    </row>
    <row r="148" spans="2:65" s="1" customFormat="1" ht="24.2" customHeight="1" x14ac:dyDescent="0.2">
      <c r="B148" s="28"/>
      <c r="C148" s="135" t="s">
        <v>223</v>
      </c>
      <c r="D148" s="135" t="s">
        <v>148</v>
      </c>
      <c r="E148" s="136" t="s">
        <v>1266</v>
      </c>
      <c r="F148" s="137" t="s">
        <v>1267</v>
      </c>
      <c r="G148" s="138" t="s">
        <v>395</v>
      </c>
      <c r="H148" s="160"/>
      <c r="I148" s="140"/>
      <c r="J148" s="141">
        <f t="shared" si="10"/>
        <v>0</v>
      </c>
      <c r="K148" s="142"/>
      <c r="L148" s="28"/>
      <c r="M148" s="143" t="s">
        <v>1</v>
      </c>
      <c r="N148" s="144" t="s">
        <v>37</v>
      </c>
      <c r="P148" s="145">
        <f t="shared" si="11"/>
        <v>0</v>
      </c>
      <c r="Q148" s="145">
        <v>0</v>
      </c>
      <c r="R148" s="145">
        <f t="shared" si="12"/>
        <v>0</v>
      </c>
      <c r="S148" s="145">
        <v>0</v>
      </c>
      <c r="T148" s="146">
        <f t="shared" si="13"/>
        <v>0</v>
      </c>
      <c r="AR148" s="147" t="s">
        <v>176</v>
      </c>
      <c r="AT148" s="147" t="s">
        <v>148</v>
      </c>
      <c r="AU148" s="147" t="s">
        <v>153</v>
      </c>
      <c r="AY148" s="13" t="s">
        <v>146</v>
      </c>
      <c r="BE148" s="148">
        <f t="shared" si="14"/>
        <v>0</v>
      </c>
      <c r="BF148" s="148">
        <f t="shared" si="15"/>
        <v>0</v>
      </c>
      <c r="BG148" s="148">
        <f t="shared" si="16"/>
        <v>0</v>
      </c>
      <c r="BH148" s="148">
        <f t="shared" si="17"/>
        <v>0</v>
      </c>
      <c r="BI148" s="148">
        <f t="shared" si="18"/>
        <v>0</v>
      </c>
      <c r="BJ148" s="13" t="s">
        <v>153</v>
      </c>
      <c r="BK148" s="148">
        <f t="shared" si="19"/>
        <v>0</v>
      </c>
      <c r="BL148" s="13" t="s">
        <v>176</v>
      </c>
      <c r="BM148" s="147" t="s">
        <v>226</v>
      </c>
    </row>
    <row r="149" spans="2:65" s="11" customFormat="1" ht="22.7" customHeight="1" x14ac:dyDescent="0.2">
      <c r="B149" s="123"/>
      <c r="D149" s="124" t="s">
        <v>70</v>
      </c>
      <c r="E149" s="133" t="s">
        <v>1268</v>
      </c>
      <c r="F149" s="133" t="s">
        <v>1269</v>
      </c>
      <c r="I149" s="126"/>
      <c r="J149" s="134">
        <f>BK149</f>
        <v>0</v>
      </c>
      <c r="L149" s="123"/>
      <c r="M149" s="128"/>
      <c r="P149" s="129">
        <f>SUM(P150:P180)</f>
        <v>0</v>
      </c>
      <c r="R149" s="129">
        <f>SUM(R150:R180)</f>
        <v>5.3648889999999991E-2</v>
      </c>
      <c r="T149" s="130">
        <f>SUM(T150:T180)</f>
        <v>0</v>
      </c>
      <c r="AR149" s="124" t="s">
        <v>153</v>
      </c>
      <c r="AT149" s="131" t="s">
        <v>70</v>
      </c>
      <c r="AU149" s="131" t="s">
        <v>79</v>
      </c>
      <c r="AY149" s="124" t="s">
        <v>146</v>
      </c>
      <c r="BK149" s="132">
        <f>SUM(BK150:BK180)</f>
        <v>0</v>
      </c>
    </row>
    <row r="150" spans="2:65" s="1" customFormat="1" ht="24.2" customHeight="1" x14ac:dyDescent="0.2">
      <c r="B150" s="28"/>
      <c r="C150" s="135" t="s">
        <v>188</v>
      </c>
      <c r="D150" s="135" t="s">
        <v>148</v>
      </c>
      <c r="E150" s="136" t="s">
        <v>1270</v>
      </c>
      <c r="F150" s="137" t="s">
        <v>1271</v>
      </c>
      <c r="G150" s="138" t="s">
        <v>191</v>
      </c>
      <c r="H150" s="139">
        <v>1</v>
      </c>
      <c r="I150" s="140"/>
      <c r="J150" s="141">
        <f t="shared" ref="J150:J180" si="20">ROUND(I150*H150,2)</f>
        <v>0</v>
      </c>
      <c r="K150" s="142"/>
      <c r="L150" s="28"/>
      <c r="M150" s="143" t="s">
        <v>1</v>
      </c>
      <c r="N150" s="144" t="s">
        <v>37</v>
      </c>
      <c r="P150" s="145">
        <f t="shared" ref="P150:P180" si="21">O150*H150</f>
        <v>0</v>
      </c>
      <c r="Q150" s="145">
        <v>0</v>
      </c>
      <c r="R150" s="145">
        <f t="shared" ref="R150:R180" si="22">Q150*H150</f>
        <v>0</v>
      </c>
      <c r="S150" s="145">
        <v>0</v>
      </c>
      <c r="T150" s="146">
        <f t="shared" ref="T150:T180" si="23">S150*H150</f>
        <v>0</v>
      </c>
      <c r="AR150" s="147" t="s">
        <v>176</v>
      </c>
      <c r="AT150" s="147" t="s">
        <v>148</v>
      </c>
      <c r="AU150" s="147" t="s">
        <v>153</v>
      </c>
      <c r="AY150" s="13" t="s">
        <v>146</v>
      </c>
      <c r="BE150" s="148">
        <f t="shared" ref="BE150:BE180" si="24">IF(N150="základná",J150,0)</f>
        <v>0</v>
      </c>
      <c r="BF150" s="148">
        <f t="shared" ref="BF150:BF180" si="25">IF(N150="znížená",J150,0)</f>
        <v>0</v>
      </c>
      <c r="BG150" s="148">
        <f t="shared" ref="BG150:BG180" si="26">IF(N150="zákl. prenesená",J150,0)</f>
        <v>0</v>
      </c>
      <c r="BH150" s="148">
        <f t="shared" ref="BH150:BH180" si="27">IF(N150="zníž. prenesená",J150,0)</f>
        <v>0</v>
      </c>
      <c r="BI150" s="148">
        <f t="shared" ref="BI150:BI180" si="28">IF(N150="nulová",J150,0)</f>
        <v>0</v>
      </c>
      <c r="BJ150" s="13" t="s">
        <v>153</v>
      </c>
      <c r="BK150" s="148">
        <f t="shared" ref="BK150:BK180" si="29">ROUND(I150*H150,2)</f>
        <v>0</v>
      </c>
      <c r="BL150" s="13" t="s">
        <v>176</v>
      </c>
      <c r="BM150" s="147" t="s">
        <v>230</v>
      </c>
    </row>
    <row r="151" spans="2:65" s="1" customFormat="1" ht="16.5" customHeight="1" x14ac:dyDescent="0.2">
      <c r="B151" s="28"/>
      <c r="C151" s="149" t="s">
        <v>231</v>
      </c>
      <c r="D151" s="149" t="s">
        <v>194</v>
      </c>
      <c r="E151" s="150" t="s">
        <v>1272</v>
      </c>
      <c r="F151" s="151" t="s">
        <v>1273</v>
      </c>
      <c r="G151" s="152" t="s">
        <v>191</v>
      </c>
      <c r="H151" s="153">
        <v>1</v>
      </c>
      <c r="I151" s="154"/>
      <c r="J151" s="155">
        <f t="shared" si="20"/>
        <v>0</v>
      </c>
      <c r="K151" s="156"/>
      <c r="L151" s="157"/>
      <c r="M151" s="158" t="s">
        <v>1</v>
      </c>
      <c r="N151" s="159" t="s">
        <v>37</v>
      </c>
      <c r="P151" s="145">
        <f t="shared" si="21"/>
        <v>0</v>
      </c>
      <c r="Q151" s="145">
        <v>0</v>
      </c>
      <c r="R151" s="145">
        <f t="shared" si="22"/>
        <v>0</v>
      </c>
      <c r="S151" s="145">
        <v>0</v>
      </c>
      <c r="T151" s="146">
        <f t="shared" si="23"/>
        <v>0</v>
      </c>
      <c r="AR151" s="147" t="s">
        <v>207</v>
      </c>
      <c r="AT151" s="147" t="s">
        <v>194</v>
      </c>
      <c r="AU151" s="147" t="s">
        <v>153</v>
      </c>
      <c r="AY151" s="13" t="s">
        <v>146</v>
      </c>
      <c r="BE151" s="148">
        <f t="shared" si="24"/>
        <v>0</v>
      </c>
      <c r="BF151" s="148">
        <f t="shared" si="25"/>
        <v>0</v>
      </c>
      <c r="BG151" s="148">
        <f t="shared" si="26"/>
        <v>0</v>
      </c>
      <c r="BH151" s="148">
        <f t="shared" si="27"/>
        <v>0</v>
      </c>
      <c r="BI151" s="148">
        <f t="shared" si="28"/>
        <v>0</v>
      </c>
      <c r="BJ151" s="13" t="s">
        <v>153</v>
      </c>
      <c r="BK151" s="148">
        <f t="shared" si="29"/>
        <v>0</v>
      </c>
      <c r="BL151" s="13" t="s">
        <v>176</v>
      </c>
      <c r="BM151" s="147" t="s">
        <v>234</v>
      </c>
    </row>
    <row r="152" spans="2:65" s="1" customFormat="1" ht="16.5" customHeight="1" x14ac:dyDescent="0.2">
      <c r="B152" s="28"/>
      <c r="C152" s="135" t="s">
        <v>192</v>
      </c>
      <c r="D152" s="135" t="s">
        <v>148</v>
      </c>
      <c r="E152" s="136" t="s">
        <v>1274</v>
      </c>
      <c r="F152" s="137" t="s">
        <v>1275</v>
      </c>
      <c r="G152" s="138" t="s">
        <v>191</v>
      </c>
      <c r="H152" s="139">
        <v>1</v>
      </c>
      <c r="I152" s="140"/>
      <c r="J152" s="141">
        <f t="shared" si="20"/>
        <v>0</v>
      </c>
      <c r="K152" s="142"/>
      <c r="L152" s="28"/>
      <c r="M152" s="143" t="s">
        <v>1</v>
      </c>
      <c r="N152" s="144" t="s">
        <v>37</v>
      </c>
      <c r="P152" s="145">
        <f t="shared" si="21"/>
        <v>0</v>
      </c>
      <c r="Q152" s="145">
        <v>0</v>
      </c>
      <c r="R152" s="145">
        <f t="shared" si="22"/>
        <v>0</v>
      </c>
      <c r="S152" s="145">
        <v>0</v>
      </c>
      <c r="T152" s="146">
        <f t="shared" si="23"/>
        <v>0</v>
      </c>
      <c r="AR152" s="147" t="s">
        <v>176</v>
      </c>
      <c r="AT152" s="147" t="s">
        <v>148</v>
      </c>
      <c r="AU152" s="147" t="s">
        <v>153</v>
      </c>
      <c r="AY152" s="13" t="s">
        <v>146</v>
      </c>
      <c r="BE152" s="148">
        <f t="shared" si="24"/>
        <v>0</v>
      </c>
      <c r="BF152" s="148">
        <f t="shared" si="25"/>
        <v>0</v>
      </c>
      <c r="BG152" s="148">
        <f t="shared" si="26"/>
        <v>0</v>
      </c>
      <c r="BH152" s="148">
        <f t="shared" si="27"/>
        <v>0</v>
      </c>
      <c r="BI152" s="148">
        <f t="shared" si="28"/>
        <v>0</v>
      </c>
      <c r="BJ152" s="13" t="s">
        <v>153</v>
      </c>
      <c r="BK152" s="148">
        <f t="shared" si="29"/>
        <v>0</v>
      </c>
      <c r="BL152" s="13" t="s">
        <v>176</v>
      </c>
      <c r="BM152" s="147" t="s">
        <v>237</v>
      </c>
    </row>
    <row r="153" spans="2:65" s="1" customFormat="1" ht="16.5" customHeight="1" x14ac:dyDescent="0.2">
      <c r="B153" s="28"/>
      <c r="C153" s="149" t="s">
        <v>238</v>
      </c>
      <c r="D153" s="149" t="s">
        <v>194</v>
      </c>
      <c r="E153" s="150" t="s">
        <v>1276</v>
      </c>
      <c r="F153" s="151" t="s">
        <v>1277</v>
      </c>
      <c r="G153" s="152" t="s">
        <v>191</v>
      </c>
      <c r="H153" s="153">
        <v>1</v>
      </c>
      <c r="I153" s="154"/>
      <c r="J153" s="155">
        <f t="shared" si="20"/>
        <v>0</v>
      </c>
      <c r="K153" s="156"/>
      <c r="L153" s="157"/>
      <c r="M153" s="158" t="s">
        <v>1</v>
      </c>
      <c r="N153" s="159" t="s">
        <v>37</v>
      </c>
      <c r="P153" s="145">
        <f t="shared" si="21"/>
        <v>0</v>
      </c>
      <c r="Q153" s="145">
        <v>0</v>
      </c>
      <c r="R153" s="145">
        <f t="shared" si="22"/>
        <v>0</v>
      </c>
      <c r="S153" s="145">
        <v>0</v>
      </c>
      <c r="T153" s="146">
        <f t="shared" si="23"/>
        <v>0</v>
      </c>
      <c r="AR153" s="147" t="s">
        <v>207</v>
      </c>
      <c r="AT153" s="147" t="s">
        <v>194</v>
      </c>
      <c r="AU153" s="147" t="s">
        <v>153</v>
      </c>
      <c r="AY153" s="13" t="s">
        <v>146</v>
      </c>
      <c r="BE153" s="148">
        <f t="shared" si="24"/>
        <v>0</v>
      </c>
      <c r="BF153" s="148">
        <f t="shared" si="25"/>
        <v>0</v>
      </c>
      <c r="BG153" s="148">
        <f t="shared" si="26"/>
        <v>0</v>
      </c>
      <c r="BH153" s="148">
        <f t="shared" si="27"/>
        <v>0</v>
      </c>
      <c r="BI153" s="148">
        <f t="shared" si="28"/>
        <v>0</v>
      </c>
      <c r="BJ153" s="13" t="s">
        <v>153</v>
      </c>
      <c r="BK153" s="148">
        <f t="shared" si="29"/>
        <v>0</v>
      </c>
      <c r="BL153" s="13" t="s">
        <v>176</v>
      </c>
      <c r="BM153" s="147" t="s">
        <v>241</v>
      </c>
    </row>
    <row r="154" spans="2:65" s="1" customFormat="1" ht="24.2" customHeight="1" x14ac:dyDescent="0.2">
      <c r="B154" s="28"/>
      <c r="C154" s="135" t="s">
        <v>197</v>
      </c>
      <c r="D154" s="135" t="s">
        <v>148</v>
      </c>
      <c r="E154" s="136" t="s">
        <v>1278</v>
      </c>
      <c r="F154" s="137" t="s">
        <v>1279</v>
      </c>
      <c r="G154" s="138" t="s">
        <v>191</v>
      </c>
      <c r="H154" s="139">
        <v>1</v>
      </c>
      <c r="I154" s="140"/>
      <c r="J154" s="141">
        <f t="shared" si="20"/>
        <v>0</v>
      </c>
      <c r="K154" s="142"/>
      <c r="L154" s="28"/>
      <c r="M154" s="143" t="s">
        <v>1</v>
      </c>
      <c r="N154" s="144" t="s">
        <v>37</v>
      </c>
      <c r="P154" s="145">
        <f t="shared" si="21"/>
        <v>0</v>
      </c>
      <c r="Q154" s="145">
        <v>5.9999999999999995E-4</v>
      </c>
      <c r="R154" s="145">
        <f t="shared" si="22"/>
        <v>5.9999999999999995E-4</v>
      </c>
      <c r="S154" s="145">
        <v>0</v>
      </c>
      <c r="T154" s="146">
        <f t="shared" si="23"/>
        <v>0</v>
      </c>
      <c r="AR154" s="147" t="s">
        <v>176</v>
      </c>
      <c r="AT154" s="147" t="s">
        <v>148</v>
      </c>
      <c r="AU154" s="147" t="s">
        <v>153</v>
      </c>
      <c r="AY154" s="13" t="s">
        <v>146</v>
      </c>
      <c r="BE154" s="148">
        <f t="shared" si="24"/>
        <v>0</v>
      </c>
      <c r="BF154" s="148">
        <f t="shared" si="25"/>
        <v>0</v>
      </c>
      <c r="BG154" s="148">
        <f t="shared" si="26"/>
        <v>0</v>
      </c>
      <c r="BH154" s="148">
        <f t="shared" si="27"/>
        <v>0</v>
      </c>
      <c r="BI154" s="148">
        <f t="shared" si="28"/>
        <v>0</v>
      </c>
      <c r="BJ154" s="13" t="s">
        <v>153</v>
      </c>
      <c r="BK154" s="148">
        <f t="shared" si="29"/>
        <v>0</v>
      </c>
      <c r="BL154" s="13" t="s">
        <v>176</v>
      </c>
      <c r="BM154" s="147" t="s">
        <v>244</v>
      </c>
    </row>
    <row r="155" spans="2:65" s="1" customFormat="1" ht="16.5" customHeight="1" x14ac:dyDescent="0.2">
      <c r="B155" s="28"/>
      <c r="C155" s="149" t="s">
        <v>245</v>
      </c>
      <c r="D155" s="149" t="s">
        <v>194</v>
      </c>
      <c r="E155" s="150" t="s">
        <v>1280</v>
      </c>
      <c r="F155" s="151" t="s">
        <v>1281</v>
      </c>
      <c r="G155" s="152" t="s">
        <v>191</v>
      </c>
      <c r="H155" s="153">
        <v>1</v>
      </c>
      <c r="I155" s="154"/>
      <c r="J155" s="155">
        <f t="shared" si="20"/>
        <v>0</v>
      </c>
      <c r="K155" s="156"/>
      <c r="L155" s="157"/>
      <c r="M155" s="158" t="s">
        <v>1</v>
      </c>
      <c r="N155" s="159" t="s">
        <v>37</v>
      </c>
      <c r="P155" s="145">
        <f t="shared" si="21"/>
        <v>0</v>
      </c>
      <c r="Q155" s="145">
        <v>4.45E-3</v>
      </c>
      <c r="R155" s="145">
        <f t="shared" si="22"/>
        <v>4.45E-3</v>
      </c>
      <c r="S155" s="145">
        <v>0</v>
      </c>
      <c r="T155" s="146">
        <f t="shared" si="23"/>
        <v>0</v>
      </c>
      <c r="AR155" s="147" t="s">
        <v>207</v>
      </c>
      <c r="AT155" s="147" t="s">
        <v>194</v>
      </c>
      <c r="AU155" s="147" t="s">
        <v>153</v>
      </c>
      <c r="AY155" s="13" t="s">
        <v>146</v>
      </c>
      <c r="BE155" s="148">
        <f t="shared" si="24"/>
        <v>0</v>
      </c>
      <c r="BF155" s="148">
        <f t="shared" si="25"/>
        <v>0</v>
      </c>
      <c r="BG155" s="148">
        <f t="shared" si="26"/>
        <v>0</v>
      </c>
      <c r="BH155" s="148">
        <f t="shared" si="27"/>
        <v>0</v>
      </c>
      <c r="BI155" s="148">
        <f t="shared" si="28"/>
        <v>0</v>
      </c>
      <c r="BJ155" s="13" t="s">
        <v>153</v>
      </c>
      <c r="BK155" s="148">
        <f t="shared" si="29"/>
        <v>0</v>
      </c>
      <c r="BL155" s="13" t="s">
        <v>176</v>
      </c>
      <c r="BM155" s="147" t="s">
        <v>248</v>
      </c>
    </row>
    <row r="156" spans="2:65" s="1" customFormat="1" ht="24.2" customHeight="1" x14ac:dyDescent="0.2">
      <c r="B156" s="28"/>
      <c r="C156" s="149" t="s">
        <v>200</v>
      </c>
      <c r="D156" s="149" t="s">
        <v>194</v>
      </c>
      <c r="E156" s="150" t="s">
        <v>1282</v>
      </c>
      <c r="F156" s="151" t="s">
        <v>1283</v>
      </c>
      <c r="G156" s="152" t="s">
        <v>191</v>
      </c>
      <c r="H156" s="153">
        <v>1</v>
      </c>
      <c r="I156" s="154"/>
      <c r="J156" s="155">
        <f t="shared" si="20"/>
        <v>0</v>
      </c>
      <c r="K156" s="156"/>
      <c r="L156" s="157"/>
      <c r="M156" s="158" t="s">
        <v>1</v>
      </c>
      <c r="N156" s="159" t="s">
        <v>37</v>
      </c>
      <c r="P156" s="145">
        <f t="shared" si="21"/>
        <v>0</v>
      </c>
      <c r="Q156" s="145">
        <v>4.0000000000000002E-4</v>
      </c>
      <c r="R156" s="145">
        <f t="shared" si="22"/>
        <v>4.0000000000000002E-4</v>
      </c>
      <c r="S156" s="145">
        <v>0</v>
      </c>
      <c r="T156" s="146">
        <f t="shared" si="23"/>
        <v>0</v>
      </c>
      <c r="AR156" s="147" t="s">
        <v>207</v>
      </c>
      <c r="AT156" s="147" t="s">
        <v>194</v>
      </c>
      <c r="AU156" s="147" t="s">
        <v>153</v>
      </c>
      <c r="AY156" s="13" t="s">
        <v>146</v>
      </c>
      <c r="BE156" s="148">
        <f t="shared" si="24"/>
        <v>0</v>
      </c>
      <c r="BF156" s="148">
        <f t="shared" si="25"/>
        <v>0</v>
      </c>
      <c r="BG156" s="148">
        <f t="shared" si="26"/>
        <v>0</v>
      </c>
      <c r="BH156" s="148">
        <f t="shared" si="27"/>
        <v>0</v>
      </c>
      <c r="BI156" s="148">
        <f t="shared" si="28"/>
        <v>0</v>
      </c>
      <c r="BJ156" s="13" t="s">
        <v>153</v>
      </c>
      <c r="BK156" s="148">
        <f t="shared" si="29"/>
        <v>0</v>
      </c>
      <c r="BL156" s="13" t="s">
        <v>176</v>
      </c>
      <c r="BM156" s="147" t="s">
        <v>251</v>
      </c>
    </row>
    <row r="157" spans="2:65" s="1" customFormat="1" ht="24.2" customHeight="1" x14ac:dyDescent="0.2">
      <c r="B157" s="28"/>
      <c r="C157" s="135" t="s">
        <v>252</v>
      </c>
      <c r="D157" s="135" t="s">
        <v>148</v>
      </c>
      <c r="E157" s="136" t="s">
        <v>1284</v>
      </c>
      <c r="F157" s="137" t="s">
        <v>1285</v>
      </c>
      <c r="G157" s="138" t="s">
        <v>191</v>
      </c>
      <c r="H157" s="139">
        <v>1</v>
      </c>
      <c r="I157" s="140"/>
      <c r="J157" s="141">
        <f t="shared" si="20"/>
        <v>0</v>
      </c>
      <c r="K157" s="142"/>
      <c r="L157" s="28"/>
      <c r="M157" s="143" t="s">
        <v>1</v>
      </c>
      <c r="N157" s="144" t="s">
        <v>37</v>
      </c>
      <c r="P157" s="145">
        <f t="shared" si="21"/>
        <v>0</v>
      </c>
      <c r="Q157" s="145">
        <v>2.0000000000000001E-4</v>
      </c>
      <c r="R157" s="145">
        <f t="shared" si="22"/>
        <v>2.0000000000000001E-4</v>
      </c>
      <c r="S157" s="145">
        <v>0</v>
      </c>
      <c r="T157" s="146">
        <f t="shared" si="23"/>
        <v>0</v>
      </c>
      <c r="AR157" s="147" t="s">
        <v>176</v>
      </c>
      <c r="AT157" s="147" t="s">
        <v>148</v>
      </c>
      <c r="AU157" s="147" t="s">
        <v>153</v>
      </c>
      <c r="AY157" s="13" t="s">
        <v>146</v>
      </c>
      <c r="BE157" s="148">
        <f t="shared" si="24"/>
        <v>0</v>
      </c>
      <c r="BF157" s="148">
        <f t="shared" si="25"/>
        <v>0</v>
      </c>
      <c r="BG157" s="148">
        <f t="shared" si="26"/>
        <v>0</v>
      </c>
      <c r="BH157" s="148">
        <f t="shared" si="27"/>
        <v>0</v>
      </c>
      <c r="BI157" s="148">
        <f t="shared" si="28"/>
        <v>0</v>
      </c>
      <c r="BJ157" s="13" t="s">
        <v>153</v>
      </c>
      <c r="BK157" s="148">
        <f t="shared" si="29"/>
        <v>0</v>
      </c>
      <c r="BL157" s="13" t="s">
        <v>176</v>
      </c>
      <c r="BM157" s="147" t="s">
        <v>255</v>
      </c>
    </row>
    <row r="158" spans="2:65" s="1" customFormat="1" ht="16.5" customHeight="1" x14ac:dyDescent="0.2">
      <c r="B158" s="28"/>
      <c r="C158" s="149" t="s">
        <v>204</v>
      </c>
      <c r="D158" s="149" t="s">
        <v>194</v>
      </c>
      <c r="E158" s="150" t="s">
        <v>1286</v>
      </c>
      <c r="F158" s="151" t="s">
        <v>1287</v>
      </c>
      <c r="G158" s="152" t="s">
        <v>191</v>
      </c>
      <c r="H158" s="153">
        <v>1</v>
      </c>
      <c r="I158" s="154"/>
      <c r="J158" s="155">
        <f t="shared" si="20"/>
        <v>0</v>
      </c>
      <c r="K158" s="156"/>
      <c r="L158" s="157"/>
      <c r="M158" s="158" t="s">
        <v>1</v>
      </c>
      <c r="N158" s="159" t="s">
        <v>37</v>
      </c>
      <c r="P158" s="145">
        <f t="shared" si="21"/>
        <v>0</v>
      </c>
      <c r="Q158" s="145">
        <v>3.3E-3</v>
      </c>
      <c r="R158" s="145">
        <f t="shared" si="22"/>
        <v>3.3E-3</v>
      </c>
      <c r="S158" s="145">
        <v>0</v>
      </c>
      <c r="T158" s="146">
        <f t="shared" si="23"/>
        <v>0</v>
      </c>
      <c r="AR158" s="147" t="s">
        <v>207</v>
      </c>
      <c r="AT158" s="147" t="s">
        <v>194</v>
      </c>
      <c r="AU158" s="147" t="s">
        <v>153</v>
      </c>
      <c r="AY158" s="13" t="s">
        <v>146</v>
      </c>
      <c r="BE158" s="148">
        <f t="shared" si="24"/>
        <v>0</v>
      </c>
      <c r="BF158" s="148">
        <f t="shared" si="25"/>
        <v>0</v>
      </c>
      <c r="BG158" s="148">
        <f t="shared" si="26"/>
        <v>0</v>
      </c>
      <c r="BH158" s="148">
        <f t="shared" si="27"/>
        <v>0</v>
      </c>
      <c r="BI158" s="148">
        <f t="shared" si="28"/>
        <v>0</v>
      </c>
      <c r="BJ158" s="13" t="s">
        <v>153</v>
      </c>
      <c r="BK158" s="148">
        <f t="shared" si="29"/>
        <v>0</v>
      </c>
      <c r="BL158" s="13" t="s">
        <v>176</v>
      </c>
      <c r="BM158" s="147" t="s">
        <v>258</v>
      </c>
    </row>
    <row r="159" spans="2:65" s="1" customFormat="1" ht="24.2" customHeight="1" x14ac:dyDescent="0.2">
      <c r="B159" s="28"/>
      <c r="C159" s="149" t="s">
        <v>259</v>
      </c>
      <c r="D159" s="149" t="s">
        <v>194</v>
      </c>
      <c r="E159" s="150" t="s">
        <v>1288</v>
      </c>
      <c r="F159" s="151" t="s">
        <v>1289</v>
      </c>
      <c r="G159" s="152" t="s">
        <v>191</v>
      </c>
      <c r="H159" s="153">
        <v>1</v>
      </c>
      <c r="I159" s="154"/>
      <c r="J159" s="155">
        <f t="shared" si="20"/>
        <v>0</v>
      </c>
      <c r="K159" s="156"/>
      <c r="L159" s="157"/>
      <c r="M159" s="158" t="s">
        <v>1</v>
      </c>
      <c r="N159" s="159" t="s">
        <v>37</v>
      </c>
      <c r="P159" s="145">
        <f t="shared" si="21"/>
        <v>0</v>
      </c>
      <c r="Q159" s="145">
        <v>1.25E-3</v>
      </c>
      <c r="R159" s="145">
        <f t="shared" si="22"/>
        <v>1.25E-3</v>
      </c>
      <c r="S159" s="145">
        <v>0</v>
      </c>
      <c r="T159" s="146">
        <f t="shared" si="23"/>
        <v>0</v>
      </c>
      <c r="AR159" s="147" t="s">
        <v>207</v>
      </c>
      <c r="AT159" s="147" t="s">
        <v>194</v>
      </c>
      <c r="AU159" s="147" t="s">
        <v>153</v>
      </c>
      <c r="AY159" s="13" t="s">
        <v>146</v>
      </c>
      <c r="BE159" s="148">
        <f t="shared" si="24"/>
        <v>0</v>
      </c>
      <c r="BF159" s="148">
        <f t="shared" si="25"/>
        <v>0</v>
      </c>
      <c r="BG159" s="148">
        <f t="shared" si="26"/>
        <v>0</v>
      </c>
      <c r="BH159" s="148">
        <f t="shared" si="27"/>
        <v>0</v>
      </c>
      <c r="BI159" s="148">
        <f t="shared" si="28"/>
        <v>0</v>
      </c>
      <c r="BJ159" s="13" t="s">
        <v>153</v>
      </c>
      <c r="BK159" s="148">
        <f t="shared" si="29"/>
        <v>0</v>
      </c>
      <c r="BL159" s="13" t="s">
        <v>176</v>
      </c>
      <c r="BM159" s="147" t="s">
        <v>262</v>
      </c>
    </row>
    <row r="160" spans="2:65" s="1" customFormat="1" ht="24.2" customHeight="1" x14ac:dyDescent="0.2">
      <c r="B160" s="28"/>
      <c r="C160" s="149" t="s">
        <v>207</v>
      </c>
      <c r="D160" s="149" t="s">
        <v>194</v>
      </c>
      <c r="E160" s="150" t="s">
        <v>1290</v>
      </c>
      <c r="F160" s="151" t="s">
        <v>1291</v>
      </c>
      <c r="G160" s="152" t="s">
        <v>191</v>
      </c>
      <c r="H160" s="153">
        <v>2</v>
      </c>
      <c r="I160" s="154"/>
      <c r="J160" s="155">
        <f t="shared" si="20"/>
        <v>0</v>
      </c>
      <c r="K160" s="156"/>
      <c r="L160" s="157"/>
      <c r="M160" s="158" t="s">
        <v>1</v>
      </c>
      <c r="N160" s="159" t="s">
        <v>37</v>
      </c>
      <c r="P160" s="145">
        <f t="shared" si="21"/>
        <v>0</v>
      </c>
      <c r="Q160" s="145">
        <v>2.0000000000000001E-4</v>
      </c>
      <c r="R160" s="145">
        <f t="shared" si="22"/>
        <v>4.0000000000000002E-4</v>
      </c>
      <c r="S160" s="145">
        <v>0</v>
      </c>
      <c r="T160" s="146">
        <f t="shared" si="23"/>
        <v>0</v>
      </c>
      <c r="AR160" s="147" t="s">
        <v>207</v>
      </c>
      <c r="AT160" s="147" t="s">
        <v>194</v>
      </c>
      <c r="AU160" s="147" t="s">
        <v>153</v>
      </c>
      <c r="AY160" s="13" t="s">
        <v>146</v>
      </c>
      <c r="BE160" s="148">
        <f t="shared" si="24"/>
        <v>0</v>
      </c>
      <c r="BF160" s="148">
        <f t="shared" si="25"/>
        <v>0</v>
      </c>
      <c r="BG160" s="148">
        <f t="shared" si="26"/>
        <v>0</v>
      </c>
      <c r="BH160" s="148">
        <f t="shared" si="27"/>
        <v>0</v>
      </c>
      <c r="BI160" s="148">
        <f t="shared" si="28"/>
        <v>0</v>
      </c>
      <c r="BJ160" s="13" t="s">
        <v>153</v>
      </c>
      <c r="BK160" s="148">
        <f t="shared" si="29"/>
        <v>0</v>
      </c>
      <c r="BL160" s="13" t="s">
        <v>176</v>
      </c>
      <c r="BM160" s="147" t="s">
        <v>265</v>
      </c>
    </row>
    <row r="161" spans="2:65" s="1" customFormat="1" ht="24.2" customHeight="1" x14ac:dyDescent="0.2">
      <c r="B161" s="28"/>
      <c r="C161" s="135" t="s">
        <v>266</v>
      </c>
      <c r="D161" s="135" t="s">
        <v>148</v>
      </c>
      <c r="E161" s="136" t="s">
        <v>1292</v>
      </c>
      <c r="F161" s="137" t="s">
        <v>1293</v>
      </c>
      <c r="G161" s="138" t="s">
        <v>423</v>
      </c>
      <c r="H161" s="139">
        <v>1</v>
      </c>
      <c r="I161" s="140"/>
      <c r="J161" s="141">
        <f t="shared" si="20"/>
        <v>0</v>
      </c>
      <c r="K161" s="142"/>
      <c r="L161" s="28"/>
      <c r="M161" s="143" t="s">
        <v>1</v>
      </c>
      <c r="N161" s="144" t="s">
        <v>37</v>
      </c>
      <c r="P161" s="145">
        <f t="shared" si="21"/>
        <v>0</v>
      </c>
      <c r="Q161" s="145">
        <v>1.8389999999999998E-5</v>
      </c>
      <c r="R161" s="145">
        <f t="shared" si="22"/>
        <v>1.8389999999999998E-5</v>
      </c>
      <c r="S161" s="145">
        <v>0</v>
      </c>
      <c r="T161" s="146">
        <f t="shared" si="23"/>
        <v>0</v>
      </c>
      <c r="AR161" s="147" t="s">
        <v>176</v>
      </c>
      <c r="AT161" s="147" t="s">
        <v>148</v>
      </c>
      <c r="AU161" s="147" t="s">
        <v>153</v>
      </c>
      <c r="AY161" s="13" t="s">
        <v>146</v>
      </c>
      <c r="BE161" s="148">
        <f t="shared" si="24"/>
        <v>0</v>
      </c>
      <c r="BF161" s="148">
        <f t="shared" si="25"/>
        <v>0</v>
      </c>
      <c r="BG161" s="148">
        <f t="shared" si="26"/>
        <v>0</v>
      </c>
      <c r="BH161" s="148">
        <f t="shared" si="27"/>
        <v>0</v>
      </c>
      <c r="BI161" s="148">
        <f t="shared" si="28"/>
        <v>0</v>
      </c>
      <c r="BJ161" s="13" t="s">
        <v>153</v>
      </c>
      <c r="BK161" s="148">
        <f t="shared" si="29"/>
        <v>0</v>
      </c>
      <c r="BL161" s="13" t="s">
        <v>176</v>
      </c>
      <c r="BM161" s="147" t="s">
        <v>269</v>
      </c>
    </row>
    <row r="162" spans="2:65" s="1" customFormat="1" ht="16.5" customHeight="1" x14ac:dyDescent="0.2">
      <c r="B162" s="28"/>
      <c r="C162" s="149" t="s">
        <v>212</v>
      </c>
      <c r="D162" s="149" t="s">
        <v>194</v>
      </c>
      <c r="E162" s="150" t="s">
        <v>1294</v>
      </c>
      <c r="F162" s="151" t="s">
        <v>1295</v>
      </c>
      <c r="G162" s="152" t="s">
        <v>191</v>
      </c>
      <c r="H162" s="153">
        <v>1</v>
      </c>
      <c r="I162" s="154"/>
      <c r="J162" s="155">
        <f t="shared" si="20"/>
        <v>0</v>
      </c>
      <c r="K162" s="156"/>
      <c r="L162" s="157"/>
      <c r="M162" s="158" t="s">
        <v>1</v>
      </c>
      <c r="N162" s="159" t="s">
        <v>37</v>
      </c>
      <c r="P162" s="145">
        <f t="shared" si="21"/>
        <v>0</v>
      </c>
      <c r="Q162" s="145">
        <v>1.08E-3</v>
      </c>
      <c r="R162" s="145">
        <f t="shared" si="22"/>
        <v>1.08E-3</v>
      </c>
      <c r="S162" s="145">
        <v>0</v>
      </c>
      <c r="T162" s="146">
        <f t="shared" si="23"/>
        <v>0</v>
      </c>
      <c r="AR162" s="147" t="s">
        <v>207</v>
      </c>
      <c r="AT162" s="147" t="s">
        <v>194</v>
      </c>
      <c r="AU162" s="147" t="s">
        <v>153</v>
      </c>
      <c r="AY162" s="13" t="s">
        <v>146</v>
      </c>
      <c r="BE162" s="148">
        <f t="shared" si="24"/>
        <v>0</v>
      </c>
      <c r="BF162" s="148">
        <f t="shared" si="25"/>
        <v>0</v>
      </c>
      <c r="BG162" s="148">
        <f t="shared" si="26"/>
        <v>0</v>
      </c>
      <c r="BH162" s="148">
        <f t="shared" si="27"/>
        <v>0</v>
      </c>
      <c r="BI162" s="148">
        <f t="shared" si="28"/>
        <v>0</v>
      </c>
      <c r="BJ162" s="13" t="s">
        <v>153</v>
      </c>
      <c r="BK162" s="148">
        <f t="shared" si="29"/>
        <v>0</v>
      </c>
      <c r="BL162" s="13" t="s">
        <v>176</v>
      </c>
      <c r="BM162" s="147" t="s">
        <v>272</v>
      </c>
    </row>
    <row r="163" spans="2:65" s="1" customFormat="1" ht="24.2" customHeight="1" x14ac:dyDescent="0.2">
      <c r="B163" s="28"/>
      <c r="C163" s="135" t="s">
        <v>273</v>
      </c>
      <c r="D163" s="135" t="s">
        <v>148</v>
      </c>
      <c r="E163" s="136" t="s">
        <v>1296</v>
      </c>
      <c r="F163" s="137" t="s">
        <v>1297</v>
      </c>
      <c r="G163" s="138" t="s">
        <v>423</v>
      </c>
      <c r="H163" s="139">
        <v>1</v>
      </c>
      <c r="I163" s="140"/>
      <c r="J163" s="141">
        <f t="shared" si="20"/>
        <v>0</v>
      </c>
      <c r="K163" s="142"/>
      <c r="L163" s="28"/>
      <c r="M163" s="143" t="s">
        <v>1</v>
      </c>
      <c r="N163" s="144" t="s">
        <v>37</v>
      </c>
      <c r="P163" s="145">
        <f t="shared" si="21"/>
        <v>0</v>
      </c>
      <c r="Q163" s="145">
        <v>2.9260000000000001E-2</v>
      </c>
      <c r="R163" s="145">
        <f t="shared" si="22"/>
        <v>2.9260000000000001E-2</v>
      </c>
      <c r="S163" s="145">
        <v>0</v>
      </c>
      <c r="T163" s="146">
        <f t="shared" si="23"/>
        <v>0</v>
      </c>
      <c r="AR163" s="147" t="s">
        <v>176</v>
      </c>
      <c r="AT163" s="147" t="s">
        <v>148</v>
      </c>
      <c r="AU163" s="147" t="s">
        <v>153</v>
      </c>
      <c r="AY163" s="13" t="s">
        <v>146</v>
      </c>
      <c r="BE163" s="148">
        <f t="shared" si="24"/>
        <v>0</v>
      </c>
      <c r="BF163" s="148">
        <f t="shared" si="25"/>
        <v>0</v>
      </c>
      <c r="BG163" s="148">
        <f t="shared" si="26"/>
        <v>0</v>
      </c>
      <c r="BH163" s="148">
        <f t="shared" si="27"/>
        <v>0</v>
      </c>
      <c r="BI163" s="148">
        <f t="shared" si="28"/>
        <v>0</v>
      </c>
      <c r="BJ163" s="13" t="s">
        <v>153</v>
      </c>
      <c r="BK163" s="148">
        <f t="shared" si="29"/>
        <v>0</v>
      </c>
      <c r="BL163" s="13" t="s">
        <v>176</v>
      </c>
      <c r="BM163" s="147" t="s">
        <v>276</v>
      </c>
    </row>
    <row r="164" spans="2:65" s="1" customFormat="1" ht="16.5" customHeight="1" x14ac:dyDescent="0.2">
      <c r="B164" s="28"/>
      <c r="C164" s="149" t="s">
        <v>215</v>
      </c>
      <c r="D164" s="149" t="s">
        <v>194</v>
      </c>
      <c r="E164" s="150" t="s">
        <v>1298</v>
      </c>
      <c r="F164" s="151" t="s">
        <v>1299</v>
      </c>
      <c r="G164" s="152" t="s">
        <v>191</v>
      </c>
      <c r="H164" s="153">
        <v>4</v>
      </c>
      <c r="I164" s="154"/>
      <c r="J164" s="155">
        <f t="shared" si="20"/>
        <v>0</v>
      </c>
      <c r="K164" s="156"/>
      <c r="L164" s="157"/>
      <c r="M164" s="158" t="s">
        <v>1</v>
      </c>
      <c r="N164" s="159" t="s">
        <v>37</v>
      </c>
      <c r="P164" s="145">
        <f t="shared" si="21"/>
        <v>0</v>
      </c>
      <c r="Q164" s="145">
        <v>0</v>
      </c>
      <c r="R164" s="145">
        <f t="shared" si="22"/>
        <v>0</v>
      </c>
      <c r="S164" s="145">
        <v>0</v>
      </c>
      <c r="T164" s="146">
        <f t="shared" si="23"/>
        <v>0</v>
      </c>
      <c r="AR164" s="147" t="s">
        <v>207</v>
      </c>
      <c r="AT164" s="147" t="s">
        <v>194</v>
      </c>
      <c r="AU164" s="147" t="s">
        <v>153</v>
      </c>
      <c r="AY164" s="13" t="s">
        <v>146</v>
      </c>
      <c r="BE164" s="148">
        <f t="shared" si="24"/>
        <v>0</v>
      </c>
      <c r="BF164" s="148">
        <f t="shared" si="25"/>
        <v>0</v>
      </c>
      <c r="BG164" s="148">
        <f t="shared" si="26"/>
        <v>0</v>
      </c>
      <c r="BH164" s="148">
        <f t="shared" si="27"/>
        <v>0</v>
      </c>
      <c r="BI164" s="148">
        <f t="shared" si="28"/>
        <v>0</v>
      </c>
      <c r="BJ164" s="13" t="s">
        <v>153</v>
      </c>
      <c r="BK164" s="148">
        <f t="shared" si="29"/>
        <v>0</v>
      </c>
      <c r="BL164" s="13" t="s">
        <v>176</v>
      </c>
      <c r="BM164" s="147" t="s">
        <v>279</v>
      </c>
    </row>
    <row r="165" spans="2:65" s="1" customFormat="1" ht="16.5" customHeight="1" x14ac:dyDescent="0.2">
      <c r="B165" s="28"/>
      <c r="C165" s="149" t="s">
        <v>280</v>
      </c>
      <c r="D165" s="149" t="s">
        <v>194</v>
      </c>
      <c r="E165" s="150" t="s">
        <v>1300</v>
      </c>
      <c r="F165" s="151" t="s">
        <v>1301</v>
      </c>
      <c r="G165" s="152" t="s">
        <v>1247</v>
      </c>
      <c r="H165" s="153">
        <v>1</v>
      </c>
      <c r="I165" s="154"/>
      <c r="J165" s="155">
        <f t="shared" si="20"/>
        <v>0</v>
      </c>
      <c r="K165" s="156"/>
      <c r="L165" s="157"/>
      <c r="M165" s="158" t="s">
        <v>1</v>
      </c>
      <c r="N165" s="159" t="s">
        <v>37</v>
      </c>
      <c r="P165" s="145">
        <f t="shared" si="21"/>
        <v>0</v>
      </c>
      <c r="Q165" s="145">
        <v>0</v>
      </c>
      <c r="R165" s="145">
        <f t="shared" si="22"/>
        <v>0</v>
      </c>
      <c r="S165" s="145">
        <v>0</v>
      </c>
      <c r="T165" s="146">
        <f t="shared" si="23"/>
        <v>0</v>
      </c>
      <c r="AR165" s="147" t="s">
        <v>207</v>
      </c>
      <c r="AT165" s="147" t="s">
        <v>194</v>
      </c>
      <c r="AU165" s="147" t="s">
        <v>153</v>
      </c>
      <c r="AY165" s="13" t="s">
        <v>146</v>
      </c>
      <c r="BE165" s="148">
        <f t="shared" si="24"/>
        <v>0</v>
      </c>
      <c r="BF165" s="148">
        <f t="shared" si="25"/>
        <v>0</v>
      </c>
      <c r="BG165" s="148">
        <f t="shared" si="26"/>
        <v>0</v>
      </c>
      <c r="BH165" s="148">
        <f t="shared" si="27"/>
        <v>0</v>
      </c>
      <c r="BI165" s="148">
        <f t="shared" si="28"/>
        <v>0</v>
      </c>
      <c r="BJ165" s="13" t="s">
        <v>153</v>
      </c>
      <c r="BK165" s="148">
        <f t="shared" si="29"/>
        <v>0</v>
      </c>
      <c r="BL165" s="13" t="s">
        <v>176</v>
      </c>
      <c r="BM165" s="147" t="s">
        <v>283</v>
      </c>
    </row>
    <row r="166" spans="2:65" s="1" customFormat="1" ht="16.5" customHeight="1" x14ac:dyDescent="0.2">
      <c r="B166" s="28"/>
      <c r="C166" s="149" t="s">
        <v>219</v>
      </c>
      <c r="D166" s="149" t="s">
        <v>194</v>
      </c>
      <c r="E166" s="150" t="s">
        <v>1302</v>
      </c>
      <c r="F166" s="151" t="s">
        <v>1303</v>
      </c>
      <c r="G166" s="152" t="s">
        <v>1247</v>
      </c>
      <c r="H166" s="153">
        <v>1</v>
      </c>
      <c r="I166" s="154"/>
      <c r="J166" s="155">
        <f t="shared" si="20"/>
        <v>0</v>
      </c>
      <c r="K166" s="156"/>
      <c r="L166" s="157"/>
      <c r="M166" s="158" t="s">
        <v>1</v>
      </c>
      <c r="N166" s="159" t="s">
        <v>37</v>
      </c>
      <c r="P166" s="145">
        <f t="shared" si="21"/>
        <v>0</v>
      </c>
      <c r="Q166" s="145">
        <v>0</v>
      </c>
      <c r="R166" s="145">
        <f t="shared" si="22"/>
        <v>0</v>
      </c>
      <c r="S166" s="145">
        <v>0</v>
      </c>
      <c r="T166" s="146">
        <f t="shared" si="23"/>
        <v>0</v>
      </c>
      <c r="AR166" s="147" t="s">
        <v>207</v>
      </c>
      <c r="AT166" s="147" t="s">
        <v>194</v>
      </c>
      <c r="AU166" s="147" t="s">
        <v>153</v>
      </c>
      <c r="AY166" s="13" t="s">
        <v>146</v>
      </c>
      <c r="BE166" s="148">
        <f t="shared" si="24"/>
        <v>0</v>
      </c>
      <c r="BF166" s="148">
        <f t="shared" si="25"/>
        <v>0</v>
      </c>
      <c r="BG166" s="148">
        <f t="shared" si="26"/>
        <v>0</v>
      </c>
      <c r="BH166" s="148">
        <f t="shared" si="27"/>
        <v>0</v>
      </c>
      <c r="BI166" s="148">
        <f t="shared" si="28"/>
        <v>0</v>
      </c>
      <c r="BJ166" s="13" t="s">
        <v>153</v>
      </c>
      <c r="BK166" s="148">
        <f t="shared" si="29"/>
        <v>0</v>
      </c>
      <c r="BL166" s="13" t="s">
        <v>176</v>
      </c>
      <c r="BM166" s="147" t="s">
        <v>286</v>
      </c>
    </row>
    <row r="167" spans="2:65" s="1" customFormat="1" ht="44.25" customHeight="1" x14ac:dyDescent="0.2">
      <c r="B167" s="28"/>
      <c r="C167" s="149" t="s">
        <v>287</v>
      </c>
      <c r="D167" s="149" t="s">
        <v>194</v>
      </c>
      <c r="E167" s="150" t="s">
        <v>1304</v>
      </c>
      <c r="F167" s="151" t="s">
        <v>1305</v>
      </c>
      <c r="G167" s="152" t="s">
        <v>191</v>
      </c>
      <c r="H167" s="153">
        <v>1</v>
      </c>
      <c r="I167" s="154"/>
      <c r="J167" s="155">
        <f t="shared" si="20"/>
        <v>0</v>
      </c>
      <c r="K167" s="156"/>
      <c r="L167" s="157"/>
      <c r="M167" s="158" t="s">
        <v>1</v>
      </c>
      <c r="N167" s="159" t="s">
        <v>37</v>
      </c>
      <c r="P167" s="145">
        <f t="shared" si="21"/>
        <v>0</v>
      </c>
      <c r="Q167" s="145">
        <v>0</v>
      </c>
      <c r="R167" s="145">
        <f t="shared" si="22"/>
        <v>0</v>
      </c>
      <c r="S167" s="145">
        <v>0</v>
      </c>
      <c r="T167" s="146">
        <f t="shared" si="23"/>
        <v>0</v>
      </c>
      <c r="AR167" s="147" t="s">
        <v>207</v>
      </c>
      <c r="AT167" s="147" t="s">
        <v>194</v>
      </c>
      <c r="AU167" s="147" t="s">
        <v>153</v>
      </c>
      <c r="AY167" s="13" t="s">
        <v>146</v>
      </c>
      <c r="BE167" s="148">
        <f t="shared" si="24"/>
        <v>0</v>
      </c>
      <c r="BF167" s="148">
        <f t="shared" si="25"/>
        <v>0</v>
      </c>
      <c r="BG167" s="148">
        <f t="shared" si="26"/>
        <v>0</v>
      </c>
      <c r="BH167" s="148">
        <f t="shared" si="27"/>
        <v>0</v>
      </c>
      <c r="BI167" s="148">
        <f t="shared" si="28"/>
        <v>0</v>
      </c>
      <c r="BJ167" s="13" t="s">
        <v>153</v>
      </c>
      <c r="BK167" s="148">
        <f t="shared" si="29"/>
        <v>0</v>
      </c>
      <c r="BL167" s="13" t="s">
        <v>176</v>
      </c>
      <c r="BM167" s="147" t="s">
        <v>290</v>
      </c>
    </row>
    <row r="168" spans="2:65" s="1" customFormat="1" ht="21.75" customHeight="1" x14ac:dyDescent="0.2">
      <c r="B168" s="28"/>
      <c r="C168" s="149" t="s">
        <v>222</v>
      </c>
      <c r="D168" s="149" t="s">
        <v>194</v>
      </c>
      <c r="E168" s="150" t="s">
        <v>1306</v>
      </c>
      <c r="F168" s="151" t="s">
        <v>1307</v>
      </c>
      <c r="G168" s="152" t="s">
        <v>423</v>
      </c>
      <c r="H168" s="153">
        <v>1</v>
      </c>
      <c r="I168" s="154"/>
      <c r="J168" s="155">
        <f t="shared" si="20"/>
        <v>0</v>
      </c>
      <c r="K168" s="156"/>
      <c r="L168" s="157"/>
      <c r="M168" s="158" t="s">
        <v>1</v>
      </c>
      <c r="N168" s="159" t="s">
        <v>37</v>
      </c>
      <c r="P168" s="145">
        <f t="shared" si="21"/>
        <v>0</v>
      </c>
      <c r="Q168" s="145">
        <v>0</v>
      </c>
      <c r="R168" s="145">
        <f t="shared" si="22"/>
        <v>0</v>
      </c>
      <c r="S168" s="145">
        <v>0</v>
      </c>
      <c r="T168" s="146">
        <f t="shared" si="23"/>
        <v>0</v>
      </c>
      <c r="AR168" s="147" t="s">
        <v>207</v>
      </c>
      <c r="AT168" s="147" t="s">
        <v>194</v>
      </c>
      <c r="AU168" s="147" t="s">
        <v>153</v>
      </c>
      <c r="AY168" s="13" t="s">
        <v>146</v>
      </c>
      <c r="BE168" s="148">
        <f t="shared" si="24"/>
        <v>0</v>
      </c>
      <c r="BF168" s="148">
        <f t="shared" si="25"/>
        <v>0</v>
      </c>
      <c r="BG168" s="148">
        <f t="shared" si="26"/>
        <v>0</v>
      </c>
      <c r="BH168" s="148">
        <f t="shared" si="27"/>
        <v>0</v>
      </c>
      <c r="BI168" s="148">
        <f t="shared" si="28"/>
        <v>0</v>
      </c>
      <c r="BJ168" s="13" t="s">
        <v>153</v>
      </c>
      <c r="BK168" s="148">
        <f t="shared" si="29"/>
        <v>0</v>
      </c>
      <c r="BL168" s="13" t="s">
        <v>176</v>
      </c>
      <c r="BM168" s="147" t="s">
        <v>295</v>
      </c>
    </row>
    <row r="169" spans="2:65" s="1" customFormat="1" ht="21.75" customHeight="1" x14ac:dyDescent="0.2">
      <c r="B169" s="28"/>
      <c r="C169" s="149" t="s">
        <v>296</v>
      </c>
      <c r="D169" s="149" t="s">
        <v>194</v>
      </c>
      <c r="E169" s="150" t="s">
        <v>1308</v>
      </c>
      <c r="F169" s="151" t="s">
        <v>1309</v>
      </c>
      <c r="G169" s="152" t="s">
        <v>423</v>
      </c>
      <c r="H169" s="153">
        <v>3</v>
      </c>
      <c r="I169" s="154"/>
      <c r="J169" s="155">
        <f t="shared" si="20"/>
        <v>0</v>
      </c>
      <c r="K169" s="156"/>
      <c r="L169" s="157"/>
      <c r="M169" s="158" t="s">
        <v>1</v>
      </c>
      <c r="N169" s="159" t="s">
        <v>37</v>
      </c>
      <c r="P169" s="145">
        <f t="shared" si="21"/>
        <v>0</v>
      </c>
      <c r="Q169" s="145">
        <v>0</v>
      </c>
      <c r="R169" s="145">
        <f t="shared" si="22"/>
        <v>0</v>
      </c>
      <c r="S169" s="145">
        <v>0</v>
      </c>
      <c r="T169" s="146">
        <f t="shared" si="23"/>
        <v>0</v>
      </c>
      <c r="AR169" s="147" t="s">
        <v>207</v>
      </c>
      <c r="AT169" s="147" t="s">
        <v>194</v>
      </c>
      <c r="AU169" s="147" t="s">
        <v>153</v>
      </c>
      <c r="AY169" s="13" t="s">
        <v>146</v>
      </c>
      <c r="BE169" s="148">
        <f t="shared" si="24"/>
        <v>0</v>
      </c>
      <c r="BF169" s="148">
        <f t="shared" si="25"/>
        <v>0</v>
      </c>
      <c r="BG169" s="148">
        <f t="shared" si="26"/>
        <v>0</v>
      </c>
      <c r="BH169" s="148">
        <f t="shared" si="27"/>
        <v>0</v>
      </c>
      <c r="BI169" s="148">
        <f t="shared" si="28"/>
        <v>0</v>
      </c>
      <c r="BJ169" s="13" t="s">
        <v>153</v>
      </c>
      <c r="BK169" s="148">
        <f t="shared" si="29"/>
        <v>0</v>
      </c>
      <c r="BL169" s="13" t="s">
        <v>176</v>
      </c>
      <c r="BM169" s="147" t="s">
        <v>299</v>
      </c>
    </row>
    <row r="170" spans="2:65" s="1" customFormat="1" ht="16.5" customHeight="1" x14ac:dyDescent="0.2">
      <c r="B170" s="28"/>
      <c r="C170" s="149" t="s">
        <v>226</v>
      </c>
      <c r="D170" s="149" t="s">
        <v>194</v>
      </c>
      <c r="E170" s="150" t="s">
        <v>1310</v>
      </c>
      <c r="F170" s="151" t="s">
        <v>1311</v>
      </c>
      <c r="G170" s="152" t="s">
        <v>423</v>
      </c>
      <c r="H170" s="153">
        <v>1</v>
      </c>
      <c r="I170" s="154"/>
      <c r="J170" s="155">
        <f t="shared" si="20"/>
        <v>0</v>
      </c>
      <c r="K170" s="156"/>
      <c r="L170" s="157"/>
      <c r="M170" s="158" t="s">
        <v>1</v>
      </c>
      <c r="N170" s="159" t="s">
        <v>37</v>
      </c>
      <c r="P170" s="145">
        <f t="shared" si="21"/>
        <v>0</v>
      </c>
      <c r="Q170" s="145">
        <v>0</v>
      </c>
      <c r="R170" s="145">
        <f t="shared" si="22"/>
        <v>0</v>
      </c>
      <c r="S170" s="145">
        <v>0</v>
      </c>
      <c r="T170" s="146">
        <f t="shared" si="23"/>
        <v>0</v>
      </c>
      <c r="AR170" s="147" t="s">
        <v>207</v>
      </c>
      <c r="AT170" s="147" t="s">
        <v>194</v>
      </c>
      <c r="AU170" s="147" t="s">
        <v>153</v>
      </c>
      <c r="AY170" s="13" t="s">
        <v>146</v>
      </c>
      <c r="BE170" s="148">
        <f t="shared" si="24"/>
        <v>0</v>
      </c>
      <c r="BF170" s="148">
        <f t="shared" si="25"/>
        <v>0</v>
      </c>
      <c r="BG170" s="148">
        <f t="shared" si="26"/>
        <v>0</v>
      </c>
      <c r="BH170" s="148">
        <f t="shared" si="27"/>
        <v>0</v>
      </c>
      <c r="BI170" s="148">
        <f t="shared" si="28"/>
        <v>0</v>
      </c>
      <c r="BJ170" s="13" t="s">
        <v>153</v>
      </c>
      <c r="BK170" s="148">
        <f t="shared" si="29"/>
        <v>0</v>
      </c>
      <c r="BL170" s="13" t="s">
        <v>176</v>
      </c>
      <c r="BM170" s="147" t="s">
        <v>302</v>
      </c>
    </row>
    <row r="171" spans="2:65" s="1" customFormat="1" ht="16.5" customHeight="1" x14ac:dyDescent="0.2">
      <c r="B171" s="28"/>
      <c r="C171" s="149" t="s">
        <v>303</v>
      </c>
      <c r="D171" s="149" t="s">
        <v>194</v>
      </c>
      <c r="E171" s="150" t="s">
        <v>1312</v>
      </c>
      <c r="F171" s="151" t="s">
        <v>1313</v>
      </c>
      <c r="G171" s="152" t="s">
        <v>423</v>
      </c>
      <c r="H171" s="153">
        <v>4</v>
      </c>
      <c r="I171" s="154"/>
      <c r="J171" s="155">
        <f t="shared" si="20"/>
        <v>0</v>
      </c>
      <c r="K171" s="156"/>
      <c r="L171" s="157"/>
      <c r="M171" s="158" t="s">
        <v>1</v>
      </c>
      <c r="N171" s="159" t="s">
        <v>37</v>
      </c>
      <c r="P171" s="145">
        <f t="shared" si="21"/>
        <v>0</v>
      </c>
      <c r="Q171" s="145">
        <v>1.8E-3</v>
      </c>
      <c r="R171" s="145">
        <f t="shared" si="22"/>
        <v>7.1999999999999998E-3</v>
      </c>
      <c r="S171" s="145">
        <v>0</v>
      </c>
      <c r="T171" s="146">
        <f t="shared" si="23"/>
        <v>0</v>
      </c>
      <c r="AR171" s="147" t="s">
        <v>207</v>
      </c>
      <c r="AT171" s="147" t="s">
        <v>194</v>
      </c>
      <c r="AU171" s="147" t="s">
        <v>153</v>
      </c>
      <c r="AY171" s="13" t="s">
        <v>146</v>
      </c>
      <c r="BE171" s="148">
        <f t="shared" si="24"/>
        <v>0</v>
      </c>
      <c r="BF171" s="148">
        <f t="shared" si="25"/>
        <v>0</v>
      </c>
      <c r="BG171" s="148">
        <f t="shared" si="26"/>
        <v>0</v>
      </c>
      <c r="BH171" s="148">
        <f t="shared" si="27"/>
        <v>0</v>
      </c>
      <c r="BI171" s="148">
        <f t="shared" si="28"/>
        <v>0</v>
      </c>
      <c r="BJ171" s="13" t="s">
        <v>153</v>
      </c>
      <c r="BK171" s="148">
        <f t="shared" si="29"/>
        <v>0</v>
      </c>
      <c r="BL171" s="13" t="s">
        <v>176</v>
      </c>
      <c r="BM171" s="147" t="s">
        <v>306</v>
      </c>
    </row>
    <row r="172" spans="2:65" s="1" customFormat="1" ht="16.5" customHeight="1" x14ac:dyDescent="0.2">
      <c r="B172" s="28"/>
      <c r="C172" s="149" t="s">
        <v>230</v>
      </c>
      <c r="D172" s="149" t="s">
        <v>194</v>
      </c>
      <c r="E172" s="150" t="s">
        <v>1314</v>
      </c>
      <c r="F172" s="151" t="s">
        <v>1315</v>
      </c>
      <c r="G172" s="152" t="s">
        <v>1247</v>
      </c>
      <c r="H172" s="153">
        <v>1</v>
      </c>
      <c r="I172" s="154"/>
      <c r="J172" s="155">
        <f t="shared" si="20"/>
        <v>0</v>
      </c>
      <c r="K172" s="156"/>
      <c r="L172" s="157"/>
      <c r="M172" s="158" t="s">
        <v>1</v>
      </c>
      <c r="N172" s="159" t="s">
        <v>37</v>
      </c>
      <c r="P172" s="145">
        <f t="shared" si="21"/>
        <v>0</v>
      </c>
      <c r="Q172" s="145">
        <v>5.3299999999999997E-3</v>
      </c>
      <c r="R172" s="145">
        <f t="shared" si="22"/>
        <v>5.3299999999999997E-3</v>
      </c>
      <c r="S172" s="145">
        <v>0</v>
      </c>
      <c r="T172" s="146">
        <f t="shared" si="23"/>
        <v>0</v>
      </c>
      <c r="AR172" s="147" t="s">
        <v>207</v>
      </c>
      <c r="AT172" s="147" t="s">
        <v>194</v>
      </c>
      <c r="AU172" s="147" t="s">
        <v>153</v>
      </c>
      <c r="AY172" s="13" t="s">
        <v>146</v>
      </c>
      <c r="BE172" s="148">
        <f t="shared" si="24"/>
        <v>0</v>
      </c>
      <c r="BF172" s="148">
        <f t="shared" si="25"/>
        <v>0</v>
      </c>
      <c r="BG172" s="148">
        <f t="shared" si="26"/>
        <v>0</v>
      </c>
      <c r="BH172" s="148">
        <f t="shared" si="27"/>
        <v>0</v>
      </c>
      <c r="BI172" s="148">
        <f t="shared" si="28"/>
        <v>0</v>
      </c>
      <c r="BJ172" s="13" t="s">
        <v>153</v>
      </c>
      <c r="BK172" s="148">
        <f t="shared" si="29"/>
        <v>0</v>
      </c>
      <c r="BL172" s="13" t="s">
        <v>176</v>
      </c>
      <c r="BM172" s="147" t="s">
        <v>309</v>
      </c>
    </row>
    <row r="173" spans="2:65" s="1" customFormat="1" ht="24.2" customHeight="1" x14ac:dyDescent="0.2">
      <c r="B173" s="28"/>
      <c r="C173" s="135" t="s">
        <v>310</v>
      </c>
      <c r="D173" s="135" t="s">
        <v>148</v>
      </c>
      <c r="E173" s="136" t="s">
        <v>1316</v>
      </c>
      <c r="F173" s="137" t="s">
        <v>1317</v>
      </c>
      <c r="G173" s="138" t="s">
        <v>191</v>
      </c>
      <c r="H173" s="139">
        <v>1</v>
      </c>
      <c r="I173" s="140"/>
      <c r="J173" s="141">
        <f t="shared" si="20"/>
        <v>0</v>
      </c>
      <c r="K173" s="142"/>
      <c r="L173" s="28"/>
      <c r="M173" s="143" t="s">
        <v>1</v>
      </c>
      <c r="N173" s="144" t="s">
        <v>37</v>
      </c>
      <c r="P173" s="145">
        <f t="shared" si="21"/>
        <v>0</v>
      </c>
      <c r="Q173" s="145">
        <v>8.1000000000000004E-6</v>
      </c>
      <c r="R173" s="145">
        <f t="shared" si="22"/>
        <v>8.1000000000000004E-6</v>
      </c>
      <c r="S173" s="145">
        <v>0</v>
      </c>
      <c r="T173" s="146">
        <f t="shared" si="23"/>
        <v>0</v>
      </c>
      <c r="AR173" s="147" t="s">
        <v>176</v>
      </c>
      <c r="AT173" s="147" t="s">
        <v>148</v>
      </c>
      <c r="AU173" s="147" t="s">
        <v>153</v>
      </c>
      <c r="AY173" s="13" t="s">
        <v>146</v>
      </c>
      <c r="BE173" s="148">
        <f t="shared" si="24"/>
        <v>0</v>
      </c>
      <c r="BF173" s="148">
        <f t="shared" si="25"/>
        <v>0</v>
      </c>
      <c r="BG173" s="148">
        <f t="shared" si="26"/>
        <v>0</v>
      </c>
      <c r="BH173" s="148">
        <f t="shared" si="27"/>
        <v>0</v>
      </c>
      <c r="BI173" s="148">
        <f t="shared" si="28"/>
        <v>0</v>
      </c>
      <c r="BJ173" s="13" t="s">
        <v>153</v>
      </c>
      <c r="BK173" s="148">
        <f t="shared" si="29"/>
        <v>0</v>
      </c>
      <c r="BL173" s="13" t="s">
        <v>176</v>
      </c>
      <c r="BM173" s="147" t="s">
        <v>313</v>
      </c>
    </row>
    <row r="174" spans="2:65" s="1" customFormat="1" ht="24.2" customHeight="1" x14ac:dyDescent="0.2">
      <c r="B174" s="28"/>
      <c r="C174" s="149" t="s">
        <v>234</v>
      </c>
      <c r="D174" s="149" t="s">
        <v>194</v>
      </c>
      <c r="E174" s="150" t="s">
        <v>1318</v>
      </c>
      <c r="F174" s="151" t="s">
        <v>1319</v>
      </c>
      <c r="G174" s="152" t="s">
        <v>191</v>
      </c>
      <c r="H174" s="153">
        <v>1</v>
      </c>
      <c r="I174" s="154"/>
      <c r="J174" s="155">
        <f t="shared" si="20"/>
        <v>0</v>
      </c>
      <c r="K174" s="156"/>
      <c r="L174" s="157"/>
      <c r="M174" s="158" t="s">
        <v>1</v>
      </c>
      <c r="N174" s="159" t="s">
        <v>37</v>
      </c>
      <c r="P174" s="145">
        <f t="shared" si="21"/>
        <v>0</v>
      </c>
      <c r="Q174" s="145">
        <v>0</v>
      </c>
      <c r="R174" s="145">
        <f t="shared" si="22"/>
        <v>0</v>
      </c>
      <c r="S174" s="145">
        <v>0</v>
      </c>
      <c r="T174" s="146">
        <f t="shared" si="23"/>
        <v>0</v>
      </c>
      <c r="AR174" s="147" t="s">
        <v>207</v>
      </c>
      <c r="AT174" s="147" t="s">
        <v>194</v>
      </c>
      <c r="AU174" s="147" t="s">
        <v>153</v>
      </c>
      <c r="AY174" s="13" t="s">
        <v>146</v>
      </c>
      <c r="BE174" s="148">
        <f t="shared" si="24"/>
        <v>0</v>
      </c>
      <c r="BF174" s="148">
        <f t="shared" si="25"/>
        <v>0</v>
      </c>
      <c r="BG174" s="148">
        <f t="shared" si="26"/>
        <v>0</v>
      </c>
      <c r="BH174" s="148">
        <f t="shared" si="27"/>
        <v>0</v>
      </c>
      <c r="BI174" s="148">
        <f t="shared" si="28"/>
        <v>0</v>
      </c>
      <c r="BJ174" s="13" t="s">
        <v>153</v>
      </c>
      <c r="BK174" s="148">
        <f t="shared" si="29"/>
        <v>0</v>
      </c>
      <c r="BL174" s="13" t="s">
        <v>176</v>
      </c>
      <c r="BM174" s="147" t="s">
        <v>316</v>
      </c>
    </row>
    <row r="175" spans="2:65" s="1" customFormat="1" ht="24.2" customHeight="1" x14ac:dyDescent="0.2">
      <c r="B175" s="28"/>
      <c r="C175" s="135" t="s">
        <v>317</v>
      </c>
      <c r="D175" s="135" t="s">
        <v>148</v>
      </c>
      <c r="E175" s="136" t="s">
        <v>1320</v>
      </c>
      <c r="F175" s="137" t="s">
        <v>1321</v>
      </c>
      <c r="G175" s="138" t="s">
        <v>191</v>
      </c>
      <c r="H175" s="139">
        <v>1</v>
      </c>
      <c r="I175" s="140"/>
      <c r="J175" s="141">
        <f t="shared" si="20"/>
        <v>0</v>
      </c>
      <c r="K175" s="142"/>
      <c r="L175" s="28"/>
      <c r="M175" s="143" t="s">
        <v>1</v>
      </c>
      <c r="N175" s="144" t="s">
        <v>37</v>
      </c>
      <c r="P175" s="145">
        <f t="shared" si="21"/>
        <v>0</v>
      </c>
      <c r="Q175" s="145">
        <v>1.5239999999999999E-4</v>
      </c>
      <c r="R175" s="145">
        <f t="shared" si="22"/>
        <v>1.5239999999999999E-4</v>
      </c>
      <c r="S175" s="145">
        <v>0</v>
      </c>
      <c r="T175" s="146">
        <f t="shared" si="23"/>
        <v>0</v>
      </c>
      <c r="AR175" s="147" t="s">
        <v>176</v>
      </c>
      <c r="AT175" s="147" t="s">
        <v>148</v>
      </c>
      <c r="AU175" s="147" t="s">
        <v>153</v>
      </c>
      <c r="AY175" s="13" t="s">
        <v>146</v>
      </c>
      <c r="BE175" s="148">
        <f t="shared" si="24"/>
        <v>0</v>
      </c>
      <c r="BF175" s="148">
        <f t="shared" si="25"/>
        <v>0</v>
      </c>
      <c r="BG175" s="148">
        <f t="shared" si="26"/>
        <v>0</v>
      </c>
      <c r="BH175" s="148">
        <f t="shared" si="27"/>
        <v>0</v>
      </c>
      <c r="BI175" s="148">
        <f t="shared" si="28"/>
        <v>0</v>
      </c>
      <c r="BJ175" s="13" t="s">
        <v>153</v>
      </c>
      <c r="BK175" s="148">
        <f t="shared" si="29"/>
        <v>0</v>
      </c>
      <c r="BL175" s="13" t="s">
        <v>176</v>
      </c>
      <c r="BM175" s="147" t="s">
        <v>320</v>
      </c>
    </row>
    <row r="176" spans="2:65" s="1" customFormat="1" ht="16.5" customHeight="1" x14ac:dyDescent="0.2">
      <c r="B176" s="28"/>
      <c r="C176" s="149" t="s">
        <v>237</v>
      </c>
      <c r="D176" s="149" t="s">
        <v>194</v>
      </c>
      <c r="E176" s="150" t="s">
        <v>1322</v>
      </c>
      <c r="F176" s="151" t="s">
        <v>1323</v>
      </c>
      <c r="G176" s="152" t="s">
        <v>191</v>
      </c>
      <c r="H176" s="153">
        <v>1</v>
      </c>
      <c r="I176" s="154"/>
      <c r="J176" s="155">
        <f t="shared" si="20"/>
        <v>0</v>
      </c>
      <c r="K176" s="156"/>
      <c r="L176" s="157"/>
      <c r="M176" s="158" t="s">
        <v>1</v>
      </c>
      <c r="N176" s="159" t="s">
        <v>37</v>
      </c>
      <c r="P176" s="145">
        <f t="shared" si="21"/>
        <v>0</v>
      </c>
      <c r="Q176" s="145">
        <v>0</v>
      </c>
      <c r="R176" s="145">
        <f t="shared" si="22"/>
        <v>0</v>
      </c>
      <c r="S176" s="145">
        <v>0</v>
      </c>
      <c r="T176" s="146">
        <f t="shared" si="23"/>
        <v>0</v>
      </c>
      <c r="AR176" s="147" t="s">
        <v>207</v>
      </c>
      <c r="AT176" s="147" t="s">
        <v>194</v>
      </c>
      <c r="AU176" s="147" t="s">
        <v>153</v>
      </c>
      <c r="AY176" s="13" t="s">
        <v>146</v>
      </c>
      <c r="BE176" s="148">
        <f t="shared" si="24"/>
        <v>0</v>
      </c>
      <c r="BF176" s="148">
        <f t="shared" si="25"/>
        <v>0</v>
      </c>
      <c r="BG176" s="148">
        <f t="shared" si="26"/>
        <v>0</v>
      </c>
      <c r="BH176" s="148">
        <f t="shared" si="27"/>
        <v>0</v>
      </c>
      <c r="BI176" s="148">
        <f t="shared" si="28"/>
        <v>0</v>
      </c>
      <c r="BJ176" s="13" t="s">
        <v>153</v>
      </c>
      <c r="BK176" s="148">
        <f t="shared" si="29"/>
        <v>0</v>
      </c>
      <c r="BL176" s="13" t="s">
        <v>176</v>
      </c>
      <c r="BM176" s="147" t="s">
        <v>323</v>
      </c>
    </row>
    <row r="177" spans="2:65" s="1" customFormat="1" ht="21.75" customHeight="1" x14ac:dyDescent="0.2">
      <c r="B177" s="28"/>
      <c r="C177" s="149" t="s">
        <v>324</v>
      </c>
      <c r="D177" s="149" t="s">
        <v>194</v>
      </c>
      <c r="E177" s="150" t="s">
        <v>1324</v>
      </c>
      <c r="F177" s="151" t="s">
        <v>1325</v>
      </c>
      <c r="G177" s="152" t="s">
        <v>191</v>
      </c>
      <c r="H177" s="153">
        <v>1</v>
      </c>
      <c r="I177" s="154"/>
      <c r="J177" s="155">
        <f t="shared" si="20"/>
        <v>0</v>
      </c>
      <c r="K177" s="156"/>
      <c r="L177" s="157"/>
      <c r="M177" s="158" t="s">
        <v>1</v>
      </c>
      <c r="N177" s="159" t="s">
        <v>37</v>
      </c>
      <c r="P177" s="145">
        <f t="shared" si="21"/>
        <v>0</v>
      </c>
      <c r="Q177" s="145">
        <v>0</v>
      </c>
      <c r="R177" s="145">
        <f t="shared" si="22"/>
        <v>0</v>
      </c>
      <c r="S177" s="145">
        <v>0</v>
      </c>
      <c r="T177" s="146">
        <f t="shared" si="23"/>
        <v>0</v>
      </c>
      <c r="AR177" s="147" t="s">
        <v>207</v>
      </c>
      <c r="AT177" s="147" t="s">
        <v>194</v>
      </c>
      <c r="AU177" s="147" t="s">
        <v>153</v>
      </c>
      <c r="AY177" s="13" t="s">
        <v>146</v>
      </c>
      <c r="BE177" s="148">
        <f t="shared" si="24"/>
        <v>0</v>
      </c>
      <c r="BF177" s="148">
        <f t="shared" si="25"/>
        <v>0</v>
      </c>
      <c r="BG177" s="148">
        <f t="shared" si="26"/>
        <v>0</v>
      </c>
      <c r="BH177" s="148">
        <f t="shared" si="27"/>
        <v>0</v>
      </c>
      <c r="BI177" s="148">
        <f t="shared" si="28"/>
        <v>0</v>
      </c>
      <c r="BJ177" s="13" t="s">
        <v>153</v>
      </c>
      <c r="BK177" s="148">
        <f t="shared" si="29"/>
        <v>0</v>
      </c>
      <c r="BL177" s="13" t="s">
        <v>176</v>
      </c>
      <c r="BM177" s="147" t="s">
        <v>327</v>
      </c>
    </row>
    <row r="178" spans="2:65" s="1" customFormat="1" ht="16.5" customHeight="1" x14ac:dyDescent="0.2">
      <c r="B178" s="28"/>
      <c r="C178" s="149" t="s">
        <v>241</v>
      </c>
      <c r="D178" s="149" t="s">
        <v>194</v>
      </c>
      <c r="E178" s="150" t="s">
        <v>1326</v>
      </c>
      <c r="F178" s="151" t="s">
        <v>1327</v>
      </c>
      <c r="G178" s="152" t="s">
        <v>191</v>
      </c>
      <c r="H178" s="153">
        <v>1</v>
      </c>
      <c r="I178" s="154"/>
      <c r="J178" s="155">
        <f t="shared" si="20"/>
        <v>0</v>
      </c>
      <c r="K178" s="156"/>
      <c r="L178" s="157"/>
      <c r="M178" s="158" t="s">
        <v>1</v>
      </c>
      <c r="N178" s="159" t="s">
        <v>37</v>
      </c>
      <c r="P178" s="145">
        <f t="shared" si="21"/>
        <v>0</v>
      </c>
      <c r="Q178" s="145">
        <v>0</v>
      </c>
      <c r="R178" s="145">
        <f t="shared" si="22"/>
        <v>0</v>
      </c>
      <c r="S178" s="145">
        <v>0</v>
      </c>
      <c r="T178" s="146">
        <f t="shared" si="23"/>
        <v>0</v>
      </c>
      <c r="AR178" s="147" t="s">
        <v>207</v>
      </c>
      <c r="AT178" s="147" t="s">
        <v>194</v>
      </c>
      <c r="AU178" s="147" t="s">
        <v>153</v>
      </c>
      <c r="AY178" s="13" t="s">
        <v>146</v>
      </c>
      <c r="BE178" s="148">
        <f t="shared" si="24"/>
        <v>0</v>
      </c>
      <c r="BF178" s="148">
        <f t="shared" si="25"/>
        <v>0</v>
      </c>
      <c r="BG178" s="148">
        <f t="shared" si="26"/>
        <v>0</v>
      </c>
      <c r="BH178" s="148">
        <f t="shared" si="27"/>
        <v>0</v>
      </c>
      <c r="BI178" s="148">
        <f t="shared" si="28"/>
        <v>0</v>
      </c>
      <c r="BJ178" s="13" t="s">
        <v>153</v>
      </c>
      <c r="BK178" s="148">
        <f t="shared" si="29"/>
        <v>0</v>
      </c>
      <c r="BL178" s="13" t="s">
        <v>176</v>
      </c>
      <c r="BM178" s="147" t="s">
        <v>330</v>
      </c>
    </row>
    <row r="179" spans="2:65" s="1" customFormat="1" ht="16.5" customHeight="1" x14ac:dyDescent="0.2">
      <c r="B179" s="28"/>
      <c r="C179" s="149" t="s">
        <v>331</v>
      </c>
      <c r="D179" s="149" t="s">
        <v>194</v>
      </c>
      <c r="E179" s="150" t="s">
        <v>1328</v>
      </c>
      <c r="F179" s="151" t="s">
        <v>1329</v>
      </c>
      <c r="G179" s="152" t="s">
        <v>191</v>
      </c>
      <c r="H179" s="153">
        <v>1</v>
      </c>
      <c r="I179" s="154"/>
      <c r="J179" s="155">
        <f t="shared" si="20"/>
        <v>0</v>
      </c>
      <c r="K179" s="156"/>
      <c r="L179" s="157"/>
      <c r="M179" s="158" t="s">
        <v>1</v>
      </c>
      <c r="N179" s="159" t="s">
        <v>37</v>
      </c>
      <c r="P179" s="145">
        <f t="shared" si="21"/>
        <v>0</v>
      </c>
      <c r="Q179" s="145">
        <v>0</v>
      </c>
      <c r="R179" s="145">
        <f t="shared" si="22"/>
        <v>0</v>
      </c>
      <c r="S179" s="145">
        <v>0</v>
      </c>
      <c r="T179" s="146">
        <f t="shared" si="23"/>
        <v>0</v>
      </c>
      <c r="AR179" s="147" t="s">
        <v>207</v>
      </c>
      <c r="AT179" s="147" t="s">
        <v>194</v>
      </c>
      <c r="AU179" s="147" t="s">
        <v>153</v>
      </c>
      <c r="AY179" s="13" t="s">
        <v>146</v>
      </c>
      <c r="BE179" s="148">
        <f t="shared" si="24"/>
        <v>0</v>
      </c>
      <c r="BF179" s="148">
        <f t="shared" si="25"/>
        <v>0</v>
      </c>
      <c r="BG179" s="148">
        <f t="shared" si="26"/>
        <v>0</v>
      </c>
      <c r="BH179" s="148">
        <f t="shared" si="27"/>
        <v>0</v>
      </c>
      <c r="BI179" s="148">
        <f t="shared" si="28"/>
        <v>0</v>
      </c>
      <c r="BJ179" s="13" t="s">
        <v>153</v>
      </c>
      <c r="BK179" s="148">
        <f t="shared" si="29"/>
        <v>0</v>
      </c>
      <c r="BL179" s="13" t="s">
        <v>176</v>
      </c>
      <c r="BM179" s="147" t="s">
        <v>334</v>
      </c>
    </row>
    <row r="180" spans="2:65" s="1" customFormat="1" ht="21.75" customHeight="1" x14ac:dyDescent="0.2">
      <c r="B180" s="28"/>
      <c r="C180" s="135" t="s">
        <v>244</v>
      </c>
      <c r="D180" s="135" t="s">
        <v>148</v>
      </c>
      <c r="E180" s="136" t="s">
        <v>1330</v>
      </c>
      <c r="F180" s="137" t="s">
        <v>1331</v>
      </c>
      <c r="G180" s="138" t="s">
        <v>395</v>
      </c>
      <c r="H180" s="160"/>
      <c r="I180" s="140"/>
      <c r="J180" s="141">
        <f t="shared" si="20"/>
        <v>0</v>
      </c>
      <c r="K180" s="142"/>
      <c r="L180" s="28"/>
      <c r="M180" s="143" t="s">
        <v>1</v>
      </c>
      <c r="N180" s="144" t="s">
        <v>37</v>
      </c>
      <c r="P180" s="145">
        <f t="shared" si="21"/>
        <v>0</v>
      </c>
      <c r="Q180" s="145">
        <v>0</v>
      </c>
      <c r="R180" s="145">
        <f t="shared" si="22"/>
        <v>0</v>
      </c>
      <c r="S180" s="145">
        <v>0</v>
      </c>
      <c r="T180" s="146">
        <f t="shared" si="23"/>
        <v>0</v>
      </c>
      <c r="AR180" s="147" t="s">
        <v>176</v>
      </c>
      <c r="AT180" s="147" t="s">
        <v>148</v>
      </c>
      <c r="AU180" s="147" t="s">
        <v>153</v>
      </c>
      <c r="AY180" s="13" t="s">
        <v>146</v>
      </c>
      <c r="BE180" s="148">
        <f t="shared" si="24"/>
        <v>0</v>
      </c>
      <c r="BF180" s="148">
        <f t="shared" si="25"/>
        <v>0</v>
      </c>
      <c r="BG180" s="148">
        <f t="shared" si="26"/>
        <v>0</v>
      </c>
      <c r="BH180" s="148">
        <f t="shared" si="27"/>
        <v>0</v>
      </c>
      <c r="BI180" s="148">
        <f t="shared" si="28"/>
        <v>0</v>
      </c>
      <c r="BJ180" s="13" t="s">
        <v>153</v>
      </c>
      <c r="BK180" s="148">
        <f t="shared" si="29"/>
        <v>0</v>
      </c>
      <c r="BL180" s="13" t="s">
        <v>176</v>
      </c>
      <c r="BM180" s="147" t="s">
        <v>337</v>
      </c>
    </row>
    <row r="181" spans="2:65" s="11" customFormat="1" ht="22.7" customHeight="1" x14ac:dyDescent="0.2">
      <c r="B181" s="123"/>
      <c r="D181" s="124" t="s">
        <v>70</v>
      </c>
      <c r="E181" s="133" t="s">
        <v>1332</v>
      </c>
      <c r="F181" s="133" t="s">
        <v>1333</v>
      </c>
      <c r="I181" s="126"/>
      <c r="J181" s="134">
        <f>BK181</f>
        <v>0</v>
      </c>
      <c r="L181" s="123"/>
      <c r="M181" s="128"/>
      <c r="P181" s="129">
        <f>SUM(P182:P190)</f>
        <v>0</v>
      </c>
      <c r="R181" s="129">
        <f>SUM(R182:R190)</f>
        <v>0.11756197199999999</v>
      </c>
      <c r="T181" s="130">
        <f>SUM(T182:T190)</f>
        <v>0</v>
      </c>
      <c r="AR181" s="124" t="s">
        <v>153</v>
      </c>
      <c r="AT181" s="131" t="s">
        <v>70</v>
      </c>
      <c r="AU181" s="131" t="s">
        <v>79</v>
      </c>
      <c r="AY181" s="124" t="s">
        <v>146</v>
      </c>
      <c r="BK181" s="132">
        <f>SUM(BK182:BK190)</f>
        <v>0</v>
      </c>
    </row>
    <row r="182" spans="2:65" s="1" customFormat="1" ht="21.75" customHeight="1" x14ac:dyDescent="0.2">
      <c r="B182" s="28"/>
      <c r="C182" s="135" t="s">
        <v>338</v>
      </c>
      <c r="D182" s="135" t="s">
        <v>148</v>
      </c>
      <c r="E182" s="136" t="s">
        <v>1334</v>
      </c>
      <c r="F182" s="137" t="s">
        <v>1335</v>
      </c>
      <c r="G182" s="138" t="s">
        <v>294</v>
      </c>
      <c r="H182" s="139">
        <v>30</v>
      </c>
      <c r="I182" s="140"/>
      <c r="J182" s="141">
        <f t="shared" ref="J182:J190" si="30">ROUND(I182*H182,2)</f>
        <v>0</v>
      </c>
      <c r="K182" s="142"/>
      <c r="L182" s="28"/>
      <c r="M182" s="143" t="s">
        <v>1</v>
      </c>
      <c r="N182" s="144" t="s">
        <v>37</v>
      </c>
      <c r="P182" s="145">
        <f t="shared" ref="P182:P190" si="31">O182*H182</f>
        <v>0</v>
      </c>
      <c r="Q182" s="145">
        <v>1.475936E-3</v>
      </c>
      <c r="R182" s="145">
        <f t="shared" ref="R182:R190" si="32">Q182*H182</f>
        <v>4.4278079999999997E-2</v>
      </c>
      <c r="S182" s="145">
        <v>0</v>
      </c>
      <c r="T182" s="146">
        <f t="shared" ref="T182:T190" si="33">S182*H182</f>
        <v>0</v>
      </c>
      <c r="AR182" s="147" t="s">
        <v>176</v>
      </c>
      <c r="AT182" s="147" t="s">
        <v>148</v>
      </c>
      <c r="AU182" s="147" t="s">
        <v>153</v>
      </c>
      <c r="AY182" s="13" t="s">
        <v>146</v>
      </c>
      <c r="BE182" s="148">
        <f t="shared" ref="BE182:BE190" si="34">IF(N182="základná",J182,0)</f>
        <v>0</v>
      </c>
      <c r="BF182" s="148">
        <f t="shared" ref="BF182:BF190" si="35">IF(N182="znížená",J182,0)</f>
        <v>0</v>
      </c>
      <c r="BG182" s="148">
        <f t="shared" ref="BG182:BG190" si="36">IF(N182="zákl. prenesená",J182,0)</f>
        <v>0</v>
      </c>
      <c r="BH182" s="148">
        <f t="shared" ref="BH182:BH190" si="37">IF(N182="zníž. prenesená",J182,0)</f>
        <v>0</v>
      </c>
      <c r="BI182" s="148">
        <f t="shared" ref="BI182:BI190" si="38">IF(N182="nulová",J182,0)</f>
        <v>0</v>
      </c>
      <c r="BJ182" s="13" t="s">
        <v>153</v>
      </c>
      <c r="BK182" s="148">
        <f t="shared" ref="BK182:BK190" si="39">ROUND(I182*H182,2)</f>
        <v>0</v>
      </c>
      <c r="BL182" s="13" t="s">
        <v>176</v>
      </c>
      <c r="BM182" s="147" t="s">
        <v>341</v>
      </c>
    </row>
    <row r="183" spans="2:65" s="1" customFormat="1" ht="24.2" customHeight="1" x14ac:dyDescent="0.2">
      <c r="B183" s="28"/>
      <c r="C183" s="135" t="s">
        <v>248</v>
      </c>
      <c r="D183" s="135" t="s">
        <v>148</v>
      </c>
      <c r="E183" s="136" t="s">
        <v>1336</v>
      </c>
      <c r="F183" s="137" t="s">
        <v>1337</v>
      </c>
      <c r="G183" s="138" t="s">
        <v>294</v>
      </c>
      <c r="H183" s="139">
        <v>18</v>
      </c>
      <c r="I183" s="140"/>
      <c r="J183" s="141">
        <f t="shared" si="30"/>
        <v>0</v>
      </c>
      <c r="K183" s="142"/>
      <c r="L183" s="28"/>
      <c r="M183" s="143" t="s">
        <v>1</v>
      </c>
      <c r="N183" s="144" t="s">
        <v>37</v>
      </c>
      <c r="P183" s="145">
        <f t="shared" si="31"/>
        <v>0</v>
      </c>
      <c r="Q183" s="145">
        <v>9.7799400000000004E-4</v>
      </c>
      <c r="R183" s="145">
        <f t="shared" si="32"/>
        <v>1.7603891999999999E-2</v>
      </c>
      <c r="S183" s="145">
        <v>0</v>
      </c>
      <c r="T183" s="146">
        <f t="shared" si="33"/>
        <v>0</v>
      </c>
      <c r="AR183" s="147" t="s">
        <v>176</v>
      </c>
      <c r="AT183" s="147" t="s">
        <v>148</v>
      </c>
      <c r="AU183" s="147" t="s">
        <v>153</v>
      </c>
      <c r="AY183" s="13" t="s">
        <v>146</v>
      </c>
      <c r="BE183" s="148">
        <f t="shared" si="34"/>
        <v>0</v>
      </c>
      <c r="BF183" s="148">
        <f t="shared" si="35"/>
        <v>0</v>
      </c>
      <c r="BG183" s="148">
        <f t="shared" si="36"/>
        <v>0</v>
      </c>
      <c r="BH183" s="148">
        <f t="shared" si="37"/>
        <v>0</v>
      </c>
      <c r="BI183" s="148">
        <f t="shared" si="38"/>
        <v>0</v>
      </c>
      <c r="BJ183" s="13" t="s">
        <v>153</v>
      </c>
      <c r="BK183" s="148">
        <f t="shared" si="39"/>
        <v>0</v>
      </c>
      <c r="BL183" s="13" t="s">
        <v>176</v>
      </c>
      <c r="BM183" s="147" t="s">
        <v>344</v>
      </c>
    </row>
    <row r="184" spans="2:65" s="1" customFormat="1" ht="24.2" customHeight="1" x14ac:dyDescent="0.2">
      <c r="B184" s="28"/>
      <c r="C184" s="135" t="s">
        <v>345</v>
      </c>
      <c r="D184" s="135" t="s">
        <v>148</v>
      </c>
      <c r="E184" s="136" t="s">
        <v>1338</v>
      </c>
      <c r="F184" s="137" t="s">
        <v>1339</v>
      </c>
      <c r="G184" s="138" t="s">
        <v>294</v>
      </c>
      <c r="H184" s="139">
        <v>240</v>
      </c>
      <c r="I184" s="140"/>
      <c r="J184" s="141">
        <f t="shared" si="30"/>
        <v>0</v>
      </c>
      <c r="K184" s="142"/>
      <c r="L184" s="28"/>
      <c r="M184" s="143" t="s">
        <v>1</v>
      </c>
      <c r="N184" s="144" t="s">
        <v>37</v>
      </c>
      <c r="P184" s="145">
        <f t="shared" si="31"/>
        <v>0</v>
      </c>
      <c r="Q184" s="145">
        <v>6.0000000000000002E-5</v>
      </c>
      <c r="R184" s="145">
        <f t="shared" si="32"/>
        <v>1.44E-2</v>
      </c>
      <c r="S184" s="145">
        <v>0</v>
      </c>
      <c r="T184" s="146">
        <f t="shared" si="33"/>
        <v>0</v>
      </c>
      <c r="AR184" s="147" t="s">
        <v>176</v>
      </c>
      <c r="AT184" s="147" t="s">
        <v>148</v>
      </c>
      <c r="AU184" s="147" t="s">
        <v>153</v>
      </c>
      <c r="AY184" s="13" t="s">
        <v>146</v>
      </c>
      <c r="BE184" s="148">
        <f t="shared" si="34"/>
        <v>0</v>
      </c>
      <c r="BF184" s="148">
        <f t="shared" si="35"/>
        <v>0</v>
      </c>
      <c r="BG184" s="148">
        <f t="shared" si="36"/>
        <v>0</v>
      </c>
      <c r="BH184" s="148">
        <f t="shared" si="37"/>
        <v>0</v>
      </c>
      <c r="BI184" s="148">
        <f t="shared" si="38"/>
        <v>0</v>
      </c>
      <c r="BJ184" s="13" t="s">
        <v>153</v>
      </c>
      <c r="BK184" s="148">
        <f t="shared" si="39"/>
        <v>0</v>
      </c>
      <c r="BL184" s="13" t="s">
        <v>176</v>
      </c>
      <c r="BM184" s="147" t="s">
        <v>349</v>
      </c>
    </row>
    <row r="185" spans="2:65" s="1" customFormat="1" ht="24.2" customHeight="1" x14ac:dyDescent="0.2">
      <c r="B185" s="28"/>
      <c r="C185" s="149" t="s">
        <v>251</v>
      </c>
      <c r="D185" s="149" t="s">
        <v>194</v>
      </c>
      <c r="E185" s="150" t="s">
        <v>1340</v>
      </c>
      <c r="F185" s="151" t="s">
        <v>1341</v>
      </c>
      <c r="G185" s="152" t="s">
        <v>294</v>
      </c>
      <c r="H185" s="153">
        <v>240</v>
      </c>
      <c r="I185" s="154"/>
      <c r="J185" s="155">
        <f t="shared" si="30"/>
        <v>0</v>
      </c>
      <c r="K185" s="156"/>
      <c r="L185" s="157"/>
      <c r="M185" s="158" t="s">
        <v>1</v>
      </c>
      <c r="N185" s="159" t="s">
        <v>37</v>
      </c>
      <c r="P185" s="145">
        <f t="shared" si="31"/>
        <v>0</v>
      </c>
      <c r="Q185" s="145">
        <v>1.3999999999999999E-4</v>
      </c>
      <c r="R185" s="145">
        <f t="shared" si="32"/>
        <v>3.3599999999999998E-2</v>
      </c>
      <c r="S185" s="145">
        <v>0</v>
      </c>
      <c r="T185" s="146">
        <f t="shared" si="33"/>
        <v>0</v>
      </c>
      <c r="AR185" s="147" t="s">
        <v>207</v>
      </c>
      <c r="AT185" s="147" t="s">
        <v>194</v>
      </c>
      <c r="AU185" s="147" t="s">
        <v>153</v>
      </c>
      <c r="AY185" s="13" t="s">
        <v>146</v>
      </c>
      <c r="BE185" s="148">
        <f t="shared" si="34"/>
        <v>0</v>
      </c>
      <c r="BF185" s="148">
        <f t="shared" si="35"/>
        <v>0</v>
      </c>
      <c r="BG185" s="148">
        <f t="shared" si="36"/>
        <v>0</v>
      </c>
      <c r="BH185" s="148">
        <f t="shared" si="37"/>
        <v>0</v>
      </c>
      <c r="BI185" s="148">
        <f t="shared" si="38"/>
        <v>0</v>
      </c>
      <c r="BJ185" s="13" t="s">
        <v>153</v>
      </c>
      <c r="BK185" s="148">
        <f t="shared" si="39"/>
        <v>0</v>
      </c>
      <c r="BL185" s="13" t="s">
        <v>176</v>
      </c>
      <c r="BM185" s="147" t="s">
        <v>352</v>
      </c>
    </row>
    <row r="186" spans="2:65" s="1" customFormat="1" ht="21.75" customHeight="1" x14ac:dyDescent="0.2">
      <c r="B186" s="28"/>
      <c r="C186" s="135" t="s">
        <v>353</v>
      </c>
      <c r="D186" s="135" t="s">
        <v>148</v>
      </c>
      <c r="E186" s="136" t="s">
        <v>1342</v>
      </c>
      <c r="F186" s="137" t="s">
        <v>1343</v>
      </c>
      <c r="G186" s="138" t="s">
        <v>191</v>
      </c>
      <c r="H186" s="139">
        <v>48</v>
      </c>
      <c r="I186" s="140"/>
      <c r="J186" s="141">
        <f t="shared" si="30"/>
        <v>0</v>
      </c>
      <c r="K186" s="142"/>
      <c r="L186" s="28"/>
      <c r="M186" s="143" t="s">
        <v>1</v>
      </c>
      <c r="N186" s="144" t="s">
        <v>37</v>
      </c>
      <c r="P186" s="145">
        <f t="shared" si="31"/>
        <v>0</v>
      </c>
      <c r="Q186" s="145">
        <v>1.0000000000000001E-5</v>
      </c>
      <c r="R186" s="145">
        <f t="shared" si="32"/>
        <v>4.8000000000000007E-4</v>
      </c>
      <c r="S186" s="145">
        <v>0</v>
      </c>
      <c r="T186" s="146">
        <f t="shared" si="33"/>
        <v>0</v>
      </c>
      <c r="AR186" s="147" t="s">
        <v>176</v>
      </c>
      <c r="AT186" s="147" t="s">
        <v>148</v>
      </c>
      <c r="AU186" s="147" t="s">
        <v>153</v>
      </c>
      <c r="AY186" s="13" t="s">
        <v>146</v>
      </c>
      <c r="BE186" s="148">
        <f t="shared" si="34"/>
        <v>0</v>
      </c>
      <c r="BF186" s="148">
        <f t="shared" si="35"/>
        <v>0</v>
      </c>
      <c r="BG186" s="148">
        <f t="shared" si="36"/>
        <v>0</v>
      </c>
      <c r="BH186" s="148">
        <f t="shared" si="37"/>
        <v>0</v>
      </c>
      <c r="BI186" s="148">
        <f t="shared" si="38"/>
        <v>0</v>
      </c>
      <c r="BJ186" s="13" t="s">
        <v>153</v>
      </c>
      <c r="BK186" s="148">
        <f t="shared" si="39"/>
        <v>0</v>
      </c>
      <c r="BL186" s="13" t="s">
        <v>176</v>
      </c>
      <c r="BM186" s="147" t="s">
        <v>357</v>
      </c>
    </row>
    <row r="187" spans="2:65" s="1" customFormat="1" ht="24.2" customHeight="1" x14ac:dyDescent="0.2">
      <c r="B187" s="28"/>
      <c r="C187" s="149" t="s">
        <v>255</v>
      </c>
      <c r="D187" s="149" t="s">
        <v>194</v>
      </c>
      <c r="E187" s="150" t="s">
        <v>1344</v>
      </c>
      <c r="F187" s="151" t="s">
        <v>1345</v>
      </c>
      <c r="G187" s="152" t="s">
        <v>191</v>
      </c>
      <c r="H187" s="153">
        <v>48</v>
      </c>
      <c r="I187" s="154"/>
      <c r="J187" s="155">
        <f t="shared" si="30"/>
        <v>0</v>
      </c>
      <c r="K187" s="156"/>
      <c r="L187" s="157"/>
      <c r="M187" s="158" t="s">
        <v>1</v>
      </c>
      <c r="N187" s="159" t="s">
        <v>37</v>
      </c>
      <c r="P187" s="145">
        <f t="shared" si="31"/>
        <v>0</v>
      </c>
      <c r="Q187" s="145">
        <v>1.4999999999999999E-4</v>
      </c>
      <c r="R187" s="145">
        <f t="shared" si="32"/>
        <v>7.1999999999999998E-3</v>
      </c>
      <c r="S187" s="145">
        <v>0</v>
      </c>
      <c r="T187" s="146">
        <f t="shared" si="33"/>
        <v>0</v>
      </c>
      <c r="AR187" s="147" t="s">
        <v>207</v>
      </c>
      <c r="AT187" s="147" t="s">
        <v>194</v>
      </c>
      <c r="AU187" s="147" t="s">
        <v>153</v>
      </c>
      <c r="AY187" s="13" t="s">
        <v>146</v>
      </c>
      <c r="BE187" s="148">
        <f t="shared" si="34"/>
        <v>0</v>
      </c>
      <c r="BF187" s="148">
        <f t="shared" si="35"/>
        <v>0</v>
      </c>
      <c r="BG187" s="148">
        <f t="shared" si="36"/>
        <v>0</v>
      </c>
      <c r="BH187" s="148">
        <f t="shared" si="37"/>
        <v>0</v>
      </c>
      <c r="BI187" s="148">
        <f t="shared" si="38"/>
        <v>0</v>
      </c>
      <c r="BJ187" s="13" t="s">
        <v>153</v>
      </c>
      <c r="BK187" s="148">
        <f t="shared" si="39"/>
        <v>0</v>
      </c>
      <c r="BL187" s="13" t="s">
        <v>176</v>
      </c>
      <c r="BM187" s="147" t="s">
        <v>360</v>
      </c>
    </row>
    <row r="188" spans="2:65" s="1" customFormat="1" ht="24.2" customHeight="1" x14ac:dyDescent="0.2">
      <c r="B188" s="28"/>
      <c r="C188" s="135" t="s">
        <v>365</v>
      </c>
      <c r="D188" s="135" t="s">
        <v>148</v>
      </c>
      <c r="E188" s="136" t="s">
        <v>1346</v>
      </c>
      <c r="F188" s="137" t="s">
        <v>1347</v>
      </c>
      <c r="G188" s="138" t="s">
        <v>294</v>
      </c>
      <c r="H188" s="139">
        <v>30</v>
      </c>
      <c r="I188" s="140"/>
      <c r="J188" s="141">
        <f t="shared" si="30"/>
        <v>0</v>
      </c>
      <c r="K188" s="142"/>
      <c r="L188" s="28"/>
      <c r="M188" s="143" t="s">
        <v>1</v>
      </c>
      <c r="N188" s="144" t="s">
        <v>37</v>
      </c>
      <c r="P188" s="145">
        <f t="shared" si="31"/>
        <v>0</v>
      </c>
      <c r="Q188" s="145">
        <v>0</v>
      </c>
      <c r="R188" s="145">
        <f t="shared" si="32"/>
        <v>0</v>
      </c>
      <c r="S188" s="145">
        <v>0</v>
      </c>
      <c r="T188" s="146">
        <f t="shared" si="33"/>
        <v>0</v>
      </c>
      <c r="AR188" s="147" t="s">
        <v>176</v>
      </c>
      <c r="AT188" s="147" t="s">
        <v>148</v>
      </c>
      <c r="AU188" s="147" t="s">
        <v>153</v>
      </c>
      <c r="AY188" s="13" t="s">
        <v>146</v>
      </c>
      <c r="BE188" s="148">
        <f t="shared" si="34"/>
        <v>0</v>
      </c>
      <c r="BF188" s="148">
        <f t="shared" si="35"/>
        <v>0</v>
      </c>
      <c r="BG188" s="148">
        <f t="shared" si="36"/>
        <v>0</v>
      </c>
      <c r="BH188" s="148">
        <f t="shared" si="37"/>
        <v>0</v>
      </c>
      <c r="BI188" s="148">
        <f t="shared" si="38"/>
        <v>0</v>
      </c>
      <c r="BJ188" s="13" t="s">
        <v>153</v>
      </c>
      <c r="BK188" s="148">
        <f t="shared" si="39"/>
        <v>0</v>
      </c>
      <c r="BL188" s="13" t="s">
        <v>176</v>
      </c>
      <c r="BM188" s="147" t="s">
        <v>368</v>
      </c>
    </row>
    <row r="189" spans="2:65" s="1" customFormat="1" ht="21.75" customHeight="1" x14ac:dyDescent="0.2">
      <c r="B189" s="28"/>
      <c r="C189" s="135" t="s">
        <v>258</v>
      </c>
      <c r="D189" s="135" t="s">
        <v>148</v>
      </c>
      <c r="E189" s="136" t="s">
        <v>1348</v>
      </c>
      <c r="F189" s="137" t="s">
        <v>1349</v>
      </c>
      <c r="G189" s="138" t="s">
        <v>294</v>
      </c>
      <c r="H189" s="139">
        <v>18</v>
      </c>
      <c r="I189" s="140"/>
      <c r="J189" s="141">
        <f t="shared" si="30"/>
        <v>0</v>
      </c>
      <c r="K189" s="142"/>
      <c r="L189" s="28"/>
      <c r="M189" s="143" t="s">
        <v>1</v>
      </c>
      <c r="N189" s="144" t="s">
        <v>37</v>
      </c>
      <c r="P189" s="145">
        <f t="shared" si="31"/>
        <v>0</v>
      </c>
      <c r="Q189" s="145">
        <v>0</v>
      </c>
      <c r="R189" s="145">
        <f t="shared" si="32"/>
        <v>0</v>
      </c>
      <c r="S189" s="145">
        <v>0</v>
      </c>
      <c r="T189" s="146">
        <f t="shared" si="33"/>
        <v>0</v>
      </c>
      <c r="AR189" s="147" t="s">
        <v>176</v>
      </c>
      <c r="AT189" s="147" t="s">
        <v>148</v>
      </c>
      <c r="AU189" s="147" t="s">
        <v>153</v>
      </c>
      <c r="AY189" s="13" t="s">
        <v>146</v>
      </c>
      <c r="BE189" s="148">
        <f t="shared" si="34"/>
        <v>0</v>
      </c>
      <c r="BF189" s="148">
        <f t="shared" si="35"/>
        <v>0</v>
      </c>
      <c r="BG189" s="148">
        <f t="shared" si="36"/>
        <v>0</v>
      </c>
      <c r="BH189" s="148">
        <f t="shared" si="37"/>
        <v>0</v>
      </c>
      <c r="BI189" s="148">
        <f t="shared" si="38"/>
        <v>0</v>
      </c>
      <c r="BJ189" s="13" t="s">
        <v>153</v>
      </c>
      <c r="BK189" s="148">
        <f t="shared" si="39"/>
        <v>0</v>
      </c>
      <c r="BL189" s="13" t="s">
        <v>176</v>
      </c>
      <c r="BM189" s="147" t="s">
        <v>371</v>
      </c>
    </row>
    <row r="190" spans="2:65" s="1" customFormat="1" ht="16.5" customHeight="1" x14ac:dyDescent="0.2">
      <c r="B190" s="28"/>
      <c r="C190" s="135" t="s">
        <v>372</v>
      </c>
      <c r="D190" s="135" t="s">
        <v>148</v>
      </c>
      <c r="E190" s="136" t="s">
        <v>1350</v>
      </c>
      <c r="F190" s="137" t="s">
        <v>1351</v>
      </c>
      <c r="G190" s="138" t="s">
        <v>294</v>
      </c>
      <c r="H190" s="139">
        <v>240</v>
      </c>
      <c r="I190" s="140"/>
      <c r="J190" s="141">
        <f t="shared" si="30"/>
        <v>0</v>
      </c>
      <c r="K190" s="142"/>
      <c r="L190" s="28"/>
      <c r="M190" s="143" t="s">
        <v>1</v>
      </c>
      <c r="N190" s="144" t="s">
        <v>37</v>
      </c>
      <c r="P190" s="145">
        <f t="shared" si="31"/>
        <v>0</v>
      </c>
      <c r="Q190" s="145">
        <v>0</v>
      </c>
      <c r="R190" s="145">
        <f t="shared" si="32"/>
        <v>0</v>
      </c>
      <c r="S190" s="145">
        <v>0</v>
      </c>
      <c r="T190" s="146">
        <f t="shared" si="33"/>
        <v>0</v>
      </c>
      <c r="AR190" s="147" t="s">
        <v>176</v>
      </c>
      <c r="AT190" s="147" t="s">
        <v>148</v>
      </c>
      <c r="AU190" s="147" t="s">
        <v>153</v>
      </c>
      <c r="AY190" s="13" t="s">
        <v>146</v>
      </c>
      <c r="BE190" s="148">
        <f t="shared" si="34"/>
        <v>0</v>
      </c>
      <c r="BF190" s="148">
        <f t="shared" si="35"/>
        <v>0</v>
      </c>
      <c r="BG190" s="148">
        <f t="shared" si="36"/>
        <v>0</v>
      </c>
      <c r="BH190" s="148">
        <f t="shared" si="37"/>
        <v>0</v>
      </c>
      <c r="BI190" s="148">
        <f t="shared" si="38"/>
        <v>0</v>
      </c>
      <c r="BJ190" s="13" t="s">
        <v>153</v>
      </c>
      <c r="BK190" s="148">
        <f t="shared" si="39"/>
        <v>0</v>
      </c>
      <c r="BL190" s="13" t="s">
        <v>176</v>
      </c>
      <c r="BM190" s="147" t="s">
        <v>375</v>
      </c>
    </row>
    <row r="191" spans="2:65" s="11" customFormat="1" ht="22.7" customHeight="1" x14ac:dyDescent="0.2">
      <c r="B191" s="123"/>
      <c r="D191" s="124" t="s">
        <v>70</v>
      </c>
      <c r="E191" s="133" t="s">
        <v>1352</v>
      </c>
      <c r="F191" s="133" t="s">
        <v>1353</v>
      </c>
      <c r="I191" s="126"/>
      <c r="J191" s="134">
        <f>BK191</f>
        <v>0</v>
      </c>
      <c r="L191" s="123"/>
      <c r="M191" s="128"/>
      <c r="P191" s="129">
        <f>SUM(P192:P216)</f>
        <v>0</v>
      </c>
      <c r="R191" s="129">
        <f>SUM(R192:R216)</f>
        <v>1.1906707999999998E-2</v>
      </c>
      <c r="T191" s="130">
        <f>SUM(T192:T216)</f>
        <v>0</v>
      </c>
      <c r="AR191" s="124" t="s">
        <v>153</v>
      </c>
      <c r="AT191" s="131" t="s">
        <v>70</v>
      </c>
      <c r="AU191" s="131" t="s">
        <v>79</v>
      </c>
      <c r="AY191" s="124" t="s">
        <v>146</v>
      </c>
      <c r="BK191" s="132">
        <f>SUM(BK192:BK216)</f>
        <v>0</v>
      </c>
    </row>
    <row r="192" spans="2:65" s="1" customFormat="1" ht="16.5" customHeight="1" x14ac:dyDescent="0.2">
      <c r="B192" s="28"/>
      <c r="C192" s="135" t="s">
        <v>262</v>
      </c>
      <c r="D192" s="135" t="s">
        <v>148</v>
      </c>
      <c r="E192" s="136" t="s">
        <v>1354</v>
      </c>
      <c r="F192" s="137" t="s">
        <v>1355</v>
      </c>
      <c r="G192" s="138" t="s">
        <v>191</v>
      </c>
      <c r="H192" s="139">
        <v>8</v>
      </c>
      <c r="I192" s="140"/>
      <c r="J192" s="141">
        <f t="shared" ref="J192:J216" si="40">ROUND(I192*H192,2)</f>
        <v>0</v>
      </c>
      <c r="K192" s="142"/>
      <c r="L192" s="28"/>
      <c r="M192" s="143" t="s">
        <v>1</v>
      </c>
      <c r="N192" s="144" t="s">
        <v>37</v>
      </c>
      <c r="P192" s="145">
        <f t="shared" ref="P192:P216" si="41">O192*H192</f>
        <v>0</v>
      </c>
      <c r="Q192" s="145">
        <v>2.0000000000000002E-5</v>
      </c>
      <c r="R192" s="145">
        <f t="shared" ref="R192:R216" si="42">Q192*H192</f>
        <v>1.6000000000000001E-4</v>
      </c>
      <c r="S192" s="145">
        <v>0</v>
      </c>
      <c r="T192" s="146">
        <f t="shared" ref="T192:T216" si="43">S192*H192</f>
        <v>0</v>
      </c>
      <c r="AR192" s="147" t="s">
        <v>176</v>
      </c>
      <c r="AT192" s="147" t="s">
        <v>148</v>
      </c>
      <c r="AU192" s="147" t="s">
        <v>153</v>
      </c>
      <c r="AY192" s="13" t="s">
        <v>146</v>
      </c>
      <c r="BE192" s="148">
        <f t="shared" ref="BE192:BE216" si="44">IF(N192="základná",J192,0)</f>
        <v>0</v>
      </c>
      <c r="BF192" s="148">
        <f t="shared" ref="BF192:BF216" si="45">IF(N192="znížená",J192,0)</f>
        <v>0</v>
      </c>
      <c r="BG192" s="148">
        <f t="shared" ref="BG192:BG216" si="46">IF(N192="zákl. prenesená",J192,0)</f>
        <v>0</v>
      </c>
      <c r="BH192" s="148">
        <f t="shared" ref="BH192:BH216" si="47">IF(N192="zníž. prenesená",J192,0)</f>
        <v>0</v>
      </c>
      <c r="BI192" s="148">
        <f t="shared" ref="BI192:BI216" si="48">IF(N192="nulová",J192,0)</f>
        <v>0</v>
      </c>
      <c r="BJ192" s="13" t="s">
        <v>153</v>
      </c>
      <c r="BK192" s="148">
        <f t="shared" ref="BK192:BK216" si="49">ROUND(I192*H192,2)</f>
        <v>0</v>
      </c>
      <c r="BL192" s="13" t="s">
        <v>176</v>
      </c>
      <c r="BM192" s="147" t="s">
        <v>378</v>
      </c>
    </row>
    <row r="193" spans="2:65" s="1" customFormat="1" ht="16.5" customHeight="1" x14ac:dyDescent="0.2">
      <c r="B193" s="28"/>
      <c r="C193" s="149" t="s">
        <v>379</v>
      </c>
      <c r="D193" s="149" t="s">
        <v>194</v>
      </c>
      <c r="E193" s="150" t="s">
        <v>1356</v>
      </c>
      <c r="F193" s="151" t="s">
        <v>1357</v>
      </c>
      <c r="G193" s="152" t="s">
        <v>191</v>
      </c>
      <c r="H193" s="153">
        <v>8</v>
      </c>
      <c r="I193" s="154"/>
      <c r="J193" s="155">
        <f t="shared" si="40"/>
        <v>0</v>
      </c>
      <c r="K193" s="156"/>
      <c r="L193" s="157"/>
      <c r="M193" s="158" t="s">
        <v>1</v>
      </c>
      <c r="N193" s="159" t="s">
        <v>37</v>
      </c>
      <c r="P193" s="145">
        <f t="shared" si="41"/>
        <v>0</v>
      </c>
      <c r="Q193" s="145">
        <v>3.8999999999999999E-4</v>
      </c>
      <c r="R193" s="145">
        <f t="shared" si="42"/>
        <v>3.1199999999999999E-3</v>
      </c>
      <c r="S193" s="145">
        <v>0</v>
      </c>
      <c r="T193" s="146">
        <f t="shared" si="43"/>
        <v>0</v>
      </c>
      <c r="AR193" s="147" t="s">
        <v>207</v>
      </c>
      <c r="AT193" s="147" t="s">
        <v>194</v>
      </c>
      <c r="AU193" s="147" t="s">
        <v>153</v>
      </c>
      <c r="AY193" s="13" t="s">
        <v>146</v>
      </c>
      <c r="BE193" s="148">
        <f t="shared" si="44"/>
        <v>0</v>
      </c>
      <c r="BF193" s="148">
        <f t="shared" si="45"/>
        <v>0</v>
      </c>
      <c r="BG193" s="148">
        <f t="shared" si="46"/>
        <v>0</v>
      </c>
      <c r="BH193" s="148">
        <f t="shared" si="47"/>
        <v>0</v>
      </c>
      <c r="BI193" s="148">
        <f t="shared" si="48"/>
        <v>0</v>
      </c>
      <c r="BJ193" s="13" t="s">
        <v>153</v>
      </c>
      <c r="BK193" s="148">
        <f t="shared" si="49"/>
        <v>0</v>
      </c>
      <c r="BL193" s="13" t="s">
        <v>176</v>
      </c>
      <c r="BM193" s="147" t="s">
        <v>382</v>
      </c>
    </row>
    <row r="194" spans="2:65" s="1" customFormat="1" ht="16.5" customHeight="1" x14ac:dyDescent="0.2">
      <c r="B194" s="28"/>
      <c r="C194" s="135" t="s">
        <v>265</v>
      </c>
      <c r="D194" s="135" t="s">
        <v>148</v>
      </c>
      <c r="E194" s="136" t="s">
        <v>1358</v>
      </c>
      <c r="F194" s="137" t="s">
        <v>1359</v>
      </c>
      <c r="G194" s="138" t="s">
        <v>191</v>
      </c>
      <c r="H194" s="139">
        <v>12</v>
      </c>
      <c r="I194" s="140"/>
      <c r="J194" s="141">
        <f t="shared" si="40"/>
        <v>0</v>
      </c>
      <c r="K194" s="142"/>
      <c r="L194" s="28"/>
      <c r="M194" s="143" t="s">
        <v>1</v>
      </c>
      <c r="N194" s="144" t="s">
        <v>37</v>
      </c>
      <c r="P194" s="145">
        <f t="shared" si="41"/>
        <v>0</v>
      </c>
      <c r="Q194" s="145">
        <v>3.9919999999999997E-5</v>
      </c>
      <c r="R194" s="145">
        <f t="shared" si="42"/>
        <v>4.7903999999999997E-4</v>
      </c>
      <c r="S194" s="145">
        <v>0</v>
      </c>
      <c r="T194" s="146">
        <f t="shared" si="43"/>
        <v>0</v>
      </c>
      <c r="AR194" s="147" t="s">
        <v>176</v>
      </c>
      <c r="AT194" s="147" t="s">
        <v>148</v>
      </c>
      <c r="AU194" s="147" t="s">
        <v>153</v>
      </c>
      <c r="AY194" s="13" t="s">
        <v>146</v>
      </c>
      <c r="BE194" s="148">
        <f t="shared" si="44"/>
        <v>0</v>
      </c>
      <c r="BF194" s="148">
        <f t="shared" si="45"/>
        <v>0</v>
      </c>
      <c r="BG194" s="148">
        <f t="shared" si="46"/>
        <v>0</v>
      </c>
      <c r="BH194" s="148">
        <f t="shared" si="47"/>
        <v>0</v>
      </c>
      <c r="BI194" s="148">
        <f t="shared" si="48"/>
        <v>0</v>
      </c>
      <c r="BJ194" s="13" t="s">
        <v>153</v>
      </c>
      <c r="BK194" s="148">
        <f t="shared" si="49"/>
        <v>0</v>
      </c>
      <c r="BL194" s="13" t="s">
        <v>176</v>
      </c>
      <c r="BM194" s="147" t="s">
        <v>386</v>
      </c>
    </row>
    <row r="195" spans="2:65" s="1" customFormat="1" ht="16.5" customHeight="1" x14ac:dyDescent="0.2">
      <c r="B195" s="28"/>
      <c r="C195" s="149" t="s">
        <v>387</v>
      </c>
      <c r="D195" s="149" t="s">
        <v>194</v>
      </c>
      <c r="E195" s="150" t="s">
        <v>1360</v>
      </c>
      <c r="F195" s="151" t="s">
        <v>1361</v>
      </c>
      <c r="G195" s="152" t="s">
        <v>191</v>
      </c>
      <c r="H195" s="153">
        <v>9</v>
      </c>
      <c r="I195" s="154"/>
      <c r="J195" s="155">
        <f t="shared" si="40"/>
        <v>0</v>
      </c>
      <c r="K195" s="156"/>
      <c r="L195" s="157"/>
      <c r="M195" s="158" t="s">
        <v>1</v>
      </c>
      <c r="N195" s="159" t="s">
        <v>37</v>
      </c>
      <c r="P195" s="145">
        <f t="shared" si="41"/>
        <v>0</v>
      </c>
      <c r="Q195" s="145">
        <v>0</v>
      </c>
      <c r="R195" s="145">
        <f t="shared" si="42"/>
        <v>0</v>
      </c>
      <c r="S195" s="145">
        <v>0</v>
      </c>
      <c r="T195" s="146">
        <f t="shared" si="43"/>
        <v>0</v>
      </c>
      <c r="AR195" s="147" t="s">
        <v>207</v>
      </c>
      <c r="AT195" s="147" t="s">
        <v>194</v>
      </c>
      <c r="AU195" s="147" t="s">
        <v>153</v>
      </c>
      <c r="AY195" s="13" t="s">
        <v>146</v>
      </c>
      <c r="BE195" s="148">
        <f t="shared" si="44"/>
        <v>0</v>
      </c>
      <c r="BF195" s="148">
        <f t="shared" si="45"/>
        <v>0</v>
      </c>
      <c r="BG195" s="148">
        <f t="shared" si="46"/>
        <v>0</v>
      </c>
      <c r="BH195" s="148">
        <f t="shared" si="47"/>
        <v>0</v>
      </c>
      <c r="BI195" s="148">
        <f t="shared" si="48"/>
        <v>0</v>
      </c>
      <c r="BJ195" s="13" t="s">
        <v>153</v>
      </c>
      <c r="BK195" s="148">
        <f t="shared" si="49"/>
        <v>0</v>
      </c>
      <c r="BL195" s="13" t="s">
        <v>176</v>
      </c>
      <c r="BM195" s="147" t="s">
        <v>390</v>
      </c>
    </row>
    <row r="196" spans="2:65" s="1" customFormat="1" ht="16.5" customHeight="1" x14ac:dyDescent="0.2">
      <c r="B196" s="28"/>
      <c r="C196" s="149" t="s">
        <v>269</v>
      </c>
      <c r="D196" s="149" t="s">
        <v>194</v>
      </c>
      <c r="E196" s="150" t="s">
        <v>1362</v>
      </c>
      <c r="F196" s="151" t="s">
        <v>1363</v>
      </c>
      <c r="G196" s="152" t="s">
        <v>191</v>
      </c>
      <c r="H196" s="153">
        <v>3</v>
      </c>
      <c r="I196" s="154"/>
      <c r="J196" s="155">
        <f t="shared" si="40"/>
        <v>0</v>
      </c>
      <c r="K196" s="156"/>
      <c r="L196" s="157"/>
      <c r="M196" s="158" t="s">
        <v>1</v>
      </c>
      <c r="N196" s="159" t="s">
        <v>37</v>
      </c>
      <c r="P196" s="145">
        <f t="shared" si="41"/>
        <v>0</v>
      </c>
      <c r="Q196" s="145">
        <v>0</v>
      </c>
      <c r="R196" s="145">
        <f t="shared" si="42"/>
        <v>0</v>
      </c>
      <c r="S196" s="145">
        <v>0</v>
      </c>
      <c r="T196" s="146">
        <f t="shared" si="43"/>
        <v>0</v>
      </c>
      <c r="AR196" s="147" t="s">
        <v>207</v>
      </c>
      <c r="AT196" s="147" t="s">
        <v>194</v>
      </c>
      <c r="AU196" s="147" t="s">
        <v>153</v>
      </c>
      <c r="AY196" s="13" t="s">
        <v>146</v>
      </c>
      <c r="BE196" s="148">
        <f t="shared" si="44"/>
        <v>0</v>
      </c>
      <c r="BF196" s="148">
        <f t="shared" si="45"/>
        <v>0</v>
      </c>
      <c r="BG196" s="148">
        <f t="shared" si="46"/>
        <v>0</v>
      </c>
      <c r="BH196" s="148">
        <f t="shared" si="47"/>
        <v>0</v>
      </c>
      <c r="BI196" s="148">
        <f t="shared" si="48"/>
        <v>0</v>
      </c>
      <c r="BJ196" s="13" t="s">
        <v>153</v>
      </c>
      <c r="BK196" s="148">
        <f t="shared" si="49"/>
        <v>0</v>
      </c>
      <c r="BL196" s="13" t="s">
        <v>176</v>
      </c>
      <c r="BM196" s="147" t="s">
        <v>391</v>
      </c>
    </row>
    <row r="197" spans="2:65" s="1" customFormat="1" ht="24.2" customHeight="1" x14ac:dyDescent="0.2">
      <c r="B197" s="28"/>
      <c r="C197" s="135" t="s">
        <v>392</v>
      </c>
      <c r="D197" s="135" t="s">
        <v>148</v>
      </c>
      <c r="E197" s="136" t="s">
        <v>1364</v>
      </c>
      <c r="F197" s="137" t="s">
        <v>1365</v>
      </c>
      <c r="G197" s="138" t="s">
        <v>191</v>
      </c>
      <c r="H197" s="139">
        <v>4</v>
      </c>
      <c r="I197" s="140"/>
      <c r="J197" s="141">
        <f t="shared" si="40"/>
        <v>0</v>
      </c>
      <c r="K197" s="142"/>
      <c r="L197" s="28"/>
      <c r="M197" s="143" t="s">
        <v>1</v>
      </c>
      <c r="N197" s="144" t="s">
        <v>37</v>
      </c>
      <c r="P197" s="145">
        <f t="shared" si="41"/>
        <v>0</v>
      </c>
      <c r="Q197" s="145">
        <v>1.3648E-5</v>
      </c>
      <c r="R197" s="145">
        <f t="shared" si="42"/>
        <v>5.4592000000000002E-5</v>
      </c>
      <c r="S197" s="145">
        <v>0</v>
      </c>
      <c r="T197" s="146">
        <f t="shared" si="43"/>
        <v>0</v>
      </c>
      <c r="AR197" s="147" t="s">
        <v>176</v>
      </c>
      <c r="AT197" s="147" t="s">
        <v>148</v>
      </c>
      <c r="AU197" s="147" t="s">
        <v>153</v>
      </c>
      <c r="AY197" s="13" t="s">
        <v>146</v>
      </c>
      <c r="BE197" s="148">
        <f t="shared" si="44"/>
        <v>0</v>
      </c>
      <c r="BF197" s="148">
        <f t="shared" si="45"/>
        <v>0</v>
      </c>
      <c r="BG197" s="148">
        <f t="shared" si="46"/>
        <v>0</v>
      </c>
      <c r="BH197" s="148">
        <f t="shared" si="47"/>
        <v>0</v>
      </c>
      <c r="BI197" s="148">
        <f t="shared" si="48"/>
        <v>0</v>
      </c>
      <c r="BJ197" s="13" t="s">
        <v>153</v>
      </c>
      <c r="BK197" s="148">
        <f t="shared" si="49"/>
        <v>0</v>
      </c>
      <c r="BL197" s="13" t="s">
        <v>176</v>
      </c>
      <c r="BM197" s="147" t="s">
        <v>396</v>
      </c>
    </row>
    <row r="198" spans="2:65" s="1" customFormat="1" ht="24.2" customHeight="1" x14ac:dyDescent="0.2">
      <c r="B198" s="28"/>
      <c r="C198" s="149" t="s">
        <v>272</v>
      </c>
      <c r="D198" s="149" t="s">
        <v>194</v>
      </c>
      <c r="E198" s="150" t="s">
        <v>1366</v>
      </c>
      <c r="F198" s="151" t="s">
        <v>1367</v>
      </c>
      <c r="G198" s="152" t="s">
        <v>191</v>
      </c>
      <c r="H198" s="153">
        <v>4</v>
      </c>
      <c r="I198" s="154"/>
      <c r="J198" s="155">
        <f t="shared" si="40"/>
        <v>0</v>
      </c>
      <c r="K198" s="156"/>
      <c r="L198" s="157"/>
      <c r="M198" s="158" t="s">
        <v>1</v>
      </c>
      <c r="N198" s="159" t="s">
        <v>37</v>
      </c>
      <c r="P198" s="145">
        <f t="shared" si="41"/>
        <v>0</v>
      </c>
      <c r="Q198" s="145">
        <v>1E-4</v>
      </c>
      <c r="R198" s="145">
        <f t="shared" si="42"/>
        <v>4.0000000000000002E-4</v>
      </c>
      <c r="S198" s="145">
        <v>0</v>
      </c>
      <c r="T198" s="146">
        <f t="shared" si="43"/>
        <v>0</v>
      </c>
      <c r="AR198" s="147" t="s">
        <v>207</v>
      </c>
      <c r="AT198" s="147" t="s">
        <v>194</v>
      </c>
      <c r="AU198" s="147" t="s">
        <v>153</v>
      </c>
      <c r="AY198" s="13" t="s">
        <v>146</v>
      </c>
      <c r="BE198" s="148">
        <f t="shared" si="44"/>
        <v>0</v>
      </c>
      <c r="BF198" s="148">
        <f t="shared" si="45"/>
        <v>0</v>
      </c>
      <c r="BG198" s="148">
        <f t="shared" si="46"/>
        <v>0</v>
      </c>
      <c r="BH198" s="148">
        <f t="shared" si="47"/>
        <v>0</v>
      </c>
      <c r="BI198" s="148">
        <f t="shared" si="48"/>
        <v>0</v>
      </c>
      <c r="BJ198" s="13" t="s">
        <v>153</v>
      </c>
      <c r="BK198" s="148">
        <f t="shared" si="49"/>
        <v>0</v>
      </c>
      <c r="BL198" s="13" t="s">
        <v>176</v>
      </c>
      <c r="BM198" s="147" t="s">
        <v>401</v>
      </c>
    </row>
    <row r="199" spans="2:65" s="1" customFormat="1" ht="21.75" customHeight="1" x14ac:dyDescent="0.2">
      <c r="B199" s="28"/>
      <c r="C199" s="135" t="s">
        <v>402</v>
      </c>
      <c r="D199" s="135" t="s">
        <v>148</v>
      </c>
      <c r="E199" s="136" t="s">
        <v>1368</v>
      </c>
      <c r="F199" s="137" t="s">
        <v>1369</v>
      </c>
      <c r="G199" s="138" t="s">
        <v>423</v>
      </c>
      <c r="H199" s="139">
        <v>12</v>
      </c>
      <c r="I199" s="140"/>
      <c r="J199" s="141">
        <f t="shared" si="40"/>
        <v>0</v>
      </c>
      <c r="K199" s="142"/>
      <c r="L199" s="28"/>
      <c r="M199" s="143" t="s">
        <v>1</v>
      </c>
      <c r="N199" s="144" t="s">
        <v>37</v>
      </c>
      <c r="P199" s="145">
        <f t="shared" si="41"/>
        <v>0</v>
      </c>
      <c r="Q199" s="145">
        <v>0</v>
      </c>
      <c r="R199" s="145">
        <f t="shared" si="42"/>
        <v>0</v>
      </c>
      <c r="S199" s="145">
        <v>0</v>
      </c>
      <c r="T199" s="146">
        <f t="shared" si="43"/>
        <v>0</v>
      </c>
      <c r="AR199" s="147" t="s">
        <v>176</v>
      </c>
      <c r="AT199" s="147" t="s">
        <v>148</v>
      </c>
      <c r="AU199" s="147" t="s">
        <v>153</v>
      </c>
      <c r="AY199" s="13" t="s">
        <v>146</v>
      </c>
      <c r="BE199" s="148">
        <f t="shared" si="44"/>
        <v>0</v>
      </c>
      <c r="BF199" s="148">
        <f t="shared" si="45"/>
        <v>0</v>
      </c>
      <c r="BG199" s="148">
        <f t="shared" si="46"/>
        <v>0</v>
      </c>
      <c r="BH199" s="148">
        <f t="shared" si="47"/>
        <v>0</v>
      </c>
      <c r="BI199" s="148">
        <f t="shared" si="48"/>
        <v>0</v>
      </c>
      <c r="BJ199" s="13" t="s">
        <v>153</v>
      </c>
      <c r="BK199" s="148">
        <f t="shared" si="49"/>
        <v>0</v>
      </c>
      <c r="BL199" s="13" t="s">
        <v>176</v>
      </c>
      <c r="BM199" s="147" t="s">
        <v>405</v>
      </c>
    </row>
    <row r="200" spans="2:65" s="1" customFormat="1" ht="24.2" customHeight="1" x14ac:dyDescent="0.2">
      <c r="B200" s="28"/>
      <c r="C200" s="149" t="s">
        <v>276</v>
      </c>
      <c r="D200" s="149" t="s">
        <v>194</v>
      </c>
      <c r="E200" s="150" t="s">
        <v>1370</v>
      </c>
      <c r="F200" s="151" t="s">
        <v>1371</v>
      </c>
      <c r="G200" s="152" t="s">
        <v>191</v>
      </c>
      <c r="H200" s="153">
        <v>9</v>
      </c>
      <c r="I200" s="154"/>
      <c r="J200" s="155">
        <f t="shared" si="40"/>
        <v>0</v>
      </c>
      <c r="K200" s="156"/>
      <c r="L200" s="157"/>
      <c r="M200" s="158" t="s">
        <v>1</v>
      </c>
      <c r="N200" s="159" t="s">
        <v>37</v>
      </c>
      <c r="P200" s="145">
        <f t="shared" si="41"/>
        <v>0</v>
      </c>
      <c r="Q200" s="145">
        <v>0</v>
      </c>
      <c r="R200" s="145">
        <f t="shared" si="42"/>
        <v>0</v>
      </c>
      <c r="S200" s="145">
        <v>0</v>
      </c>
      <c r="T200" s="146">
        <f t="shared" si="43"/>
        <v>0</v>
      </c>
      <c r="AR200" s="147" t="s">
        <v>207</v>
      </c>
      <c r="AT200" s="147" t="s">
        <v>194</v>
      </c>
      <c r="AU200" s="147" t="s">
        <v>153</v>
      </c>
      <c r="AY200" s="13" t="s">
        <v>146</v>
      </c>
      <c r="BE200" s="148">
        <f t="shared" si="44"/>
        <v>0</v>
      </c>
      <c r="BF200" s="148">
        <f t="shared" si="45"/>
        <v>0</v>
      </c>
      <c r="BG200" s="148">
        <f t="shared" si="46"/>
        <v>0</v>
      </c>
      <c r="BH200" s="148">
        <f t="shared" si="47"/>
        <v>0</v>
      </c>
      <c r="BI200" s="148">
        <f t="shared" si="48"/>
        <v>0</v>
      </c>
      <c r="BJ200" s="13" t="s">
        <v>153</v>
      </c>
      <c r="BK200" s="148">
        <f t="shared" si="49"/>
        <v>0</v>
      </c>
      <c r="BL200" s="13" t="s">
        <v>176</v>
      </c>
      <c r="BM200" s="147" t="s">
        <v>408</v>
      </c>
    </row>
    <row r="201" spans="2:65" s="1" customFormat="1" ht="24.2" customHeight="1" x14ac:dyDescent="0.2">
      <c r="B201" s="28"/>
      <c r="C201" s="149" t="s">
        <v>411</v>
      </c>
      <c r="D201" s="149" t="s">
        <v>194</v>
      </c>
      <c r="E201" s="150" t="s">
        <v>1372</v>
      </c>
      <c r="F201" s="151" t="s">
        <v>1373</v>
      </c>
      <c r="G201" s="152" t="s">
        <v>191</v>
      </c>
      <c r="H201" s="153">
        <v>3</v>
      </c>
      <c r="I201" s="154"/>
      <c r="J201" s="155">
        <f t="shared" si="40"/>
        <v>0</v>
      </c>
      <c r="K201" s="156"/>
      <c r="L201" s="157"/>
      <c r="M201" s="158" t="s">
        <v>1</v>
      </c>
      <c r="N201" s="159" t="s">
        <v>37</v>
      </c>
      <c r="P201" s="145">
        <f t="shared" si="41"/>
        <v>0</v>
      </c>
      <c r="Q201" s="145">
        <v>0</v>
      </c>
      <c r="R201" s="145">
        <f t="shared" si="42"/>
        <v>0</v>
      </c>
      <c r="S201" s="145">
        <v>0</v>
      </c>
      <c r="T201" s="146">
        <f t="shared" si="43"/>
        <v>0</v>
      </c>
      <c r="AR201" s="147" t="s">
        <v>207</v>
      </c>
      <c r="AT201" s="147" t="s">
        <v>194</v>
      </c>
      <c r="AU201" s="147" t="s">
        <v>153</v>
      </c>
      <c r="AY201" s="13" t="s">
        <v>146</v>
      </c>
      <c r="BE201" s="148">
        <f t="shared" si="44"/>
        <v>0</v>
      </c>
      <c r="BF201" s="148">
        <f t="shared" si="45"/>
        <v>0</v>
      </c>
      <c r="BG201" s="148">
        <f t="shared" si="46"/>
        <v>0</v>
      </c>
      <c r="BH201" s="148">
        <f t="shared" si="47"/>
        <v>0</v>
      </c>
      <c r="BI201" s="148">
        <f t="shared" si="48"/>
        <v>0</v>
      </c>
      <c r="BJ201" s="13" t="s">
        <v>153</v>
      </c>
      <c r="BK201" s="148">
        <f t="shared" si="49"/>
        <v>0</v>
      </c>
      <c r="BL201" s="13" t="s">
        <v>176</v>
      </c>
      <c r="BM201" s="147" t="s">
        <v>414</v>
      </c>
    </row>
    <row r="202" spans="2:65" s="1" customFormat="1" ht="16.5" customHeight="1" x14ac:dyDescent="0.2">
      <c r="B202" s="28"/>
      <c r="C202" s="135" t="s">
        <v>279</v>
      </c>
      <c r="D202" s="135" t="s">
        <v>148</v>
      </c>
      <c r="E202" s="136" t="s">
        <v>1374</v>
      </c>
      <c r="F202" s="137" t="s">
        <v>1375</v>
      </c>
      <c r="G202" s="138" t="s">
        <v>191</v>
      </c>
      <c r="H202" s="139">
        <v>4</v>
      </c>
      <c r="I202" s="140"/>
      <c r="J202" s="141">
        <f t="shared" si="40"/>
        <v>0</v>
      </c>
      <c r="K202" s="142"/>
      <c r="L202" s="28"/>
      <c r="M202" s="143" t="s">
        <v>1</v>
      </c>
      <c r="N202" s="144" t="s">
        <v>37</v>
      </c>
      <c r="P202" s="145">
        <f t="shared" si="41"/>
        <v>0</v>
      </c>
      <c r="Q202" s="145">
        <v>5.4E-6</v>
      </c>
      <c r="R202" s="145">
        <f t="shared" si="42"/>
        <v>2.16E-5</v>
      </c>
      <c r="S202" s="145">
        <v>0</v>
      </c>
      <c r="T202" s="146">
        <f t="shared" si="43"/>
        <v>0</v>
      </c>
      <c r="AR202" s="147" t="s">
        <v>176</v>
      </c>
      <c r="AT202" s="147" t="s">
        <v>148</v>
      </c>
      <c r="AU202" s="147" t="s">
        <v>153</v>
      </c>
      <c r="AY202" s="13" t="s">
        <v>146</v>
      </c>
      <c r="BE202" s="148">
        <f t="shared" si="44"/>
        <v>0</v>
      </c>
      <c r="BF202" s="148">
        <f t="shared" si="45"/>
        <v>0</v>
      </c>
      <c r="BG202" s="148">
        <f t="shared" si="46"/>
        <v>0</v>
      </c>
      <c r="BH202" s="148">
        <f t="shared" si="47"/>
        <v>0</v>
      </c>
      <c r="BI202" s="148">
        <f t="shared" si="48"/>
        <v>0</v>
      </c>
      <c r="BJ202" s="13" t="s">
        <v>153</v>
      </c>
      <c r="BK202" s="148">
        <f t="shared" si="49"/>
        <v>0</v>
      </c>
      <c r="BL202" s="13" t="s">
        <v>176</v>
      </c>
      <c r="BM202" s="147" t="s">
        <v>417</v>
      </c>
    </row>
    <row r="203" spans="2:65" s="1" customFormat="1" ht="16.5" customHeight="1" x14ac:dyDescent="0.2">
      <c r="B203" s="28"/>
      <c r="C203" s="149" t="s">
        <v>420</v>
      </c>
      <c r="D203" s="149" t="s">
        <v>194</v>
      </c>
      <c r="E203" s="150" t="s">
        <v>1376</v>
      </c>
      <c r="F203" s="151" t="s">
        <v>1377</v>
      </c>
      <c r="G203" s="152" t="s">
        <v>191</v>
      </c>
      <c r="H203" s="153">
        <v>4</v>
      </c>
      <c r="I203" s="154"/>
      <c r="J203" s="155">
        <f t="shared" si="40"/>
        <v>0</v>
      </c>
      <c r="K203" s="156"/>
      <c r="L203" s="157"/>
      <c r="M203" s="158" t="s">
        <v>1</v>
      </c>
      <c r="N203" s="159" t="s">
        <v>37</v>
      </c>
      <c r="P203" s="145">
        <f t="shared" si="41"/>
        <v>0</v>
      </c>
      <c r="Q203" s="145">
        <v>2.9E-4</v>
      </c>
      <c r="R203" s="145">
        <f t="shared" si="42"/>
        <v>1.16E-3</v>
      </c>
      <c r="S203" s="145">
        <v>0</v>
      </c>
      <c r="T203" s="146">
        <f t="shared" si="43"/>
        <v>0</v>
      </c>
      <c r="AR203" s="147" t="s">
        <v>207</v>
      </c>
      <c r="AT203" s="147" t="s">
        <v>194</v>
      </c>
      <c r="AU203" s="147" t="s">
        <v>153</v>
      </c>
      <c r="AY203" s="13" t="s">
        <v>146</v>
      </c>
      <c r="BE203" s="148">
        <f t="shared" si="44"/>
        <v>0</v>
      </c>
      <c r="BF203" s="148">
        <f t="shared" si="45"/>
        <v>0</v>
      </c>
      <c r="BG203" s="148">
        <f t="shared" si="46"/>
        <v>0</v>
      </c>
      <c r="BH203" s="148">
        <f t="shared" si="47"/>
        <v>0</v>
      </c>
      <c r="BI203" s="148">
        <f t="shared" si="48"/>
        <v>0</v>
      </c>
      <c r="BJ203" s="13" t="s">
        <v>153</v>
      </c>
      <c r="BK203" s="148">
        <f t="shared" si="49"/>
        <v>0</v>
      </c>
      <c r="BL203" s="13" t="s">
        <v>176</v>
      </c>
      <c r="BM203" s="147" t="s">
        <v>424</v>
      </c>
    </row>
    <row r="204" spans="2:65" s="1" customFormat="1" ht="16.5" customHeight="1" x14ac:dyDescent="0.2">
      <c r="B204" s="28"/>
      <c r="C204" s="135" t="s">
        <v>283</v>
      </c>
      <c r="D204" s="135" t="s">
        <v>148</v>
      </c>
      <c r="E204" s="136" t="s">
        <v>1378</v>
      </c>
      <c r="F204" s="137" t="s">
        <v>1379</v>
      </c>
      <c r="G204" s="138" t="s">
        <v>191</v>
      </c>
      <c r="H204" s="139">
        <v>7</v>
      </c>
      <c r="I204" s="140"/>
      <c r="J204" s="141">
        <f t="shared" si="40"/>
        <v>0</v>
      </c>
      <c r="K204" s="142"/>
      <c r="L204" s="28"/>
      <c r="M204" s="143" t="s">
        <v>1</v>
      </c>
      <c r="N204" s="144" t="s">
        <v>37</v>
      </c>
      <c r="P204" s="145">
        <f t="shared" si="41"/>
        <v>0</v>
      </c>
      <c r="Q204" s="145">
        <v>7.9000000000000006E-6</v>
      </c>
      <c r="R204" s="145">
        <f t="shared" si="42"/>
        <v>5.5300000000000002E-5</v>
      </c>
      <c r="S204" s="145">
        <v>0</v>
      </c>
      <c r="T204" s="146">
        <f t="shared" si="43"/>
        <v>0</v>
      </c>
      <c r="AR204" s="147" t="s">
        <v>176</v>
      </c>
      <c r="AT204" s="147" t="s">
        <v>148</v>
      </c>
      <c r="AU204" s="147" t="s">
        <v>153</v>
      </c>
      <c r="AY204" s="13" t="s">
        <v>146</v>
      </c>
      <c r="BE204" s="148">
        <f t="shared" si="44"/>
        <v>0</v>
      </c>
      <c r="BF204" s="148">
        <f t="shared" si="45"/>
        <v>0</v>
      </c>
      <c r="BG204" s="148">
        <f t="shared" si="46"/>
        <v>0</v>
      </c>
      <c r="BH204" s="148">
        <f t="shared" si="47"/>
        <v>0</v>
      </c>
      <c r="BI204" s="148">
        <f t="shared" si="48"/>
        <v>0</v>
      </c>
      <c r="BJ204" s="13" t="s">
        <v>153</v>
      </c>
      <c r="BK204" s="148">
        <f t="shared" si="49"/>
        <v>0</v>
      </c>
      <c r="BL204" s="13" t="s">
        <v>176</v>
      </c>
      <c r="BM204" s="147" t="s">
        <v>427</v>
      </c>
    </row>
    <row r="205" spans="2:65" s="1" customFormat="1" ht="16.5" customHeight="1" x14ac:dyDescent="0.2">
      <c r="B205" s="28"/>
      <c r="C205" s="149" t="s">
        <v>428</v>
      </c>
      <c r="D205" s="149" t="s">
        <v>194</v>
      </c>
      <c r="E205" s="150" t="s">
        <v>1380</v>
      </c>
      <c r="F205" s="151" t="s">
        <v>1381</v>
      </c>
      <c r="G205" s="152" t="s">
        <v>191</v>
      </c>
      <c r="H205" s="153">
        <v>7</v>
      </c>
      <c r="I205" s="154"/>
      <c r="J205" s="155">
        <f t="shared" si="40"/>
        <v>0</v>
      </c>
      <c r="K205" s="156"/>
      <c r="L205" s="157"/>
      <c r="M205" s="158" t="s">
        <v>1</v>
      </c>
      <c r="N205" s="159" t="s">
        <v>37</v>
      </c>
      <c r="P205" s="145">
        <f t="shared" si="41"/>
        <v>0</v>
      </c>
      <c r="Q205" s="145">
        <v>4.4999999999999999E-4</v>
      </c>
      <c r="R205" s="145">
        <f t="shared" si="42"/>
        <v>3.15E-3</v>
      </c>
      <c r="S205" s="145">
        <v>0</v>
      </c>
      <c r="T205" s="146">
        <f t="shared" si="43"/>
        <v>0</v>
      </c>
      <c r="AR205" s="147" t="s">
        <v>207</v>
      </c>
      <c r="AT205" s="147" t="s">
        <v>194</v>
      </c>
      <c r="AU205" s="147" t="s">
        <v>153</v>
      </c>
      <c r="AY205" s="13" t="s">
        <v>146</v>
      </c>
      <c r="BE205" s="148">
        <f t="shared" si="44"/>
        <v>0</v>
      </c>
      <c r="BF205" s="148">
        <f t="shared" si="45"/>
        <v>0</v>
      </c>
      <c r="BG205" s="148">
        <f t="shared" si="46"/>
        <v>0</v>
      </c>
      <c r="BH205" s="148">
        <f t="shared" si="47"/>
        <v>0</v>
      </c>
      <c r="BI205" s="148">
        <f t="shared" si="48"/>
        <v>0</v>
      </c>
      <c r="BJ205" s="13" t="s">
        <v>153</v>
      </c>
      <c r="BK205" s="148">
        <f t="shared" si="49"/>
        <v>0</v>
      </c>
      <c r="BL205" s="13" t="s">
        <v>176</v>
      </c>
      <c r="BM205" s="147" t="s">
        <v>431</v>
      </c>
    </row>
    <row r="206" spans="2:65" s="1" customFormat="1" ht="16.5" customHeight="1" x14ac:dyDescent="0.2">
      <c r="B206" s="28"/>
      <c r="C206" s="135" t="s">
        <v>286</v>
      </c>
      <c r="D206" s="135" t="s">
        <v>148</v>
      </c>
      <c r="E206" s="136" t="s">
        <v>1382</v>
      </c>
      <c r="F206" s="137" t="s">
        <v>1383</v>
      </c>
      <c r="G206" s="138" t="s">
        <v>191</v>
      </c>
      <c r="H206" s="139">
        <v>2</v>
      </c>
      <c r="I206" s="140"/>
      <c r="J206" s="141">
        <f t="shared" si="40"/>
        <v>0</v>
      </c>
      <c r="K206" s="142"/>
      <c r="L206" s="28"/>
      <c r="M206" s="143" t="s">
        <v>1</v>
      </c>
      <c r="N206" s="144" t="s">
        <v>37</v>
      </c>
      <c r="P206" s="145">
        <f t="shared" si="41"/>
        <v>0</v>
      </c>
      <c r="Q206" s="145">
        <v>4.5484E-5</v>
      </c>
      <c r="R206" s="145">
        <f t="shared" si="42"/>
        <v>9.0968E-5</v>
      </c>
      <c r="S206" s="145">
        <v>0</v>
      </c>
      <c r="T206" s="146">
        <f t="shared" si="43"/>
        <v>0</v>
      </c>
      <c r="AR206" s="147" t="s">
        <v>176</v>
      </c>
      <c r="AT206" s="147" t="s">
        <v>148</v>
      </c>
      <c r="AU206" s="147" t="s">
        <v>153</v>
      </c>
      <c r="AY206" s="13" t="s">
        <v>146</v>
      </c>
      <c r="BE206" s="148">
        <f t="shared" si="44"/>
        <v>0</v>
      </c>
      <c r="BF206" s="148">
        <f t="shared" si="45"/>
        <v>0</v>
      </c>
      <c r="BG206" s="148">
        <f t="shared" si="46"/>
        <v>0</v>
      </c>
      <c r="BH206" s="148">
        <f t="shared" si="47"/>
        <v>0</v>
      </c>
      <c r="BI206" s="148">
        <f t="shared" si="48"/>
        <v>0</v>
      </c>
      <c r="BJ206" s="13" t="s">
        <v>153</v>
      </c>
      <c r="BK206" s="148">
        <f t="shared" si="49"/>
        <v>0</v>
      </c>
      <c r="BL206" s="13" t="s">
        <v>176</v>
      </c>
      <c r="BM206" s="147" t="s">
        <v>434</v>
      </c>
    </row>
    <row r="207" spans="2:65" s="1" customFormat="1" ht="24.2" customHeight="1" x14ac:dyDescent="0.2">
      <c r="B207" s="28"/>
      <c r="C207" s="149" t="s">
        <v>435</v>
      </c>
      <c r="D207" s="149" t="s">
        <v>194</v>
      </c>
      <c r="E207" s="150" t="s">
        <v>1384</v>
      </c>
      <c r="F207" s="151" t="s">
        <v>1385</v>
      </c>
      <c r="G207" s="152" t="s">
        <v>191</v>
      </c>
      <c r="H207" s="153">
        <v>2</v>
      </c>
      <c r="I207" s="154"/>
      <c r="J207" s="155">
        <f t="shared" si="40"/>
        <v>0</v>
      </c>
      <c r="K207" s="156"/>
      <c r="L207" s="157"/>
      <c r="M207" s="158" t="s">
        <v>1</v>
      </c>
      <c r="N207" s="159" t="s">
        <v>37</v>
      </c>
      <c r="P207" s="145">
        <f t="shared" si="41"/>
        <v>0</v>
      </c>
      <c r="Q207" s="145">
        <v>3.4000000000000002E-4</v>
      </c>
      <c r="R207" s="145">
        <f t="shared" si="42"/>
        <v>6.8000000000000005E-4</v>
      </c>
      <c r="S207" s="145">
        <v>0</v>
      </c>
      <c r="T207" s="146">
        <f t="shared" si="43"/>
        <v>0</v>
      </c>
      <c r="AR207" s="147" t="s">
        <v>207</v>
      </c>
      <c r="AT207" s="147" t="s">
        <v>194</v>
      </c>
      <c r="AU207" s="147" t="s">
        <v>153</v>
      </c>
      <c r="AY207" s="13" t="s">
        <v>146</v>
      </c>
      <c r="BE207" s="148">
        <f t="shared" si="44"/>
        <v>0</v>
      </c>
      <c r="BF207" s="148">
        <f t="shared" si="45"/>
        <v>0</v>
      </c>
      <c r="BG207" s="148">
        <f t="shared" si="46"/>
        <v>0</v>
      </c>
      <c r="BH207" s="148">
        <f t="shared" si="47"/>
        <v>0</v>
      </c>
      <c r="BI207" s="148">
        <f t="shared" si="48"/>
        <v>0</v>
      </c>
      <c r="BJ207" s="13" t="s">
        <v>153</v>
      </c>
      <c r="BK207" s="148">
        <f t="shared" si="49"/>
        <v>0</v>
      </c>
      <c r="BL207" s="13" t="s">
        <v>176</v>
      </c>
      <c r="BM207" s="147" t="s">
        <v>438</v>
      </c>
    </row>
    <row r="208" spans="2:65" s="1" customFormat="1" ht="16.5" customHeight="1" x14ac:dyDescent="0.2">
      <c r="B208" s="28"/>
      <c r="C208" s="135" t="s">
        <v>290</v>
      </c>
      <c r="D208" s="135" t="s">
        <v>148</v>
      </c>
      <c r="E208" s="136" t="s">
        <v>1386</v>
      </c>
      <c r="F208" s="137" t="s">
        <v>1387</v>
      </c>
      <c r="G208" s="138" t="s">
        <v>191</v>
      </c>
      <c r="H208" s="139">
        <v>3</v>
      </c>
      <c r="I208" s="140"/>
      <c r="J208" s="141">
        <f t="shared" si="40"/>
        <v>0</v>
      </c>
      <c r="K208" s="142"/>
      <c r="L208" s="28"/>
      <c r="M208" s="143" t="s">
        <v>1</v>
      </c>
      <c r="N208" s="144" t="s">
        <v>37</v>
      </c>
      <c r="P208" s="145">
        <f t="shared" si="41"/>
        <v>0</v>
      </c>
      <c r="Q208" s="145">
        <v>5.1539999999999998E-5</v>
      </c>
      <c r="R208" s="145">
        <f t="shared" si="42"/>
        <v>1.5462000000000001E-4</v>
      </c>
      <c r="S208" s="145">
        <v>0</v>
      </c>
      <c r="T208" s="146">
        <f t="shared" si="43"/>
        <v>0</v>
      </c>
      <c r="AR208" s="147" t="s">
        <v>176</v>
      </c>
      <c r="AT208" s="147" t="s">
        <v>148</v>
      </c>
      <c r="AU208" s="147" t="s">
        <v>153</v>
      </c>
      <c r="AY208" s="13" t="s">
        <v>146</v>
      </c>
      <c r="BE208" s="148">
        <f t="shared" si="44"/>
        <v>0</v>
      </c>
      <c r="BF208" s="148">
        <f t="shared" si="45"/>
        <v>0</v>
      </c>
      <c r="BG208" s="148">
        <f t="shared" si="46"/>
        <v>0</v>
      </c>
      <c r="BH208" s="148">
        <f t="shared" si="47"/>
        <v>0</v>
      </c>
      <c r="BI208" s="148">
        <f t="shared" si="48"/>
        <v>0</v>
      </c>
      <c r="BJ208" s="13" t="s">
        <v>153</v>
      </c>
      <c r="BK208" s="148">
        <f t="shared" si="49"/>
        <v>0</v>
      </c>
      <c r="BL208" s="13" t="s">
        <v>176</v>
      </c>
      <c r="BM208" s="147" t="s">
        <v>441</v>
      </c>
    </row>
    <row r="209" spans="2:65" s="1" customFormat="1" ht="24.2" customHeight="1" x14ac:dyDescent="0.2">
      <c r="B209" s="28"/>
      <c r="C209" s="149" t="s">
        <v>442</v>
      </c>
      <c r="D209" s="149" t="s">
        <v>194</v>
      </c>
      <c r="E209" s="150" t="s">
        <v>1388</v>
      </c>
      <c r="F209" s="151" t="s">
        <v>1389</v>
      </c>
      <c r="G209" s="152" t="s">
        <v>191</v>
      </c>
      <c r="H209" s="153">
        <v>3</v>
      </c>
      <c r="I209" s="154"/>
      <c r="J209" s="155">
        <f t="shared" si="40"/>
        <v>0</v>
      </c>
      <c r="K209" s="156"/>
      <c r="L209" s="157"/>
      <c r="M209" s="158" t="s">
        <v>1</v>
      </c>
      <c r="N209" s="159" t="s">
        <v>37</v>
      </c>
      <c r="P209" s="145">
        <f t="shared" si="41"/>
        <v>0</v>
      </c>
      <c r="Q209" s="145">
        <v>5.4000000000000001E-4</v>
      </c>
      <c r="R209" s="145">
        <f t="shared" si="42"/>
        <v>1.6199999999999999E-3</v>
      </c>
      <c r="S209" s="145">
        <v>0</v>
      </c>
      <c r="T209" s="146">
        <f t="shared" si="43"/>
        <v>0</v>
      </c>
      <c r="AR209" s="147" t="s">
        <v>207</v>
      </c>
      <c r="AT209" s="147" t="s">
        <v>194</v>
      </c>
      <c r="AU209" s="147" t="s">
        <v>153</v>
      </c>
      <c r="AY209" s="13" t="s">
        <v>146</v>
      </c>
      <c r="BE209" s="148">
        <f t="shared" si="44"/>
        <v>0</v>
      </c>
      <c r="BF209" s="148">
        <f t="shared" si="45"/>
        <v>0</v>
      </c>
      <c r="BG209" s="148">
        <f t="shared" si="46"/>
        <v>0</v>
      </c>
      <c r="BH209" s="148">
        <f t="shared" si="47"/>
        <v>0</v>
      </c>
      <c r="BI209" s="148">
        <f t="shared" si="48"/>
        <v>0</v>
      </c>
      <c r="BJ209" s="13" t="s">
        <v>153</v>
      </c>
      <c r="BK209" s="148">
        <f t="shared" si="49"/>
        <v>0</v>
      </c>
      <c r="BL209" s="13" t="s">
        <v>176</v>
      </c>
      <c r="BM209" s="147" t="s">
        <v>445</v>
      </c>
    </row>
    <row r="210" spans="2:65" s="1" customFormat="1" ht="16.5" customHeight="1" x14ac:dyDescent="0.2">
      <c r="B210" s="28"/>
      <c r="C210" s="135" t="s">
        <v>295</v>
      </c>
      <c r="D210" s="135" t="s">
        <v>148</v>
      </c>
      <c r="E210" s="136" t="s">
        <v>1390</v>
      </c>
      <c r="F210" s="137" t="s">
        <v>1391</v>
      </c>
      <c r="G210" s="138" t="s">
        <v>191</v>
      </c>
      <c r="H210" s="139">
        <v>1</v>
      </c>
      <c r="I210" s="140"/>
      <c r="J210" s="141">
        <f t="shared" si="40"/>
        <v>0</v>
      </c>
      <c r="K210" s="142"/>
      <c r="L210" s="28"/>
      <c r="M210" s="143" t="s">
        <v>1</v>
      </c>
      <c r="N210" s="144" t="s">
        <v>37</v>
      </c>
      <c r="P210" s="145">
        <f t="shared" si="41"/>
        <v>0</v>
      </c>
      <c r="Q210" s="145">
        <v>1.3648E-5</v>
      </c>
      <c r="R210" s="145">
        <f t="shared" si="42"/>
        <v>1.3648E-5</v>
      </c>
      <c r="S210" s="145">
        <v>0</v>
      </c>
      <c r="T210" s="146">
        <f t="shared" si="43"/>
        <v>0</v>
      </c>
      <c r="AR210" s="147" t="s">
        <v>176</v>
      </c>
      <c r="AT210" s="147" t="s">
        <v>148</v>
      </c>
      <c r="AU210" s="147" t="s">
        <v>153</v>
      </c>
      <c r="AY210" s="13" t="s">
        <v>146</v>
      </c>
      <c r="BE210" s="148">
        <f t="shared" si="44"/>
        <v>0</v>
      </c>
      <c r="BF210" s="148">
        <f t="shared" si="45"/>
        <v>0</v>
      </c>
      <c r="BG210" s="148">
        <f t="shared" si="46"/>
        <v>0</v>
      </c>
      <c r="BH210" s="148">
        <f t="shared" si="47"/>
        <v>0</v>
      </c>
      <c r="BI210" s="148">
        <f t="shared" si="48"/>
        <v>0</v>
      </c>
      <c r="BJ210" s="13" t="s">
        <v>153</v>
      </c>
      <c r="BK210" s="148">
        <f t="shared" si="49"/>
        <v>0</v>
      </c>
      <c r="BL210" s="13" t="s">
        <v>176</v>
      </c>
      <c r="BM210" s="147" t="s">
        <v>448</v>
      </c>
    </row>
    <row r="211" spans="2:65" s="1" customFormat="1" ht="24.2" customHeight="1" x14ac:dyDescent="0.2">
      <c r="B211" s="28"/>
      <c r="C211" s="149" t="s">
        <v>449</v>
      </c>
      <c r="D211" s="149" t="s">
        <v>194</v>
      </c>
      <c r="E211" s="150" t="s">
        <v>1392</v>
      </c>
      <c r="F211" s="151" t="s">
        <v>1393</v>
      </c>
      <c r="G211" s="152" t="s">
        <v>191</v>
      </c>
      <c r="H211" s="153">
        <v>1</v>
      </c>
      <c r="I211" s="154"/>
      <c r="J211" s="155">
        <f t="shared" si="40"/>
        <v>0</v>
      </c>
      <c r="K211" s="156"/>
      <c r="L211" s="157"/>
      <c r="M211" s="158" t="s">
        <v>1</v>
      </c>
      <c r="N211" s="159" t="s">
        <v>37</v>
      </c>
      <c r="P211" s="145">
        <f t="shared" si="41"/>
        <v>0</v>
      </c>
      <c r="Q211" s="145">
        <v>0</v>
      </c>
      <c r="R211" s="145">
        <f t="shared" si="42"/>
        <v>0</v>
      </c>
      <c r="S211" s="145">
        <v>0</v>
      </c>
      <c r="T211" s="146">
        <f t="shared" si="43"/>
        <v>0</v>
      </c>
      <c r="AR211" s="147" t="s">
        <v>207</v>
      </c>
      <c r="AT211" s="147" t="s">
        <v>194</v>
      </c>
      <c r="AU211" s="147" t="s">
        <v>153</v>
      </c>
      <c r="AY211" s="13" t="s">
        <v>146</v>
      </c>
      <c r="BE211" s="148">
        <f t="shared" si="44"/>
        <v>0</v>
      </c>
      <c r="BF211" s="148">
        <f t="shared" si="45"/>
        <v>0</v>
      </c>
      <c r="BG211" s="148">
        <f t="shared" si="46"/>
        <v>0</v>
      </c>
      <c r="BH211" s="148">
        <f t="shared" si="47"/>
        <v>0</v>
      </c>
      <c r="BI211" s="148">
        <f t="shared" si="48"/>
        <v>0</v>
      </c>
      <c r="BJ211" s="13" t="s">
        <v>153</v>
      </c>
      <c r="BK211" s="148">
        <f t="shared" si="49"/>
        <v>0</v>
      </c>
      <c r="BL211" s="13" t="s">
        <v>176</v>
      </c>
      <c r="BM211" s="147" t="s">
        <v>452</v>
      </c>
    </row>
    <row r="212" spans="2:65" s="1" customFormat="1" ht="16.5" customHeight="1" x14ac:dyDescent="0.2">
      <c r="B212" s="28"/>
      <c r="C212" s="135" t="s">
        <v>299</v>
      </c>
      <c r="D212" s="135" t="s">
        <v>148</v>
      </c>
      <c r="E212" s="136" t="s">
        <v>1394</v>
      </c>
      <c r="F212" s="137" t="s">
        <v>1395</v>
      </c>
      <c r="G212" s="138" t="s">
        <v>191</v>
      </c>
      <c r="H212" s="139">
        <v>1</v>
      </c>
      <c r="I212" s="140"/>
      <c r="J212" s="141">
        <f t="shared" si="40"/>
        <v>0</v>
      </c>
      <c r="K212" s="142"/>
      <c r="L212" s="28"/>
      <c r="M212" s="143" t="s">
        <v>1</v>
      </c>
      <c r="N212" s="144" t="s">
        <v>37</v>
      </c>
      <c r="P212" s="145">
        <f t="shared" si="41"/>
        <v>0</v>
      </c>
      <c r="Q212" s="145">
        <v>5.1539999999999998E-5</v>
      </c>
      <c r="R212" s="145">
        <f t="shared" si="42"/>
        <v>5.1539999999999998E-5</v>
      </c>
      <c r="S212" s="145">
        <v>0</v>
      </c>
      <c r="T212" s="146">
        <f t="shared" si="43"/>
        <v>0</v>
      </c>
      <c r="AR212" s="147" t="s">
        <v>176</v>
      </c>
      <c r="AT212" s="147" t="s">
        <v>148</v>
      </c>
      <c r="AU212" s="147" t="s">
        <v>153</v>
      </c>
      <c r="AY212" s="13" t="s">
        <v>146</v>
      </c>
      <c r="BE212" s="148">
        <f t="shared" si="44"/>
        <v>0</v>
      </c>
      <c r="BF212" s="148">
        <f t="shared" si="45"/>
        <v>0</v>
      </c>
      <c r="BG212" s="148">
        <f t="shared" si="46"/>
        <v>0</v>
      </c>
      <c r="BH212" s="148">
        <f t="shared" si="47"/>
        <v>0</v>
      </c>
      <c r="BI212" s="148">
        <f t="shared" si="48"/>
        <v>0</v>
      </c>
      <c r="BJ212" s="13" t="s">
        <v>153</v>
      </c>
      <c r="BK212" s="148">
        <f t="shared" si="49"/>
        <v>0</v>
      </c>
      <c r="BL212" s="13" t="s">
        <v>176</v>
      </c>
      <c r="BM212" s="147" t="s">
        <v>457</v>
      </c>
    </row>
    <row r="213" spans="2:65" s="1" customFormat="1" ht="16.5" customHeight="1" x14ac:dyDescent="0.2">
      <c r="B213" s="28"/>
      <c r="C213" s="149" t="s">
        <v>458</v>
      </c>
      <c r="D213" s="149" t="s">
        <v>194</v>
      </c>
      <c r="E213" s="150" t="s">
        <v>1396</v>
      </c>
      <c r="F213" s="151" t="s">
        <v>1397</v>
      </c>
      <c r="G213" s="152" t="s">
        <v>191</v>
      </c>
      <c r="H213" s="153">
        <v>1</v>
      </c>
      <c r="I213" s="154"/>
      <c r="J213" s="155">
        <f t="shared" si="40"/>
        <v>0</v>
      </c>
      <c r="K213" s="156"/>
      <c r="L213" s="157"/>
      <c r="M213" s="158" t="s">
        <v>1</v>
      </c>
      <c r="N213" s="159" t="s">
        <v>37</v>
      </c>
      <c r="P213" s="145">
        <f t="shared" si="41"/>
        <v>0</v>
      </c>
      <c r="Q213" s="145">
        <v>6.8999999999999997E-4</v>
      </c>
      <c r="R213" s="145">
        <f t="shared" si="42"/>
        <v>6.8999999999999997E-4</v>
      </c>
      <c r="S213" s="145">
        <v>0</v>
      </c>
      <c r="T213" s="146">
        <f t="shared" si="43"/>
        <v>0</v>
      </c>
      <c r="AR213" s="147" t="s">
        <v>207</v>
      </c>
      <c r="AT213" s="147" t="s">
        <v>194</v>
      </c>
      <c r="AU213" s="147" t="s">
        <v>153</v>
      </c>
      <c r="AY213" s="13" t="s">
        <v>146</v>
      </c>
      <c r="BE213" s="148">
        <f t="shared" si="44"/>
        <v>0</v>
      </c>
      <c r="BF213" s="148">
        <f t="shared" si="45"/>
        <v>0</v>
      </c>
      <c r="BG213" s="148">
        <f t="shared" si="46"/>
        <v>0</v>
      </c>
      <c r="BH213" s="148">
        <f t="shared" si="47"/>
        <v>0</v>
      </c>
      <c r="BI213" s="148">
        <f t="shared" si="48"/>
        <v>0</v>
      </c>
      <c r="BJ213" s="13" t="s">
        <v>153</v>
      </c>
      <c r="BK213" s="148">
        <f t="shared" si="49"/>
        <v>0</v>
      </c>
      <c r="BL213" s="13" t="s">
        <v>176</v>
      </c>
      <c r="BM213" s="147" t="s">
        <v>461</v>
      </c>
    </row>
    <row r="214" spans="2:65" s="1" customFormat="1" ht="24.2" customHeight="1" x14ac:dyDescent="0.2">
      <c r="B214" s="28"/>
      <c r="C214" s="135" t="s">
        <v>302</v>
      </c>
      <c r="D214" s="135" t="s">
        <v>148</v>
      </c>
      <c r="E214" s="136" t="s">
        <v>1398</v>
      </c>
      <c r="F214" s="137" t="s">
        <v>1399</v>
      </c>
      <c r="G214" s="138" t="s">
        <v>191</v>
      </c>
      <c r="H214" s="139">
        <v>1</v>
      </c>
      <c r="I214" s="140"/>
      <c r="J214" s="141">
        <f t="shared" si="40"/>
        <v>0</v>
      </c>
      <c r="K214" s="142"/>
      <c r="L214" s="28"/>
      <c r="M214" s="143" t="s">
        <v>1</v>
      </c>
      <c r="N214" s="144" t="s">
        <v>37</v>
      </c>
      <c r="P214" s="145">
        <f t="shared" si="41"/>
        <v>0</v>
      </c>
      <c r="Q214" s="145">
        <v>5.4E-6</v>
      </c>
      <c r="R214" s="145">
        <f t="shared" si="42"/>
        <v>5.4E-6</v>
      </c>
      <c r="S214" s="145">
        <v>0</v>
      </c>
      <c r="T214" s="146">
        <f t="shared" si="43"/>
        <v>0</v>
      </c>
      <c r="AR214" s="147" t="s">
        <v>176</v>
      </c>
      <c r="AT214" s="147" t="s">
        <v>148</v>
      </c>
      <c r="AU214" s="147" t="s">
        <v>153</v>
      </c>
      <c r="AY214" s="13" t="s">
        <v>146</v>
      </c>
      <c r="BE214" s="148">
        <f t="shared" si="44"/>
        <v>0</v>
      </c>
      <c r="BF214" s="148">
        <f t="shared" si="45"/>
        <v>0</v>
      </c>
      <c r="BG214" s="148">
        <f t="shared" si="46"/>
        <v>0</v>
      </c>
      <c r="BH214" s="148">
        <f t="shared" si="47"/>
        <v>0</v>
      </c>
      <c r="BI214" s="148">
        <f t="shared" si="48"/>
        <v>0</v>
      </c>
      <c r="BJ214" s="13" t="s">
        <v>153</v>
      </c>
      <c r="BK214" s="148">
        <f t="shared" si="49"/>
        <v>0</v>
      </c>
      <c r="BL214" s="13" t="s">
        <v>176</v>
      </c>
      <c r="BM214" s="147" t="s">
        <v>466</v>
      </c>
    </row>
    <row r="215" spans="2:65" s="1" customFormat="1" ht="16.5" customHeight="1" x14ac:dyDescent="0.2">
      <c r="B215" s="28"/>
      <c r="C215" s="149" t="s">
        <v>467</v>
      </c>
      <c r="D215" s="149" t="s">
        <v>194</v>
      </c>
      <c r="E215" s="150" t="s">
        <v>1400</v>
      </c>
      <c r="F215" s="151" t="s">
        <v>1401</v>
      </c>
      <c r="G215" s="152" t="s">
        <v>191</v>
      </c>
      <c r="H215" s="153">
        <v>1</v>
      </c>
      <c r="I215" s="154"/>
      <c r="J215" s="155">
        <f t="shared" si="40"/>
        <v>0</v>
      </c>
      <c r="K215" s="156"/>
      <c r="L215" s="157"/>
      <c r="M215" s="158" t="s">
        <v>1</v>
      </c>
      <c r="N215" s="159" t="s">
        <v>37</v>
      </c>
      <c r="P215" s="145">
        <f t="shared" si="41"/>
        <v>0</v>
      </c>
      <c r="Q215" s="145">
        <v>0</v>
      </c>
      <c r="R215" s="145">
        <f t="shared" si="42"/>
        <v>0</v>
      </c>
      <c r="S215" s="145">
        <v>0</v>
      </c>
      <c r="T215" s="146">
        <f t="shared" si="43"/>
        <v>0</v>
      </c>
      <c r="AR215" s="147" t="s">
        <v>207</v>
      </c>
      <c r="AT215" s="147" t="s">
        <v>194</v>
      </c>
      <c r="AU215" s="147" t="s">
        <v>153</v>
      </c>
      <c r="AY215" s="13" t="s">
        <v>146</v>
      </c>
      <c r="BE215" s="148">
        <f t="shared" si="44"/>
        <v>0</v>
      </c>
      <c r="BF215" s="148">
        <f t="shared" si="45"/>
        <v>0</v>
      </c>
      <c r="BG215" s="148">
        <f t="shared" si="46"/>
        <v>0</v>
      </c>
      <c r="BH215" s="148">
        <f t="shared" si="47"/>
        <v>0</v>
      </c>
      <c r="BI215" s="148">
        <f t="shared" si="48"/>
        <v>0</v>
      </c>
      <c r="BJ215" s="13" t="s">
        <v>153</v>
      </c>
      <c r="BK215" s="148">
        <f t="shared" si="49"/>
        <v>0</v>
      </c>
      <c r="BL215" s="13" t="s">
        <v>176</v>
      </c>
      <c r="BM215" s="147" t="s">
        <v>470</v>
      </c>
    </row>
    <row r="216" spans="2:65" s="1" customFormat="1" ht="21.75" customHeight="1" x14ac:dyDescent="0.2">
      <c r="B216" s="28"/>
      <c r="C216" s="135" t="s">
        <v>306</v>
      </c>
      <c r="D216" s="135" t="s">
        <v>148</v>
      </c>
      <c r="E216" s="136" t="s">
        <v>1402</v>
      </c>
      <c r="F216" s="137" t="s">
        <v>1403</v>
      </c>
      <c r="G216" s="138" t="s">
        <v>395</v>
      </c>
      <c r="H216" s="160"/>
      <c r="I216" s="140"/>
      <c r="J216" s="141">
        <f t="shared" si="40"/>
        <v>0</v>
      </c>
      <c r="K216" s="142"/>
      <c r="L216" s="28"/>
      <c r="M216" s="143" t="s">
        <v>1</v>
      </c>
      <c r="N216" s="144" t="s">
        <v>37</v>
      </c>
      <c r="P216" s="145">
        <f t="shared" si="41"/>
        <v>0</v>
      </c>
      <c r="Q216" s="145">
        <v>0</v>
      </c>
      <c r="R216" s="145">
        <f t="shared" si="42"/>
        <v>0</v>
      </c>
      <c r="S216" s="145">
        <v>0</v>
      </c>
      <c r="T216" s="146">
        <f t="shared" si="43"/>
        <v>0</v>
      </c>
      <c r="AR216" s="147" t="s">
        <v>176</v>
      </c>
      <c r="AT216" s="147" t="s">
        <v>148</v>
      </c>
      <c r="AU216" s="147" t="s">
        <v>153</v>
      </c>
      <c r="AY216" s="13" t="s">
        <v>146</v>
      </c>
      <c r="BE216" s="148">
        <f t="shared" si="44"/>
        <v>0</v>
      </c>
      <c r="BF216" s="148">
        <f t="shared" si="45"/>
        <v>0</v>
      </c>
      <c r="BG216" s="148">
        <f t="shared" si="46"/>
        <v>0</v>
      </c>
      <c r="BH216" s="148">
        <f t="shared" si="47"/>
        <v>0</v>
      </c>
      <c r="BI216" s="148">
        <f t="shared" si="48"/>
        <v>0</v>
      </c>
      <c r="BJ216" s="13" t="s">
        <v>153</v>
      </c>
      <c r="BK216" s="148">
        <f t="shared" si="49"/>
        <v>0</v>
      </c>
      <c r="BL216" s="13" t="s">
        <v>176</v>
      </c>
      <c r="BM216" s="147" t="s">
        <v>473</v>
      </c>
    </row>
    <row r="217" spans="2:65" s="11" customFormat="1" ht="22.7" customHeight="1" x14ac:dyDescent="0.2">
      <c r="B217" s="123"/>
      <c r="D217" s="124" t="s">
        <v>70</v>
      </c>
      <c r="E217" s="133" t="s">
        <v>1404</v>
      </c>
      <c r="F217" s="133" t="s">
        <v>1405</v>
      </c>
      <c r="I217" s="126"/>
      <c r="J217" s="134">
        <f>BK217</f>
        <v>0</v>
      </c>
      <c r="L217" s="123"/>
      <c r="M217" s="128"/>
      <c r="P217" s="129">
        <f>SUM(P218:P237)</f>
        <v>0</v>
      </c>
      <c r="R217" s="129">
        <f>SUM(R218:R237)</f>
        <v>0.270798176</v>
      </c>
      <c r="T217" s="130">
        <f>SUM(T218:T237)</f>
        <v>0</v>
      </c>
      <c r="AR217" s="124" t="s">
        <v>153</v>
      </c>
      <c r="AT217" s="131" t="s">
        <v>70</v>
      </c>
      <c r="AU217" s="131" t="s">
        <v>79</v>
      </c>
      <c r="AY217" s="124" t="s">
        <v>146</v>
      </c>
      <c r="BK217" s="132">
        <f>SUM(BK218:BK237)</f>
        <v>0</v>
      </c>
    </row>
    <row r="218" spans="2:65" s="1" customFormat="1" ht="24.2" customHeight="1" x14ac:dyDescent="0.2">
      <c r="B218" s="28"/>
      <c r="C218" s="135" t="s">
        <v>474</v>
      </c>
      <c r="D218" s="135" t="s">
        <v>148</v>
      </c>
      <c r="E218" s="136" t="s">
        <v>1406</v>
      </c>
      <c r="F218" s="137" t="s">
        <v>1407</v>
      </c>
      <c r="G218" s="138" t="s">
        <v>191</v>
      </c>
      <c r="H218" s="139">
        <v>2</v>
      </c>
      <c r="I218" s="140"/>
      <c r="J218" s="141">
        <f t="shared" ref="J218:J237" si="50">ROUND(I218*H218,2)</f>
        <v>0</v>
      </c>
      <c r="K218" s="142"/>
      <c r="L218" s="28"/>
      <c r="M218" s="143" t="s">
        <v>1</v>
      </c>
      <c r="N218" s="144" t="s">
        <v>37</v>
      </c>
      <c r="P218" s="145">
        <f t="shared" ref="P218:P237" si="51">O218*H218</f>
        <v>0</v>
      </c>
      <c r="Q218" s="145">
        <v>2.5948E-5</v>
      </c>
      <c r="R218" s="145">
        <f t="shared" ref="R218:R237" si="52">Q218*H218</f>
        <v>5.1895999999999999E-5</v>
      </c>
      <c r="S218" s="145">
        <v>0</v>
      </c>
      <c r="T218" s="146">
        <f t="shared" ref="T218:T237" si="53">S218*H218</f>
        <v>0</v>
      </c>
      <c r="AR218" s="147" t="s">
        <v>176</v>
      </c>
      <c r="AT218" s="147" t="s">
        <v>148</v>
      </c>
      <c r="AU218" s="147" t="s">
        <v>153</v>
      </c>
      <c r="AY218" s="13" t="s">
        <v>146</v>
      </c>
      <c r="BE218" s="148">
        <f t="shared" ref="BE218:BE237" si="54">IF(N218="základná",J218,0)</f>
        <v>0</v>
      </c>
      <c r="BF218" s="148">
        <f t="shared" ref="BF218:BF237" si="55">IF(N218="znížená",J218,0)</f>
        <v>0</v>
      </c>
      <c r="BG218" s="148">
        <f t="shared" ref="BG218:BG237" si="56">IF(N218="zákl. prenesená",J218,0)</f>
        <v>0</v>
      </c>
      <c r="BH218" s="148">
        <f t="shared" ref="BH218:BH237" si="57">IF(N218="zníž. prenesená",J218,0)</f>
        <v>0</v>
      </c>
      <c r="BI218" s="148">
        <f t="shared" ref="BI218:BI237" si="58">IF(N218="nulová",J218,0)</f>
        <v>0</v>
      </c>
      <c r="BJ218" s="13" t="s">
        <v>153</v>
      </c>
      <c r="BK218" s="148">
        <f t="shared" ref="BK218:BK237" si="59">ROUND(I218*H218,2)</f>
        <v>0</v>
      </c>
      <c r="BL218" s="13" t="s">
        <v>176</v>
      </c>
      <c r="BM218" s="147" t="s">
        <v>477</v>
      </c>
    </row>
    <row r="219" spans="2:65" s="1" customFormat="1" ht="37.700000000000003" customHeight="1" x14ac:dyDescent="0.2">
      <c r="B219" s="28"/>
      <c r="C219" s="149" t="s">
        <v>309</v>
      </c>
      <c r="D219" s="149" t="s">
        <v>194</v>
      </c>
      <c r="E219" s="150" t="s">
        <v>1408</v>
      </c>
      <c r="F219" s="151" t="s">
        <v>1409</v>
      </c>
      <c r="G219" s="152" t="s">
        <v>191</v>
      </c>
      <c r="H219" s="153">
        <v>1</v>
      </c>
      <c r="I219" s="154"/>
      <c r="J219" s="155">
        <f t="shared" si="50"/>
        <v>0</v>
      </c>
      <c r="K219" s="156"/>
      <c r="L219" s="157"/>
      <c r="M219" s="158" t="s">
        <v>1</v>
      </c>
      <c r="N219" s="159" t="s">
        <v>37</v>
      </c>
      <c r="P219" s="145">
        <f t="shared" si="51"/>
        <v>0</v>
      </c>
      <c r="Q219" s="145">
        <v>1.089E-2</v>
      </c>
      <c r="R219" s="145">
        <f t="shared" si="52"/>
        <v>1.089E-2</v>
      </c>
      <c r="S219" s="145">
        <v>0</v>
      </c>
      <c r="T219" s="146">
        <f t="shared" si="53"/>
        <v>0</v>
      </c>
      <c r="AR219" s="147" t="s">
        <v>207</v>
      </c>
      <c r="AT219" s="147" t="s">
        <v>194</v>
      </c>
      <c r="AU219" s="147" t="s">
        <v>153</v>
      </c>
      <c r="AY219" s="13" t="s">
        <v>146</v>
      </c>
      <c r="BE219" s="148">
        <f t="shared" si="54"/>
        <v>0</v>
      </c>
      <c r="BF219" s="148">
        <f t="shared" si="55"/>
        <v>0</v>
      </c>
      <c r="BG219" s="148">
        <f t="shared" si="56"/>
        <v>0</v>
      </c>
      <c r="BH219" s="148">
        <f t="shared" si="57"/>
        <v>0</v>
      </c>
      <c r="BI219" s="148">
        <f t="shared" si="58"/>
        <v>0</v>
      </c>
      <c r="BJ219" s="13" t="s">
        <v>153</v>
      </c>
      <c r="BK219" s="148">
        <f t="shared" si="59"/>
        <v>0</v>
      </c>
      <c r="BL219" s="13" t="s">
        <v>176</v>
      </c>
      <c r="BM219" s="147" t="s">
        <v>480</v>
      </c>
    </row>
    <row r="220" spans="2:65" s="1" customFormat="1" ht="37.700000000000003" customHeight="1" x14ac:dyDescent="0.2">
      <c r="B220" s="28"/>
      <c r="C220" s="149" t="s">
        <v>483</v>
      </c>
      <c r="D220" s="149" t="s">
        <v>194</v>
      </c>
      <c r="E220" s="150" t="s">
        <v>1410</v>
      </c>
      <c r="F220" s="151" t="s">
        <v>1411</v>
      </c>
      <c r="G220" s="152" t="s">
        <v>191</v>
      </c>
      <c r="H220" s="153">
        <v>1</v>
      </c>
      <c r="I220" s="154"/>
      <c r="J220" s="155">
        <f t="shared" si="50"/>
        <v>0</v>
      </c>
      <c r="K220" s="156"/>
      <c r="L220" s="157"/>
      <c r="M220" s="158" t="s">
        <v>1</v>
      </c>
      <c r="N220" s="159" t="s">
        <v>37</v>
      </c>
      <c r="P220" s="145">
        <f t="shared" si="51"/>
        <v>0</v>
      </c>
      <c r="Q220" s="145">
        <v>1.3610000000000001E-2</v>
      </c>
      <c r="R220" s="145">
        <f t="shared" si="52"/>
        <v>1.3610000000000001E-2</v>
      </c>
      <c r="S220" s="145">
        <v>0</v>
      </c>
      <c r="T220" s="146">
        <f t="shared" si="53"/>
        <v>0</v>
      </c>
      <c r="AR220" s="147" t="s">
        <v>207</v>
      </c>
      <c r="AT220" s="147" t="s">
        <v>194</v>
      </c>
      <c r="AU220" s="147" t="s">
        <v>153</v>
      </c>
      <c r="AY220" s="13" t="s">
        <v>146</v>
      </c>
      <c r="BE220" s="148">
        <f t="shared" si="54"/>
        <v>0</v>
      </c>
      <c r="BF220" s="148">
        <f t="shared" si="55"/>
        <v>0</v>
      </c>
      <c r="BG220" s="148">
        <f t="shared" si="56"/>
        <v>0</v>
      </c>
      <c r="BH220" s="148">
        <f t="shared" si="57"/>
        <v>0</v>
      </c>
      <c r="BI220" s="148">
        <f t="shared" si="58"/>
        <v>0</v>
      </c>
      <c r="BJ220" s="13" t="s">
        <v>153</v>
      </c>
      <c r="BK220" s="148">
        <f t="shared" si="59"/>
        <v>0</v>
      </c>
      <c r="BL220" s="13" t="s">
        <v>176</v>
      </c>
      <c r="BM220" s="147" t="s">
        <v>486</v>
      </c>
    </row>
    <row r="221" spans="2:65" s="1" customFormat="1" ht="24.2" customHeight="1" x14ac:dyDescent="0.2">
      <c r="B221" s="28"/>
      <c r="C221" s="135" t="s">
        <v>313</v>
      </c>
      <c r="D221" s="135" t="s">
        <v>148</v>
      </c>
      <c r="E221" s="136" t="s">
        <v>1412</v>
      </c>
      <c r="F221" s="137" t="s">
        <v>1413</v>
      </c>
      <c r="G221" s="138" t="s">
        <v>191</v>
      </c>
      <c r="H221" s="139">
        <v>4</v>
      </c>
      <c r="I221" s="140"/>
      <c r="J221" s="141">
        <f t="shared" si="50"/>
        <v>0</v>
      </c>
      <c r="K221" s="142"/>
      <c r="L221" s="28"/>
      <c r="M221" s="143" t="s">
        <v>1</v>
      </c>
      <c r="N221" s="144" t="s">
        <v>37</v>
      </c>
      <c r="P221" s="145">
        <f t="shared" si="51"/>
        <v>0</v>
      </c>
      <c r="Q221" s="145">
        <v>2.5948E-5</v>
      </c>
      <c r="R221" s="145">
        <f t="shared" si="52"/>
        <v>1.03792E-4</v>
      </c>
      <c r="S221" s="145">
        <v>0</v>
      </c>
      <c r="T221" s="146">
        <f t="shared" si="53"/>
        <v>0</v>
      </c>
      <c r="AR221" s="147" t="s">
        <v>176</v>
      </c>
      <c r="AT221" s="147" t="s">
        <v>148</v>
      </c>
      <c r="AU221" s="147" t="s">
        <v>153</v>
      </c>
      <c r="AY221" s="13" t="s">
        <v>146</v>
      </c>
      <c r="BE221" s="148">
        <f t="shared" si="54"/>
        <v>0</v>
      </c>
      <c r="BF221" s="148">
        <f t="shared" si="55"/>
        <v>0</v>
      </c>
      <c r="BG221" s="148">
        <f t="shared" si="56"/>
        <v>0</v>
      </c>
      <c r="BH221" s="148">
        <f t="shared" si="57"/>
        <v>0</v>
      </c>
      <c r="BI221" s="148">
        <f t="shared" si="58"/>
        <v>0</v>
      </c>
      <c r="BJ221" s="13" t="s">
        <v>153</v>
      </c>
      <c r="BK221" s="148">
        <f t="shared" si="59"/>
        <v>0</v>
      </c>
      <c r="BL221" s="13" t="s">
        <v>176</v>
      </c>
      <c r="BM221" s="147" t="s">
        <v>489</v>
      </c>
    </row>
    <row r="222" spans="2:65" s="1" customFormat="1" ht="37.700000000000003" customHeight="1" x14ac:dyDescent="0.2">
      <c r="B222" s="28"/>
      <c r="C222" s="149" t="s">
        <v>490</v>
      </c>
      <c r="D222" s="149" t="s">
        <v>194</v>
      </c>
      <c r="E222" s="150" t="s">
        <v>1414</v>
      </c>
      <c r="F222" s="151" t="s">
        <v>1415</v>
      </c>
      <c r="G222" s="152" t="s">
        <v>191</v>
      </c>
      <c r="H222" s="153">
        <v>4</v>
      </c>
      <c r="I222" s="154"/>
      <c r="J222" s="155">
        <f t="shared" si="50"/>
        <v>0</v>
      </c>
      <c r="K222" s="156"/>
      <c r="L222" s="157"/>
      <c r="M222" s="158" t="s">
        <v>1</v>
      </c>
      <c r="N222" s="159" t="s">
        <v>37</v>
      </c>
      <c r="P222" s="145">
        <f t="shared" si="51"/>
        <v>0</v>
      </c>
      <c r="Q222" s="145">
        <v>2.4490000000000001E-2</v>
      </c>
      <c r="R222" s="145">
        <f t="shared" si="52"/>
        <v>9.7960000000000005E-2</v>
      </c>
      <c r="S222" s="145">
        <v>0</v>
      </c>
      <c r="T222" s="146">
        <f t="shared" si="53"/>
        <v>0</v>
      </c>
      <c r="AR222" s="147" t="s">
        <v>207</v>
      </c>
      <c r="AT222" s="147" t="s">
        <v>194</v>
      </c>
      <c r="AU222" s="147" t="s">
        <v>153</v>
      </c>
      <c r="AY222" s="13" t="s">
        <v>146</v>
      </c>
      <c r="BE222" s="148">
        <f t="shared" si="54"/>
        <v>0</v>
      </c>
      <c r="BF222" s="148">
        <f t="shared" si="55"/>
        <v>0</v>
      </c>
      <c r="BG222" s="148">
        <f t="shared" si="56"/>
        <v>0</v>
      </c>
      <c r="BH222" s="148">
        <f t="shared" si="57"/>
        <v>0</v>
      </c>
      <c r="BI222" s="148">
        <f t="shared" si="58"/>
        <v>0</v>
      </c>
      <c r="BJ222" s="13" t="s">
        <v>153</v>
      </c>
      <c r="BK222" s="148">
        <f t="shared" si="59"/>
        <v>0</v>
      </c>
      <c r="BL222" s="13" t="s">
        <v>176</v>
      </c>
      <c r="BM222" s="147" t="s">
        <v>493</v>
      </c>
    </row>
    <row r="223" spans="2:65" s="1" customFormat="1" ht="33" customHeight="1" x14ac:dyDescent="0.2">
      <c r="B223" s="28"/>
      <c r="C223" s="135" t="s">
        <v>316</v>
      </c>
      <c r="D223" s="135" t="s">
        <v>148</v>
      </c>
      <c r="E223" s="136" t="s">
        <v>1416</v>
      </c>
      <c r="F223" s="137" t="s">
        <v>1417</v>
      </c>
      <c r="G223" s="138" t="s">
        <v>191</v>
      </c>
      <c r="H223" s="139">
        <v>1</v>
      </c>
      <c r="I223" s="140"/>
      <c r="J223" s="141">
        <f t="shared" si="50"/>
        <v>0</v>
      </c>
      <c r="K223" s="142"/>
      <c r="L223" s="28"/>
      <c r="M223" s="143" t="s">
        <v>1</v>
      </c>
      <c r="N223" s="144" t="s">
        <v>37</v>
      </c>
      <c r="P223" s="145">
        <f t="shared" si="51"/>
        <v>0</v>
      </c>
      <c r="Q223" s="145">
        <v>2.5948E-5</v>
      </c>
      <c r="R223" s="145">
        <f t="shared" si="52"/>
        <v>2.5948E-5</v>
      </c>
      <c r="S223" s="145">
        <v>0</v>
      </c>
      <c r="T223" s="146">
        <f t="shared" si="53"/>
        <v>0</v>
      </c>
      <c r="AR223" s="147" t="s">
        <v>176</v>
      </c>
      <c r="AT223" s="147" t="s">
        <v>148</v>
      </c>
      <c r="AU223" s="147" t="s">
        <v>153</v>
      </c>
      <c r="AY223" s="13" t="s">
        <v>146</v>
      </c>
      <c r="BE223" s="148">
        <f t="shared" si="54"/>
        <v>0</v>
      </c>
      <c r="BF223" s="148">
        <f t="shared" si="55"/>
        <v>0</v>
      </c>
      <c r="BG223" s="148">
        <f t="shared" si="56"/>
        <v>0</v>
      </c>
      <c r="BH223" s="148">
        <f t="shared" si="57"/>
        <v>0</v>
      </c>
      <c r="BI223" s="148">
        <f t="shared" si="58"/>
        <v>0</v>
      </c>
      <c r="BJ223" s="13" t="s">
        <v>153</v>
      </c>
      <c r="BK223" s="148">
        <f t="shared" si="59"/>
        <v>0</v>
      </c>
      <c r="BL223" s="13" t="s">
        <v>176</v>
      </c>
      <c r="BM223" s="147" t="s">
        <v>496</v>
      </c>
    </row>
    <row r="224" spans="2:65" s="1" customFormat="1" ht="37.700000000000003" customHeight="1" x14ac:dyDescent="0.2">
      <c r="B224" s="28"/>
      <c r="C224" s="149" t="s">
        <v>499</v>
      </c>
      <c r="D224" s="149" t="s">
        <v>194</v>
      </c>
      <c r="E224" s="150" t="s">
        <v>1418</v>
      </c>
      <c r="F224" s="151" t="s">
        <v>1419</v>
      </c>
      <c r="G224" s="152" t="s">
        <v>191</v>
      </c>
      <c r="H224" s="153">
        <v>1</v>
      </c>
      <c r="I224" s="154"/>
      <c r="J224" s="155">
        <f t="shared" si="50"/>
        <v>0</v>
      </c>
      <c r="K224" s="156"/>
      <c r="L224" s="157"/>
      <c r="M224" s="158" t="s">
        <v>1</v>
      </c>
      <c r="N224" s="159" t="s">
        <v>37</v>
      </c>
      <c r="P224" s="145">
        <f t="shared" si="51"/>
        <v>0</v>
      </c>
      <c r="Q224" s="145">
        <v>4.4150000000000002E-2</v>
      </c>
      <c r="R224" s="145">
        <f t="shared" si="52"/>
        <v>4.4150000000000002E-2</v>
      </c>
      <c r="S224" s="145">
        <v>0</v>
      </c>
      <c r="T224" s="146">
        <f t="shared" si="53"/>
        <v>0</v>
      </c>
      <c r="AR224" s="147" t="s">
        <v>207</v>
      </c>
      <c r="AT224" s="147" t="s">
        <v>194</v>
      </c>
      <c r="AU224" s="147" t="s">
        <v>153</v>
      </c>
      <c r="AY224" s="13" t="s">
        <v>146</v>
      </c>
      <c r="BE224" s="148">
        <f t="shared" si="54"/>
        <v>0</v>
      </c>
      <c r="BF224" s="148">
        <f t="shared" si="55"/>
        <v>0</v>
      </c>
      <c r="BG224" s="148">
        <f t="shared" si="56"/>
        <v>0</v>
      </c>
      <c r="BH224" s="148">
        <f t="shared" si="57"/>
        <v>0</v>
      </c>
      <c r="BI224" s="148">
        <f t="shared" si="58"/>
        <v>0</v>
      </c>
      <c r="BJ224" s="13" t="s">
        <v>153</v>
      </c>
      <c r="BK224" s="148">
        <f t="shared" si="59"/>
        <v>0</v>
      </c>
      <c r="BL224" s="13" t="s">
        <v>176</v>
      </c>
      <c r="BM224" s="147" t="s">
        <v>502</v>
      </c>
    </row>
    <row r="225" spans="2:65" s="1" customFormat="1" ht="24.2" customHeight="1" x14ac:dyDescent="0.2">
      <c r="B225" s="28"/>
      <c r="C225" s="135" t="s">
        <v>320</v>
      </c>
      <c r="D225" s="135" t="s">
        <v>148</v>
      </c>
      <c r="E225" s="136" t="s">
        <v>1420</v>
      </c>
      <c r="F225" s="137" t="s">
        <v>1421</v>
      </c>
      <c r="G225" s="138" t="s">
        <v>191</v>
      </c>
      <c r="H225" s="139">
        <v>2</v>
      </c>
      <c r="I225" s="140"/>
      <c r="J225" s="141">
        <f t="shared" si="50"/>
        <v>0</v>
      </c>
      <c r="K225" s="142"/>
      <c r="L225" s="28"/>
      <c r="M225" s="143" t="s">
        <v>1</v>
      </c>
      <c r="N225" s="144" t="s">
        <v>37</v>
      </c>
      <c r="P225" s="145">
        <f t="shared" si="51"/>
        <v>0</v>
      </c>
      <c r="Q225" s="145">
        <v>2.5948E-5</v>
      </c>
      <c r="R225" s="145">
        <f t="shared" si="52"/>
        <v>5.1895999999999999E-5</v>
      </c>
      <c r="S225" s="145">
        <v>0</v>
      </c>
      <c r="T225" s="146">
        <f t="shared" si="53"/>
        <v>0</v>
      </c>
      <c r="AR225" s="147" t="s">
        <v>176</v>
      </c>
      <c r="AT225" s="147" t="s">
        <v>148</v>
      </c>
      <c r="AU225" s="147" t="s">
        <v>153</v>
      </c>
      <c r="AY225" s="13" t="s">
        <v>146</v>
      </c>
      <c r="BE225" s="148">
        <f t="shared" si="54"/>
        <v>0</v>
      </c>
      <c r="BF225" s="148">
        <f t="shared" si="55"/>
        <v>0</v>
      </c>
      <c r="BG225" s="148">
        <f t="shared" si="56"/>
        <v>0</v>
      </c>
      <c r="BH225" s="148">
        <f t="shared" si="57"/>
        <v>0</v>
      </c>
      <c r="BI225" s="148">
        <f t="shared" si="58"/>
        <v>0</v>
      </c>
      <c r="BJ225" s="13" t="s">
        <v>153</v>
      </c>
      <c r="BK225" s="148">
        <f t="shared" si="59"/>
        <v>0</v>
      </c>
      <c r="BL225" s="13" t="s">
        <v>176</v>
      </c>
      <c r="BM225" s="147" t="s">
        <v>505</v>
      </c>
    </row>
    <row r="226" spans="2:65" s="1" customFormat="1" ht="37.700000000000003" customHeight="1" x14ac:dyDescent="0.2">
      <c r="B226" s="28"/>
      <c r="C226" s="149" t="s">
        <v>506</v>
      </c>
      <c r="D226" s="149" t="s">
        <v>194</v>
      </c>
      <c r="E226" s="150" t="s">
        <v>1422</v>
      </c>
      <c r="F226" s="151" t="s">
        <v>1423</v>
      </c>
      <c r="G226" s="152" t="s">
        <v>191</v>
      </c>
      <c r="H226" s="153">
        <v>1</v>
      </c>
      <c r="I226" s="154"/>
      <c r="J226" s="155">
        <f t="shared" si="50"/>
        <v>0</v>
      </c>
      <c r="K226" s="156"/>
      <c r="L226" s="157"/>
      <c r="M226" s="158" t="s">
        <v>1</v>
      </c>
      <c r="N226" s="159" t="s">
        <v>37</v>
      </c>
      <c r="P226" s="145">
        <f t="shared" si="51"/>
        <v>0</v>
      </c>
      <c r="Q226" s="145">
        <v>3.7170000000000002E-2</v>
      </c>
      <c r="R226" s="145">
        <f t="shared" si="52"/>
        <v>3.7170000000000002E-2</v>
      </c>
      <c r="S226" s="145">
        <v>0</v>
      </c>
      <c r="T226" s="146">
        <f t="shared" si="53"/>
        <v>0</v>
      </c>
      <c r="AR226" s="147" t="s">
        <v>207</v>
      </c>
      <c r="AT226" s="147" t="s">
        <v>194</v>
      </c>
      <c r="AU226" s="147" t="s">
        <v>153</v>
      </c>
      <c r="AY226" s="13" t="s">
        <v>146</v>
      </c>
      <c r="BE226" s="148">
        <f t="shared" si="54"/>
        <v>0</v>
      </c>
      <c r="BF226" s="148">
        <f t="shared" si="55"/>
        <v>0</v>
      </c>
      <c r="BG226" s="148">
        <f t="shared" si="56"/>
        <v>0</v>
      </c>
      <c r="BH226" s="148">
        <f t="shared" si="57"/>
        <v>0</v>
      </c>
      <c r="BI226" s="148">
        <f t="shared" si="58"/>
        <v>0</v>
      </c>
      <c r="BJ226" s="13" t="s">
        <v>153</v>
      </c>
      <c r="BK226" s="148">
        <f t="shared" si="59"/>
        <v>0</v>
      </c>
      <c r="BL226" s="13" t="s">
        <v>176</v>
      </c>
      <c r="BM226" s="147" t="s">
        <v>509</v>
      </c>
    </row>
    <row r="227" spans="2:65" s="1" customFormat="1" ht="37.700000000000003" customHeight="1" x14ac:dyDescent="0.2">
      <c r="B227" s="28"/>
      <c r="C227" s="149" t="s">
        <v>323</v>
      </c>
      <c r="D227" s="149" t="s">
        <v>194</v>
      </c>
      <c r="E227" s="150" t="s">
        <v>1424</v>
      </c>
      <c r="F227" s="151" t="s">
        <v>1425</v>
      </c>
      <c r="G227" s="152" t="s">
        <v>191</v>
      </c>
      <c r="H227" s="153">
        <v>1</v>
      </c>
      <c r="I227" s="154"/>
      <c r="J227" s="155">
        <f t="shared" si="50"/>
        <v>0</v>
      </c>
      <c r="K227" s="156"/>
      <c r="L227" s="157"/>
      <c r="M227" s="158" t="s">
        <v>1</v>
      </c>
      <c r="N227" s="159" t="s">
        <v>37</v>
      </c>
      <c r="P227" s="145">
        <f t="shared" si="51"/>
        <v>0</v>
      </c>
      <c r="Q227" s="145">
        <v>4.1820000000000003E-2</v>
      </c>
      <c r="R227" s="145">
        <f t="shared" si="52"/>
        <v>4.1820000000000003E-2</v>
      </c>
      <c r="S227" s="145">
        <v>0</v>
      </c>
      <c r="T227" s="146">
        <f t="shared" si="53"/>
        <v>0</v>
      </c>
      <c r="AR227" s="147" t="s">
        <v>207</v>
      </c>
      <c r="AT227" s="147" t="s">
        <v>194</v>
      </c>
      <c r="AU227" s="147" t="s">
        <v>153</v>
      </c>
      <c r="AY227" s="13" t="s">
        <v>146</v>
      </c>
      <c r="BE227" s="148">
        <f t="shared" si="54"/>
        <v>0</v>
      </c>
      <c r="BF227" s="148">
        <f t="shared" si="55"/>
        <v>0</v>
      </c>
      <c r="BG227" s="148">
        <f t="shared" si="56"/>
        <v>0</v>
      </c>
      <c r="BH227" s="148">
        <f t="shared" si="57"/>
        <v>0</v>
      </c>
      <c r="BI227" s="148">
        <f t="shared" si="58"/>
        <v>0</v>
      </c>
      <c r="BJ227" s="13" t="s">
        <v>153</v>
      </c>
      <c r="BK227" s="148">
        <f t="shared" si="59"/>
        <v>0</v>
      </c>
      <c r="BL227" s="13" t="s">
        <v>176</v>
      </c>
      <c r="BM227" s="147" t="s">
        <v>512</v>
      </c>
    </row>
    <row r="228" spans="2:65" s="1" customFormat="1" ht="24.2" customHeight="1" x14ac:dyDescent="0.2">
      <c r="B228" s="28"/>
      <c r="C228" s="135" t="s">
        <v>513</v>
      </c>
      <c r="D228" s="135" t="s">
        <v>148</v>
      </c>
      <c r="E228" s="136" t="s">
        <v>1426</v>
      </c>
      <c r="F228" s="137" t="s">
        <v>1427</v>
      </c>
      <c r="G228" s="138" t="s">
        <v>191</v>
      </c>
      <c r="H228" s="139">
        <v>9</v>
      </c>
      <c r="I228" s="140"/>
      <c r="J228" s="141">
        <f t="shared" si="50"/>
        <v>0</v>
      </c>
      <c r="K228" s="142"/>
      <c r="L228" s="28"/>
      <c r="M228" s="143" t="s">
        <v>1</v>
      </c>
      <c r="N228" s="144" t="s">
        <v>37</v>
      </c>
      <c r="P228" s="145">
        <f t="shared" si="51"/>
        <v>0</v>
      </c>
      <c r="Q228" s="145">
        <v>0</v>
      </c>
      <c r="R228" s="145">
        <f t="shared" si="52"/>
        <v>0</v>
      </c>
      <c r="S228" s="145">
        <v>0</v>
      </c>
      <c r="T228" s="146">
        <f t="shared" si="53"/>
        <v>0</v>
      </c>
      <c r="AR228" s="147" t="s">
        <v>176</v>
      </c>
      <c r="AT228" s="147" t="s">
        <v>148</v>
      </c>
      <c r="AU228" s="147" t="s">
        <v>153</v>
      </c>
      <c r="AY228" s="13" t="s">
        <v>146</v>
      </c>
      <c r="BE228" s="148">
        <f t="shared" si="54"/>
        <v>0</v>
      </c>
      <c r="BF228" s="148">
        <f t="shared" si="55"/>
        <v>0</v>
      </c>
      <c r="BG228" s="148">
        <f t="shared" si="56"/>
        <v>0</v>
      </c>
      <c r="BH228" s="148">
        <f t="shared" si="57"/>
        <v>0</v>
      </c>
      <c r="BI228" s="148">
        <f t="shared" si="58"/>
        <v>0</v>
      </c>
      <c r="BJ228" s="13" t="s">
        <v>153</v>
      </c>
      <c r="BK228" s="148">
        <f t="shared" si="59"/>
        <v>0</v>
      </c>
      <c r="BL228" s="13" t="s">
        <v>176</v>
      </c>
      <c r="BM228" s="147" t="s">
        <v>516</v>
      </c>
    </row>
    <row r="229" spans="2:65" s="1" customFormat="1" ht="21.75" customHeight="1" x14ac:dyDescent="0.2">
      <c r="B229" s="28"/>
      <c r="C229" s="135" t="s">
        <v>327</v>
      </c>
      <c r="D229" s="135" t="s">
        <v>148</v>
      </c>
      <c r="E229" s="136" t="s">
        <v>1428</v>
      </c>
      <c r="F229" s="137" t="s">
        <v>1429</v>
      </c>
      <c r="G229" s="138" t="s">
        <v>191</v>
      </c>
      <c r="H229" s="139">
        <v>3</v>
      </c>
      <c r="I229" s="140"/>
      <c r="J229" s="141">
        <f t="shared" si="50"/>
        <v>0</v>
      </c>
      <c r="K229" s="142"/>
      <c r="L229" s="28"/>
      <c r="M229" s="143" t="s">
        <v>1</v>
      </c>
      <c r="N229" s="144" t="s">
        <v>37</v>
      </c>
      <c r="P229" s="145">
        <f t="shared" si="51"/>
        <v>0</v>
      </c>
      <c r="Q229" s="145">
        <v>2.5948E-5</v>
      </c>
      <c r="R229" s="145">
        <f t="shared" si="52"/>
        <v>7.7843999999999995E-5</v>
      </c>
      <c r="S229" s="145">
        <v>0</v>
      </c>
      <c r="T229" s="146">
        <f t="shared" si="53"/>
        <v>0</v>
      </c>
      <c r="AR229" s="147" t="s">
        <v>176</v>
      </c>
      <c r="AT229" s="147" t="s">
        <v>148</v>
      </c>
      <c r="AU229" s="147" t="s">
        <v>153</v>
      </c>
      <c r="AY229" s="13" t="s">
        <v>146</v>
      </c>
      <c r="BE229" s="148">
        <f t="shared" si="54"/>
        <v>0</v>
      </c>
      <c r="BF229" s="148">
        <f t="shared" si="55"/>
        <v>0</v>
      </c>
      <c r="BG229" s="148">
        <f t="shared" si="56"/>
        <v>0</v>
      </c>
      <c r="BH229" s="148">
        <f t="shared" si="57"/>
        <v>0</v>
      </c>
      <c r="BI229" s="148">
        <f t="shared" si="58"/>
        <v>0</v>
      </c>
      <c r="BJ229" s="13" t="s">
        <v>153</v>
      </c>
      <c r="BK229" s="148">
        <f t="shared" si="59"/>
        <v>0</v>
      </c>
      <c r="BL229" s="13" t="s">
        <v>176</v>
      </c>
      <c r="BM229" s="147" t="s">
        <v>519</v>
      </c>
    </row>
    <row r="230" spans="2:65" s="1" customFormat="1" ht="16.5" customHeight="1" x14ac:dyDescent="0.2">
      <c r="B230" s="28"/>
      <c r="C230" s="149" t="s">
        <v>520</v>
      </c>
      <c r="D230" s="149" t="s">
        <v>194</v>
      </c>
      <c r="E230" s="150" t="s">
        <v>1430</v>
      </c>
      <c r="F230" s="151" t="s">
        <v>1431</v>
      </c>
      <c r="G230" s="152" t="s">
        <v>191</v>
      </c>
      <c r="H230" s="153">
        <v>3</v>
      </c>
      <c r="I230" s="154"/>
      <c r="J230" s="155">
        <f t="shared" si="50"/>
        <v>0</v>
      </c>
      <c r="K230" s="156"/>
      <c r="L230" s="157"/>
      <c r="M230" s="158" t="s">
        <v>1</v>
      </c>
      <c r="N230" s="159" t="s">
        <v>37</v>
      </c>
      <c r="P230" s="145">
        <f t="shared" si="51"/>
        <v>0</v>
      </c>
      <c r="Q230" s="145">
        <v>0</v>
      </c>
      <c r="R230" s="145">
        <f t="shared" si="52"/>
        <v>0</v>
      </c>
      <c r="S230" s="145">
        <v>0</v>
      </c>
      <c r="T230" s="146">
        <f t="shared" si="53"/>
        <v>0</v>
      </c>
      <c r="AR230" s="147" t="s">
        <v>207</v>
      </c>
      <c r="AT230" s="147" t="s">
        <v>194</v>
      </c>
      <c r="AU230" s="147" t="s">
        <v>153</v>
      </c>
      <c r="AY230" s="13" t="s">
        <v>146</v>
      </c>
      <c r="BE230" s="148">
        <f t="shared" si="54"/>
        <v>0</v>
      </c>
      <c r="BF230" s="148">
        <f t="shared" si="55"/>
        <v>0</v>
      </c>
      <c r="BG230" s="148">
        <f t="shared" si="56"/>
        <v>0</v>
      </c>
      <c r="BH230" s="148">
        <f t="shared" si="57"/>
        <v>0</v>
      </c>
      <c r="BI230" s="148">
        <f t="shared" si="58"/>
        <v>0</v>
      </c>
      <c r="BJ230" s="13" t="s">
        <v>153</v>
      </c>
      <c r="BK230" s="148">
        <f t="shared" si="59"/>
        <v>0</v>
      </c>
      <c r="BL230" s="13" t="s">
        <v>176</v>
      </c>
      <c r="BM230" s="147" t="s">
        <v>523</v>
      </c>
    </row>
    <row r="231" spans="2:65" s="1" customFormat="1" ht="16.5" customHeight="1" x14ac:dyDescent="0.2">
      <c r="B231" s="28"/>
      <c r="C231" s="135" t="s">
        <v>330</v>
      </c>
      <c r="D231" s="135" t="s">
        <v>148</v>
      </c>
      <c r="E231" s="136" t="s">
        <v>1432</v>
      </c>
      <c r="F231" s="137" t="s">
        <v>1433</v>
      </c>
      <c r="G231" s="138" t="s">
        <v>191</v>
      </c>
      <c r="H231" s="139">
        <v>3</v>
      </c>
      <c r="I231" s="140"/>
      <c r="J231" s="141">
        <f t="shared" si="50"/>
        <v>0</v>
      </c>
      <c r="K231" s="142"/>
      <c r="L231" s="28"/>
      <c r="M231" s="143" t="s">
        <v>1</v>
      </c>
      <c r="N231" s="144" t="s">
        <v>37</v>
      </c>
      <c r="P231" s="145">
        <f t="shared" si="51"/>
        <v>0</v>
      </c>
      <c r="Q231" s="145">
        <v>0</v>
      </c>
      <c r="R231" s="145">
        <f t="shared" si="52"/>
        <v>0</v>
      </c>
      <c r="S231" s="145">
        <v>0</v>
      </c>
      <c r="T231" s="146">
        <f t="shared" si="53"/>
        <v>0</v>
      </c>
      <c r="AR231" s="147" t="s">
        <v>176</v>
      </c>
      <c r="AT231" s="147" t="s">
        <v>148</v>
      </c>
      <c r="AU231" s="147" t="s">
        <v>153</v>
      </c>
      <c r="AY231" s="13" t="s">
        <v>146</v>
      </c>
      <c r="BE231" s="148">
        <f t="shared" si="54"/>
        <v>0</v>
      </c>
      <c r="BF231" s="148">
        <f t="shared" si="55"/>
        <v>0</v>
      </c>
      <c r="BG231" s="148">
        <f t="shared" si="56"/>
        <v>0</v>
      </c>
      <c r="BH231" s="148">
        <f t="shared" si="57"/>
        <v>0</v>
      </c>
      <c r="BI231" s="148">
        <f t="shared" si="58"/>
        <v>0</v>
      </c>
      <c r="BJ231" s="13" t="s">
        <v>153</v>
      </c>
      <c r="BK231" s="148">
        <f t="shared" si="59"/>
        <v>0</v>
      </c>
      <c r="BL231" s="13" t="s">
        <v>176</v>
      </c>
      <c r="BM231" s="147" t="s">
        <v>526</v>
      </c>
    </row>
    <row r="232" spans="2:65" s="1" customFormat="1" ht="24.2" customHeight="1" x14ac:dyDescent="0.2">
      <c r="B232" s="28"/>
      <c r="C232" s="135" t="s">
        <v>527</v>
      </c>
      <c r="D232" s="135" t="s">
        <v>148</v>
      </c>
      <c r="E232" s="136" t="s">
        <v>1434</v>
      </c>
      <c r="F232" s="137" t="s">
        <v>1435</v>
      </c>
      <c r="G232" s="138" t="s">
        <v>191</v>
      </c>
      <c r="H232" s="139">
        <v>1</v>
      </c>
      <c r="I232" s="140"/>
      <c r="J232" s="141">
        <f t="shared" si="50"/>
        <v>0</v>
      </c>
      <c r="K232" s="142"/>
      <c r="L232" s="28"/>
      <c r="M232" s="143" t="s">
        <v>1</v>
      </c>
      <c r="N232" s="144" t="s">
        <v>37</v>
      </c>
      <c r="P232" s="145">
        <f t="shared" si="51"/>
        <v>0</v>
      </c>
      <c r="Q232" s="145">
        <v>8.6799999999999996E-5</v>
      </c>
      <c r="R232" s="145">
        <f t="shared" si="52"/>
        <v>8.6799999999999996E-5</v>
      </c>
      <c r="S232" s="145">
        <v>0</v>
      </c>
      <c r="T232" s="146">
        <f t="shared" si="53"/>
        <v>0</v>
      </c>
      <c r="AR232" s="147" t="s">
        <v>176</v>
      </c>
      <c r="AT232" s="147" t="s">
        <v>148</v>
      </c>
      <c r="AU232" s="147" t="s">
        <v>153</v>
      </c>
      <c r="AY232" s="13" t="s">
        <v>146</v>
      </c>
      <c r="BE232" s="148">
        <f t="shared" si="54"/>
        <v>0</v>
      </c>
      <c r="BF232" s="148">
        <f t="shared" si="55"/>
        <v>0</v>
      </c>
      <c r="BG232" s="148">
        <f t="shared" si="56"/>
        <v>0</v>
      </c>
      <c r="BH232" s="148">
        <f t="shared" si="57"/>
        <v>0</v>
      </c>
      <c r="BI232" s="148">
        <f t="shared" si="58"/>
        <v>0</v>
      </c>
      <c r="BJ232" s="13" t="s">
        <v>153</v>
      </c>
      <c r="BK232" s="148">
        <f t="shared" si="59"/>
        <v>0</v>
      </c>
      <c r="BL232" s="13" t="s">
        <v>176</v>
      </c>
      <c r="BM232" s="147" t="s">
        <v>530</v>
      </c>
    </row>
    <row r="233" spans="2:65" s="1" customFormat="1" ht="37.700000000000003" customHeight="1" x14ac:dyDescent="0.2">
      <c r="B233" s="28"/>
      <c r="C233" s="149" t="s">
        <v>334</v>
      </c>
      <c r="D233" s="149" t="s">
        <v>194</v>
      </c>
      <c r="E233" s="150" t="s">
        <v>1436</v>
      </c>
      <c r="F233" s="151" t="s">
        <v>1437</v>
      </c>
      <c r="G233" s="152" t="s">
        <v>191</v>
      </c>
      <c r="H233" s="153">
        <v>1</v>
      </c>
      <c r="I233" s="154"/>
      <c r="J233" s="155">
        <f t="shared" si="50"/>
        <v>0</v>
      </c>
      <c r="K233" s="156"/>
      <c r="L233" s="157"/>
      <c r="M233" s="158" t="s">
        <v>1</v>
      </c>
      <c r="N233" s="159" t="s">
        <v>37</v>
      </c>
      <c r="P233" s="145">
        <f t="shared" si="51"/>
        <v>0</v>
      </c>
      <c r="Q233" s="145">
        <v>6.1399999999999996E-3</v>
      </c>
      <c r="R233" s="145">
        <f t="shared" si="52"/>
        <v>6.1399999999999996E-3</v>
      </c>
      <c r="S233" s="145">
        <v>0</v>
      </c>
      <c r="T233" s="146">
        <f t="shared" si="53"/>
        <v>0</v>
      </c>
      <c r="AR233" s="147" t="s">
        <v>207</v>
      </c>
      <c r="AT233" s="147" t="s">
        <v>194</v>
      </c>
      <c r="AU233" s="147" t="s">
        <v>153</v>
      </c>
      <c r="AY233" s="13" t="s">
        <v>146</v>
      </c>
      <c r="BE233" s="148">
        <f t="shared" si="54"/>
        <v>0</v>
      </c>
      <c r="BF233" s="148">
        <f t="shared" si="55"/>
        <v>0</v>
      </c>
      <c r="BG233" s="148">
        <f t="shared" si="56"/>
        <v>0</v>
      </c>
      <c r="BH233" s="148">
        <f t="shared" si="57"/>
        <v>0</v>
      </c>
      <c r="BI233" s="148">
        <f t="shared" si="58"/>
        <v>0</v>
      </c>
      <c r="BJ233" s="13" t="s">
        <v>153</v>
      </c>
      <c r="BK233" s="148">
        <f t="shared" si="59"/>
        <v>0</v>
      </c>
      <c r="BL233" s="13" t="s">
        <v>176</v>
      </c>
      <c r="BM233" s="147" t="s">
        <v>533</v>
      </c>
    </row>
    <row r="234" spans="2:65" s="1" customFormat="1" ht="21.75" customHeight="1" x14ac:dyDescent="0.2">
      <c r="B234" s="28"/>
      <c r="C234" s="149" t="s">
        <v>534</v>
      </c>
      <c r="D234" s="149" t="s">
        <v>194</v>
      </c>
      <c r="E234" s="150" t="s">
        <v>1438</v>
      </c>
      <c r="F234" s="151" t="s">
        <v>1439</v>
      </c>
      <c r="G234" s="152" t="s">
        <v>191</v>
      </c>
      <c r="H234" s="153">
        <v>1</v>
      </c>
      <c r="I234" s="154"/>
      <c r="J234" s="155">
        <f t="shared" si="50"/>
        <v>0</v>
      </c>
      <c r="K234" s="156"/>
      <c r="L234" s="157"/>
      <c r="M234" s="158" t="s">
        <v>1</v>
      </c>
      <c r="N234" s="159" t="s">
        <v>37</v>
      </c>
      <c r="P234" s="145">
        <f t="shared" si="51"/>
        <v>0</v>
      </c>
      <c r="Q234" s="145">
        <v>6.3000000000000003E-4</v>
      </c>
      <c r="R234" s="145">
        <f t="shared" si="52"/>
        <v>6.3000000000000003E-4</v>
      </c>
      <c r="S234" s="145">
        <v>0</v>
      </c>
      <c r="T234" s="146">
        <f t="shared" si="53"/>
        <v>0</v>
      </c>
      <c r="AR234" s="147" t="s">
        <v>207</v>
      </c>
      <c r="AT234" s="147" t="s">
        <v>194</v>
      </c>
      <c r="AU234" s="147" t="s">
        <v>153</v>
      </c>
      <c r="AY234" s="13" t="s">
        <v>146</v>
      </c>
      <c r="BE234" s="148">
        <f t="shared" si="54"/>
        <v>0</v>
      </c>
      <c r="BF234" s="148">
        <f t="shared" si="55"/>
        <v>0</v>
      </c>
      <c r="BG234" s="148">
        <f t="shared" si="56"/>
        <v>0</v>
      </c>
      <c r="BH234" s="148">
        <f t="shared" si="57"/>
        <v>0</v>
      </c>
      <c r="BI234" s="148">
        <f t="shared" si="58"/>
        <v>0</v>
      </c>
      <c r="BJ234" s="13" t="s">
        <v>153</v>
      </c>
      <c r="BK234" s="148">
        <f t="shared" si="59"/>
        <v>0</v>
      </c>
      <c r="BL234" s="13" t="s">
        <v>176</v>
      </c>
      <c r="BM234" s="147" t="s">
        <v>537</v>
      </c>
    </row>
    <row r="235" spans="2:65" s="1" customFormat="1" ht="21.75" customHeight="1" x14ac:dyDescent="0.2">
      <c r="B235" s="28"/>
      <c r="C235" s="149" t="s">
        <v>337</v>
      </c>
      <c r="D235" s="149" t="s">
        <v>194</v>
      </c>
      <c r="E235" s="150" t="s">
        <v>1440</v>
      </c>
      <c r="F235" s="151" t="s">
        <v>1441</v>
      </c>
      <c r="G235" s="152" t="s">
        <v>191</v>
      </c>
      <c r="H235" s="153">
        <v>1</v>
      </c>
      <c r="I235" s="154"/>
      <c r="J235" s="155">
        <f t="shared" si="50"/>
        <v>0</v>
      </c>
      <c r="K235" s="156"/>
      <c r="L235" s="157"/>
      <c r="M235" s="158" t="s">
        <v>1</v>
      </c>
      <c r="N235" s="159" t="s">
        <v>37</v>
      </c>
      <c r="P235" s="145">
        <f t="shared" si="51"/>
        <v>0</v>
      </c>
      <c r="Q235" s="145">
        <v>6.3000000000000003E-4</v>
      </c>
      <c r="R235" s="145">
        <f t="shared" si="52"/>
        <v>6.3000000000000003E-4</v>
      </c>
      <c r="S235" s="145">
        <v>0</v>
      </c>
      <c r="T235" s="146">
        <f t="shared" si="53"/>
        <v>0</v>
      </c>
      <c r="AR235" s="147" t="s">
        <v>207</v>
      </c>
      <c r="AT235" s="147" t="s">
        <v>194</v>
      </c>
      <c r="AU235" s="147" t="s">
        <v>153</v>
      </c>
      <c r="AY235" s="13" t="s">
        <v>146</v>
      </c>
      <c r="BE235" s="148">
        <f t="shared" si="54"/>
        <v>0</v>
      </c>
      <c r="BF235" s="148">
        <f t="shared" si="55"/>
        <v>0</v>
      </c>
      <c r="BG235" s="148">
        <f t="shared" si="56"/>
        <v>0</v>
      </c>
      <c r="BH235" s="148">
        <f t="shared" si="57"/>
        <v>0</v>
      </c>
      <c r="BI235" s="148">
        <f t="shared" si="58"/>
        <v>0</v>
      </c>
      <c r="BJ235" s="13" t="s">
        <v>153</v>
      </c>
      <c r="BK235" s="148">
        <f t="shared" si="59"/>
        <v>0</v>
      </c>
      <c r="BL235" s="13" t="s">
        <v>176</v>
      </c>
      <c r="BM235" s="147" t="s">
        <v>540</v>
      </c>
    </row>
    <row r="236" spans="2:65" s="1" customFormat="1" ht="21.75" customHeight="1" x14ac:dyDescent="0.2">
      <c r="B236" s="28"/>
      <c r="C236" s="135" t="s">
        <v>541</v>
      </c>
      <c r="D236" s="135" t="s">
        <v>148</v>
      </c>
      <c r="E236" s="136" t="s">
        <v>1442</v>
      </c>
      <c r="F236" s="137" t="s">
        <v>1443</v>
      </c>
      <c r="G236" s="138" t="s">
        <v>191</v>
      </c>
      <c r="H236" s="139">
        <v>1</v>
      </c>
      <c r="I236" s="140"/>
      <c r="J236" s="141">
        <f t="shared" si="50"/>
        <v>0</v>
      </c>
      <c r="K236" s="142"/>
      <c r="L236" s="28"/>
      <c r="M236" s="143" t="s">
        <v>1</v>
      </c>
      <c r="N236" s="144" t="s">
        <v>37</v>
      </c>
      <c r="P236" s="145">
        <f t="shared" si="51"/>
        <v>0</v>
      </c>
      <c r="Q236" s="145">
        <v>0</v>
      </c>
      <c r="R236" s="145">
        <f t="shared" si="52"/>
        <v>0</v>
      </c>
      <c r="S236" s="145">
        <v>0</v>
      </c>
      <c r="T236" s="146">
        <f t="shared" si="53"/>
        <v>0</v>
      </c>
      <c r="AR236" s="147" t="s">
        <v>176</v>
      </c>
      <c r="AT236" s="147" t="s">
        <v>148</v>
      </c>
      <c r="AU236" s="147" t="s">
        <v>153</v>
      </c>
      <c r="AY236" s="13" t="s">
        <v>146</v>
      </c>
      <c r="BE236" s="148">
        <f t="shared" si="54"/>
        <v>0</v>
      </c>
      <c r="BF236" s="148">
        <f t="shared" si="55"/>
        <v>0</v>
      </c>
      <c r="BG236" s="148">
        <f t="shared" si="56"/>
        <v>0</v>
      </c>
      <c r="BH236" s="148">
        <f t="shared" si="57"/>
        <v>0</v>
      </c>
      <c r="BI236" s="148">
        <f t="shared" si="58"/>
        <v>0</v>
      </c>
      <c r="BJ236" s="13" t="s">
        <v>153</v>
      </c>
      <c r="BK236" s="148">
        <f t="shared" si="59"/>
        <v>0</v>
      </c>
      <c r="BL236" s="13" t="s">
        <v>176</v>
      </c>
      <c r="BM236" s="147" t="s">
        <v>544</v>
      </c>
    </row>
    <row r="237" spans="2:65" s="1" customFormat="1" ht="16.5" customHeight="1" x14ac:dyDescent="0.2">
      <c r="B237" s="28"/>
      <c r="C237" s="149" t="s">
        <v>341</v>
      </c>
      <c r="D237" s="149" t="s">
        <v>194</v>
      </c>
      <c r="E237" s="150" t="s">
        <v>1444</v>
      </c>
      <c r="F237" s="151" t="s">
        <v>1445</v>
      </c>
      <c r="G237" s="152" t="s">
        <v>191</v>
      </c>
      <c r="H237" s="153">
        <v>1</v>
      </c>
      <c r="I237" s="154"/>
      <c r="J237" s="155">
        <f t="shared" si="50"/>
        <v>0</v>
      </c>
      <c r="K237" s="156"/>
      <c r="L237" s="157"/>
      <c r="M237" s="158" t="s">
        <v>1</v>
      </c>
      <c r="N237" s="159" t="s">
        <v>37</v>
      </c>
      <c r="P237" s="145">
        <f t="shared" si="51"/>
        <v>0</v>
      </c>
      <c r="Q237" s="145">
        <v>1.7399999999999999E-2</v>
      </c>
      <c r="R237" s="145">
        <f t="shared" si="52"/>
        <v>1.7399999999999999E-2</v>
      </c>
      <c r="S237" s="145">
        <v>0</v>
      </c>
      <c r="T237" s="146">
        <f t="shared" si="53"/>
        <v>0</v>
      </c>
      <c r="AR237" s="147" t="s">
        <v>207</v>
      </c>
      <c r="AT237" s="147" t="s">
        <v>194</v>
      </c>
      <c r="AU237" s="147" t="s">
        <v>153</v>
      </c>
      <c r="AY237" s="13" t="s">
        <v>146</v>
      </c>
      <c r="BE237" s="148">
        <f t="shared" si="54"/>
        <v>0</v>
      </c>
      <c r="BF237" s="148">
        <f t="shared" si="55"/>
        <v>0</v>
      </c>
      <c r="BG237" s="148">
        <f t="shared" si="56"/>
        <v>0</v>
      </c>
      <c r="BH237" s="148">
        <f t="shared" si="57"/>
        <v>0</v>
      </c>
      <c r="BI237" s="148">
        <f t="shared" si="58"/>
        <v>0</v>
      </c>
      <c r="BJ237" s="13" t="s">
        <v>153</v>
      </c>
      <c r="BK237" s="148">
        <f t="shared" si="59"/>
        <v>0</v>
      </c>
      <c r="BL237" s="13" t="s">
        <v>176</v>
      </c>
      <c r="BM237" s="147" t="s">
        <v>545</v>
      </c>
    </row>
    <row r="238" spans="2:65" s="11" customFormat="1" ht="26.1" customHeight="1" x14ac:dyDescent="0.2">
      <c r="B238" s="123"/>
      <c r="D238" s="124" t="s">
        <v>70</v>
      </c>
      <c r="E238" s="125" t="s">
        <v>696</v>
      </c>
      <c r="F238" s="125" t="s">
        <v>697</v>
      </c>
      <c r="I238" s="126"/>
      <c r="J238" s="127">
        <f>BK238</f>
        <v>0</v>
      </c>
      <c r="L238" s="123"/>
      <c r="M238" s="128"/>
      <c r="P238" s="129">
        <f>SUM(P239:P240)</f>
        <v>0</v>
      </c>
      <c r="R238" s="129">
        <f>SUM(R239:R240)</f>
        <v>0</v>
      </c>
      <c r="T238" s="130">
        <f>SUM(T239:T240)</f>
        <v>0</v>
      </c>
      <c r="AR238" s="124" t="s">
        <v>152</v>
      </c>
      <c r="AT238" s="131" t="s">
        <v>70</v>
      </c>
      <c r="AU238" s="131" t="s">
        <v>71</v>
      </c>
      <c r="AY238" s="124" t="s">
        <v>146</v>
      </c>
      <c r="BK238" s="132">
        <f>SUM(BK239:BK240)</f>
        <v>0</v>
      </c>
    </row>
    <row r="239" spans="2:65" s="1" customFormat="1" ht="33" customHeight="1" x14ac:dyDescent="0.2">
      <c r="B239" s="28"/>
      <c r="C239" s="135" t="s">
        <v>546</v>
      </c>
      <c r="D239" s="135" t="s">
        <v>148</v>
      </c>
      <c r="E239" s="136" t="s">
        <v>1446</v>
      </c>
      <c r="F239" s="137" t="s">
        <v>1447</v>
      </c>
      <c r="G239" s="138" t="s">
        <v>700</v>
      </c>
      <c r="H239" s="139">
        <v>48</v>
      </c>
      <c r="I239" s="140"/>
      <c r="J239" s="141">
        <f>ROUND(I239*H239,2)</f>
        <v>0</v>
      </c>
      <c r="K239" s="142"/>
      <c r="L239" s="28"/>
      <c r="M239" s="143" t="s">
        <v>1</v>
      </c>
      <c r="N239" s="144" t="s">
        <v>37</v>
      </c>
      <c r="P239" s="145">
        <f>O239*H239</f>
        <v>0</v>
      </c>
      <c r="Q239" s="145">
        <v>0</v>
      </c>
      <c r="R239" s="145">
        <f>Q239*H239</f>
        <v>0</v>
      </c>
      <c r="S239" s="145">
        <v>0</v>
      </c>
      <c r="T239" s="146">
        <f>S239*H239</f>
        <v>0</v>
      </c>
      <c r="AR239" s="147" t="s">
        <v>701</v>
      </c>
      <c r="AT239" s="147" t="s">
        <v>148</v>
      </c>
      <c r="AU239" s="147" t="s">
        <v>79</v>
      </c>
      <c r="AY239" s="13" t="s">
        <v>146</v>
      </c>
      <c r="BE239" s="148">
        <f>IF(N239="základná",J239,0)</f>
        <v>0</v>
      </c>
      <c r="BF239" s="148">
        <f>IF(N239="znížená",J239,0)</f>
        <v>0</v>
      </c>
      <c r="BG239" s="148">
        <f>IF(N239="zákl. prenesená",J239,0)</f>
        <v>0</v>
      </c>
      <c r="BH239" s="148">
        <f>IF(N239="zníž. prenesená",J239,0)</f>
        <v>0</v>
      </c>
      <c r="BI239" s="148">
        <f>IF(N239="nulová",J239,0)</f>
        <v>0</v>
      </c>
      <c r="BJ239" s="13" t="s">
        <v>153</v>
      </c>
      <c r="BK239" s="148">
        <f>ROUND(I239*H239,2)</f>
        <v>0</v>
      </c>
      <c r="BL239" s="13" t="s">
        <v>701</v>
      </c>
      <c r="BM239" s="147" t="s">
        <v>549</v>
      </c>
    </row>
    <row r="240" spans="2:65" s="1" customFormat="1" ht="37.700000000000003" customHeight="1" x14ac:dyDescent="0.2">
      <c r="B240" s="28"/>
      <c r="C240" s="135" t="s">
        <v>344</v>
      </c>
      <c r="D240" s="135" t="s">
        <v>148</v>
      </c>
      <c r="E240" s="136" t="s">
        <v>1448</v>
      </c>
      <c r="F240" s="137" t="s">
        <v>1449</v>
      </c>
      <c r="G240" s="138" t="s">
        <v>700</v>
      </c>
      <c r="H240" s="139">
        <v>12</v>
      </c>
      <c r="I240" s="140"/>
      <c r="J240" s="141">
        <f>ROUND(I240*H240,2)</f>
        <v>0</v>
      </c>
      <c r="K240" s="142"/>
      <c r="L240" s="28"/>
      <c r="M240" s="161" t="s">
        <v>1</v>
      </c>
      <c r="N240" s="162" t="s">
        <v>37</v>
      </c>
      <c r="O240" s="163"/>
      <c r="P240" s="164">
        <f>O240*H240</f>
        <v>0</v>
      </c>
      <c r="Q240" s="164">
        <v>0</v>
      </c>
      <c r="R240" s="164">
        <f>Q240*H240</f>
        <v>0</v>
      </c>
      <c r="S240" s="164">
        <v>0</v>
      </c>
      <c r="T240" s="165">
        <f>S240*H240</f>
        <v>0</v>
      </c>
      <c r="AR240" s="147" t="s">
        <v>701</v>
      </c>
      <c r="AT240" s="147" t="s">
        <v>148</v>
      </c>
      <c r="AU240" s="147" t="s">
        <v>79</v>
      </c>
      <c r="AY240" s="13" t="s">
        <v>146</v>
      </c>
      <c r="BE240" s="148">
        <f>IF(N240="základná",J240,0)</f>
        <v>0</v>
      </c>
      <c r="BF240" s="148">
        <f>IF(N240="znížená",J240,0)</f>
        <v>0</v>
      </c>
      <c r="BG240" s="148">
        <f>IF(N240="zákl. prenesená",J240,0)</f>
        <v>0</v>
      </c>
      <c r="BH240" s="148">
        <f>IF(N240="zníž. prenesená",J240,0)</f>
        <v>0</v>
      </c>
      <c r="BI240" s="148">
        <f>IF(N240="nulová",J240,0)</f>
        <v>0</v>
      </c>
      <c r="BJ240" s="13" t="s">
        <v>153</v>
      </c>
      <c r="BK240" s="148">
        <f>ROUND(I240*H240,2)</f>
        <v>0</v>
      </c>
      <c r="BL240" s="13" t="s">
        <v>701</v>
      </c>
      <c r="BM240" s="147" t="s">
        <v>552</v>
      </c>
    </row>
    <row r="241" spans="2:12" s="1" customFormat="1" ht="6.95" customHeight="1" x14ac:dyDescent="0.2">
      <c r="B241" s="43"/>
      <c r="C241" s="44"/>
      <c r="D241" s="44"/>
      <c r="E241" s="44"/>
      <c r="F241" s="44"/>
      <c r="G241" s="44"/>
      <c r="H241" s="44"/>
      <c r="I241" s="44"/>
      <c r="J241" s="44"/>
      <c r="K241" s="44"/>
      <c r="L241" s="28"/>
    </row>
  </sheetData>
  <sheetProtection algorithmName="SHA-512" hashValue="52EUFteXtFgIeVgH0bt70u5jHjMRjvnKqILLTGAR1Ngaiz1u4CdsbaGmbxv8nP7Hf+eqBiqvK7s1Xoq/iLT9uA==" saltValue="k97VqiL6Bt/L/TsGSkWrgpB3n3BiYdNJkRKjB+dxo802lcLU5WJtAhX2A0Aqlffq5LKoAeJ/yk1aCgKL41j/5Q==" spinCount="100000" sheet="1" objects="1" scenarios="1" formatColumns="0" formatRows="0" autoFilter="0"/>
  <autoFilter ref="C123:K240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62"/>
  <sheetViews>
    <sheetView showGridLines="0" topLeftCell="A65" workbookViewId="0"/>
  </sheetViews>
  <sheetFormatPr defaultColWidth="12" defaultRowHeight="11.25" x14ac:dyDescent="0.2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1640625" customWidth="1"/>
    <col min="11" max="11" width="22.1640625" hidden="1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 x14ac:dyDescent="0.2"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3" t="s">
        <v>92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 x14ac:dyDescent="0.2">
      <c r="B4" s="16"/>
      <c r="D4" s="17" t="s">
        <v>102</v>
      </c>
      <c r="L4" s="16"/>
      <c r="M4" s="87" t="s">
        <v>9</v>
      </c>
      <c r="AT4" s="13" t="s">
        <v>4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10" t="str">
        <f>'Rekapitulácia stavby'!K6</f>
        <v>Penzión pri mlyne</v>
      </c>
      <c r="F7" s="211"/>
      <c r="G7" s="211"/>
      <c r="H7" s="211"/>
      <c r="L7" s="16"/>
    </row>
    <row r="8" spans="2:46" s="1" customFormat="1" ht="12" customHeight="1" x14ac:dyDescent="0.2">
      <c r="B8" s="28"/>
      <c r="D8" s="23" t="s">
        <v>103</v>
      </c>
      <c r="L8" s="28"/>
    </row>
    <row r="9" spans="2:46" s="1" customFormat="1" ht="16.5" customHeight="1" x14ac:dyDescent="0.2">
      <c r="B9" s="28"/>
      <c r="E9" s="200" t="s">
        <v>1450</v>
      </c>
      <c r="F9" s="209"/>
      <c r="G9" s="209"/>
      <c r="H9" s="209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19</v>
      </c>
      <c r="F12" s="21" t="s">
        <v>20</v>
      </c>
      <c r="I12" s="23" t="s">
        <v>21</v>
      </c>
      <c r="J12" s="51">
        <f>'Rekapitulácia stavby'!AN8</f>
        <v>0</v>
      </c>
      <c r="L12" s="28"/>
    </row>
    <row r="13" spans="2:46" s="1" customFormat="1" ht="10.7" customHeight="1" x14ac:dyDescent="0.2">
      <c r="B13" s="28"/>
      <c r="L13" s="28"/>
    </row>
    <row r="14" spans="2:46" s="1" customFormat="1" ht="12" customHeight="1" x14ac:dyDescent="0.2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 x14ac:dyDescent="0.2">
      <c r="B15" s="28"/>
      <c r="E15" s="21" t="str">
        <f>IF('Rekapitulácia stavby'!E11="","",'Rekapitulácia stavby'!E11)</f>
        <v xml:space="preserve"> </v>
      </c>
      <c r="I15" s="23" t="s">
        <v>24</v>
      </c>
      <c r="J15" s="21" t="str">
        <f>IF('Rekapitulácia stavby'!AN11="","",'Rekapitulácia stavby'!AN11)</f>
        <v/>
      </c>
      <c r="L15" s="28"/>
    </row>
    <row r="16" spans="2:46" s="1" customFormat="1" ht="6.95" customHeight="1" x14ac:dyDescent="0.2">
      <c r="B16" s="28"/>
      <c r="L16" s="28"/>
    </row>
    <row r="17" spans="2:12" s="1" customFormat="1" ht="12" customHeight="1" x14ac:dyDescent="0.2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12" t="str">
        <f>'Rekapitulácia stavby'!E14</f>
        <v>Vyplň údaj</v>
      </c>
      <c r="F18" s="182"/>
      <c r="G18" s="182"/>
      <c r="H18" s="182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L19" s="28"/>
    </row>
    <row r="20" spans="2:12" s="1" customFormat="1" ht="12" customHeight="1" x14ac:dyDescent="0.2">
      <c r="B20" s="28"/>
      <c r="D20" s="23" t="s">
        <v>27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 x14ac:dyDescent="0.2">
      <c r="B21" s="28"/>
      <c r="E21" s="21" t="str">
        <f>IF('Rekapitulácia stavby'!E17="","",'Rekapitulácia stavby'!E17)</f>
        <v xml:space="preserve"> </v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 x14ac:dyDescent="0.2">
      <c r="B22" s="28"/>
      <c r="L22" s="28"/>
    </row>
    <row r="23" spans="2:12" s="1" customFormat="1" ht="12" customHeight="1" x14ac:dyDescent="0.2">
      <c r="B23" s="28"/>
      <c r="D23" s="23" t="s">
        <v>29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L25" s="28"/>
    </row>
    <row r="26" spans="2:12" s="1" customFormat="1" ht="12" customHeight="1" x14ac:dyDescent="0.2">
      <c r="B26" s="28"/>
      <c r="D26" s="23" t="s">
        <v>30</v>
      </c>
      <c r="L26" s="28"/>
    </row>
    <row r="27" spans="2:12" s="7" customFormat="1" ht="16.5" customHeight="1" x14ac:dyDescent="0.2">
      <c r="B27" s="88"/>
      <c r="E27" s="186" t="s">
        <v>1</v>
      </c>
      <c r="F27" s="186"/>
      <c r="G27" s="186"/>
      <c r="H27" s="186"/>
      <c r="L27" s="88"/>
    </row>
    <row r="28" spans="2:12" s="1" customFormat="1" ht="6.95" customHeight="1" x14ac:dyDescent="0.2">
      <c r="B28" s="28"/>
      <c r="L28" s="28"/>
    </row>
    <row r="29" spans="2:12" s="1" customFormat="1" ht="6.95" customHeight="1" x14ac:dyDescent="0.2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customHeight="1" x14ac:dyDescent="0.2">
      <c r="B30" s="28"/>
      <c r="D30" s="89" t="s">
        <v>31</v>
      </c>
      <c r="J30" s="65">
        <f>ROUND(J127, 2)</f>
        <v>0</v>
      </c>
      <c r="L30" s="28"/>
    </row>
    <row r="31" spans="2:12" s="1" customFormat="1" ht="6.9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 x14ac:dyDescent="0.2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 x14ac:dyDescent="0.2">
      <c r="B33" s="28"/>
      <c r="D33" s="54" t="s">
        <v>35</v>
      </c>
      <c r="E33" s="33" t="s">
        <v>36</v>
      </c>
      <c r="F33" s="90">
        <f>ROUND((SUM(BE127:BE161)),  2)</f>
        <v>0</v>
      </c>
      <c r="G33" s="91"/>
      <c r="H33" s="91"/>
      <c r="I33" s="92">
        <v>0.2</v>
      </c>
      <c r="J33" s="90">
        <f>ROUND(((SUM(BE127:BE161))*I33),  2)</f>
        <v>0</v>
      </c>
      <c r="L33" s="28"/>
    </row>
    <row r="34" spans="2:12" s="1" customFormat="1" ht="14.45" customHeight="1" x14ac:dyDescent="0.2">
      <c r="B34" s="28"/>
      <c r="E34" s="33" t="s">
        <v>37</v>
      </c>
      <c r="F34" s="90">
        <f>ROUND((SUM(BF127:BF161)),  2)</f>
        <v>0</v>
      </c>
      <c r="G34" s="91"/>
      <c r="H34" s="91"/>
      <c r="I34" s="92">
        <v>0.2</v>
      </c>
      <c r="J34" s="90">
        <f>ROUND(((SUM(BF127:BF161))*I34),  2)</f>
        <v>0</v>
      </c>
      <c r="L34" s="28"/>
    </row>
    <row r="35" spans="2:12" s="1" customFormat="1" ht="14.45" hidden="1" customHeight="1" x14ac:dyDescent="0.2">
      <c r="B35" s="28"/>
      <c r="E35" s="23" t="s">
        <v>38</v>
      </c>
      <c r="F35" s="93">
        <f>ROUND((SUM(BG127:BG161)),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 x14ac:dyDescent="0.2">
      <c r="B36" s="28"/>
      <c r="E36" s="23" t="s">
        <v>39</v>
      </c>
      <c r="F36" s="93">
        <f>ROUND((SUM(BH127:BH161)),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 x14ac:dyDescent="0.2">
      <c r="B37" s="28"/>
      <c r="E37" s="33" t="s">
        <v>40</v>
      </c>
      <c r="F37" s="90">
        <f>ROUND((SUM(BI127:BI161)),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 x14ac:dyDescent="0.2">
      <c r="B38" s="28"/>
      <c r="L38" s="28"/>
    </row>
    <row r="39" spans="2:12" s="1" customFormat="1" ht="25.5" customHeight="1" x14ac:dyDescent="0.2">
      <c r="B39" s="28"/>
      <c r="C39" s="95"/>
      <c r="D39" s="96" t="s">
        <v>41</v>
      </c>
      <c r="E39" s="56"/>
      <c r="F39" s="56"/>
      <c r="G39" s="97" t="s">
        <v>42</v>
      </c>
      <c r="H39" s="98" t="s">
        <v>43</v>
      </c>
      <c r="I39" s="56"/>
      <c r="J39" s="99">
        <f>SUM(J30:J37)</f>
        <v>0</v>
      </c>
      <c r="K39" s="100"/>
      <c r="L39" s="28"/>
    </row>
    <row r="40" spans="2:12" s="1" customFormat="1" ht="14.45" customHeight="1" x14ac:dyDescent="0.2">
      <c r="B40" s="28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hidden="1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hidden="1" customHeight="1" x14ac:dyDescent="0.2">
      <c r="B82" s="28"/>
      <c r="C82" s="17" t="s">
        <v>105</v>
      </c>
      <c r="L82" s="28"/>
    </row>
    <row r="83" spans="2:47" s="1" customFormat="1" ht="6.95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16.5" hidden="1" customHeight="1" x14ac:dyDescent="0.2">
      <c r="B85" s="28"/>
      <c r="E85" s="210" t="str">
        <f>E7</f>
        <v>Penzión pri mlyne</v>
      </c>
      <c r="F85" s="211"/>
      <c r="G85" s="211"/>
      <c r="H85" s="211"/>
      <c r="L85" s="28"/>
    </row>
    <row r="86" spans="2:47" s="1" customFormat="1" ht="12" hidden="1" customHeight="1" x14ac:dyDescent="0.2">
      <c r="B86" s="28"/>
      <c r="C86" s="23" t="s">
        <v>103</v>
      </c>
      <c r="L86" s="28"/>
    </row>
    <row r="87" spans="2:47" s="1" customFormat="1" ht="16.5" hidden="1" customHeight="1" x14ac:dyDescent="0.2">
      <c r="B87" s="28"/>
      <c r="E87" s="200" t="str">
        <f>E9</f>
        <v>05 - Vodovodna prípojka</v>
      </c>
      <c r="F87" s="209"/>
      <c r="G87" s="209"/>
      <c r="H87" s="209"/>
      <c r="L87" s="28"/>
    </row>
    <row r="88" spans="2:47" s="1" customFormat="1" ht="6.95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 xml:space="preserve"> </v>
      </c>
      <c r="I89" s="23" t="s">
        <v>21</v>
      </c>
      <c r="J89" s="51">
        <f>IF(J12="","",J12)</f>
        <v>0</v>
      </c>
      <c r="L89" s="28"/>
    </row>
    <row r="90" spans="2:47" s="1" customFormat="1" ht="6.95" hidden="1" customHeight="1" x14ac:dyDescent="0.2">
      <c r="B90" s="28"/>
      <c r="L90" s="28"/>
    </row>
    <row r="91" spans="2:47" s="1" customFormat="1" ht="15.2" hidden="1" customHeight="1" x14ac:dyDescent="0.2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hidden="1" customHeight="1" x14ac:dyDescent="0.2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hidden="1" customHeight="1" x14ac:dyDescent="0.2">
      <c r="B93" s="28"/>
      <c r="L93" s="28"/>
    </row>
    <row r="94" spans="2:47" s="1" customFormat="1" ht="29.25" hidden="1" customHeight="1" x14ac:dyDescent="0.2">
      <c r="B94" s="28"/>
      <c r="C94" s="103" t="s">
        <v>106</v>
      </c>
      <c r="D94" s="95"/>
      <c r="E94" s="95"/>
      <c r="F94" s="95"/>
      <c r="G94" s="95"/>
      <c r="H94" s="95"/>
      <c r="I94" s="95"/>
      <c r="J94" s="104" t="s">
        <v>107</v>
      </c>
      <c r="K94" s="95"/>
      <c r="L94" s="28"/>
    </row>
    <row r="95" spans="2:47" s="1" customFormat="1" ht="10.35" hidden="1" customHeight="1" x14ac:dyDescent="0.2">
      <c r="B95" s="28"/>
      <c r="L95" s="28"/>
    </row>
    <row r="96" spans="2:47" s="1" customFormat="1" ht="22.7" hidden="1" customHeight="1" x14ac:dyDescent="0.2">
      <c r="B96" s="28"/>
      <c r="C96" s="105" t="s">
        <v>108</v>
      </c>
      <c r="J96" s="65">
        <f>J127</f>
        <v>0</v>
      </c>
      <c r="L96" s="28"/>
      <c r="AU96" s="13" t="s">
        <v>109</v>
      </c>
    </row>
    <row r="97" spans="2:12" s="8" customFormat="1" ht="24.95" hidden="1" customHeight="1" x14ac:dyDescent="0.2">
      <c r="B97" s="106"/>
      <c r="D97" s="107" t="s">
        <v>110</v>
      </c>
      <c r="E97" s="108"/>
      <c r="F97" s="108"/>
      <c r="G97" s="108"/>
      <c r="H97" s="108"/>
      <c r="I97" s="108"/>
      <c r="J97" s="109">
        <f>J128</f>
        <v>0</v>
      </c>
      <c r="L97" s="106"/>
    </row>
    <row r="98" spans="2:12" s="9" customFormat="1" ht="20.100000000000001" hidden="1" customHeight="1" x14ac:dyDescent="0.2">
      <c r="B98" s="110"/>
      <c r="D98" s="111" t="s">
        <v>111</v>
      </c>
      <c r="E98" s="112"/>
      <c r="F98" s="112"/>
      <c r="G98" s="112"/>
      <c r="H98" s="112"/>
      <c r="I98" s="112"/>
      <c r="J98" s="113">
        <f>J129</f>
        <v>0</v>
      </c>
      <c r="L98" s="110"/>
    </row>
    <row r="99" spans="2:12" s="9" customFormat="1" ht="20.100000000000001" hidden="1" customHeight="1" x14ac:dyDescent="0.2">
      <c r="B99" s="110"/>
      <c r="D99" s="111" t="s">
        <v>1451</v>
      </c>
      <c r="E99" s="112"/>
      <c r="F99" s="112"/>
      <c r="G99" s="112"/>
      <c r="H99" s="112"/>
      <c r="I99" s="112"/>
      <c r="J99" s="113">
        <f>J138</f>
        <v>0</v>
      </c>
      <c r="L99" s="110"/>
    </row>
    <row r="100" spans="2:12" s="9" customFormat="1" ht="20.100000000000001" hidden="1" customHeight="1" x14ac:dyDescent="0.2">
      <c r="B100" s="110"/>
      <c r="D100" s="111" t="s">
        <v>1452</v>
      </c>
      <c r="E100" s="112"/>
      <c r="F100" s="112"/>
      <c r="G100" s="112"/>
      <c r="H100" s="112"/>
      <c r="I100" s="112"/>
      <c r="J100" s="113">
        <f>J140</f>
        <v>0</v>
      </c>
      <c r="L100" s="110"/>
    </row>
    <row r="101" spans="2:12" s="9" customFormat="1" ht="20.100000000000001" hidden="1" customHeight="1" x14ac:dyDescent="0.2">
      <c r="B101" s="110"/>
      <c r="D101" s="111" t="s">
        <v>1453</v>
      </c>
      <c r="E101" s="112"/>
      <c r="F101" s="112"/>
      <c r="G101" s="112"/>
      <c r="H101" s="112"/>
      <c r="I101" s="112"/>
      <c r="J101" s="113">
        <f>J148</f>
        <v>0</v>
      </c>
      <c r="L101" s="110"/>
    </row>
    <row r="102" spans="2:12" s="8" customFormat="1" ht="24.95" hidden="1" customHeight="1" x14ac:dyDescent="0.2">
      <c r="B102" s="106"/>
      <c r="D102" s="107" t="s">
        <v>116</v>
      </c>
      <c r="E102" s="108"/>
      <c r="F102" s="108"/>
      <c r="G102" s="108"/>
      <c r="H102" s="108"/>
      <c r="I102" s="108"/>
      <c r="J102" s="109">
        <f>J150</f>
        <v>0</v>
      </c>
      <c r="L102" s="106"/>
    </row>
    <row r="103" spans="2:12" s="9" customFormat="1" ht="20.100000000000001" hidden="1" customHeight="1" x14ac:dyDescent="0.2">
      <c r="B103" s="110"/>
      <c r="D103" s="111" t="s">
        <v>119</v>
      </c>
      <c r="E103" s="112"/>
      <c r="F103" s="112"/>
      <c r="G103" s="112"/>
      <c r="H103" s="112"/>
      <c r="I103" s="112"/>
      <c r="J103" s="113">
        <f>J151</f>
        <v>0</v>
      </c>
      <c r="L103" s="110"/>
    </row>
    <row r="104" spans="2:12" s="8" customFormat="1" ht="24.95" hidden="1" customHeight="1" x14ac:dyDescent="0.2">
      <c r="B104" s="106"/>
      <c r="D104" s="107" t="s">
        <v>131</v>
      </c>
      <c r="E104" s="108"/>
      <c r="F104" s="108"/>
      <c r="G104" s="108"/>
      <c r="H104" s="108"/>
      <c r="I104" s="108"/>
      <c r="J104" s="109">
        <f>J153</f>
        <v>0</v>
      </c>
      <c r="L104" s="106"/>
    </row>
    <row r="105" spans="2:12" s="8" customFormat="1" ht="24.95" hidden="1" customHeight="1" x14ac:dyDescent="0.2">
      <c r="B105" s="106"/>
      <c r="D105" s="107" t="s">
        <v>1454</v>
      </c>
      <c r="E105" s="108"/>
      <c r="F105" s="108"/>
      <c r="G105" s="108"/>
      <c r="H105" s="108"/>
      <c r="I105" s="108"/>
      <c r="J105" s="109">
        <f>J155</f>
        <v>0</v>
      </c>
      <c r="L105" s="106"/>
    </row>
    <row r="106" spans="2:12" s="9" customFormat="1" ht="20.100000000000001" hidden="1" customHeight="1" x14ac:dyDescent="0.2">
      <c r="B106" s="110"/>
      <c r="D106" s="111" t="s">
        <v>1455</v>
      </c>
      <c r="E106" s="112"/>
      <c r="F106" s="112"/>
      <c r="G106" s="112"/>
      <c r="H106" s="112"/>
      <c r="I106" s="112"/>
      <c r="J106" s="113">
        <f>J156</f>
        <v>0</v>
      </c>
      <c r="L106" s="110"/>
    </row>
    <row r="107" spans="2:12" s="9" customFormat="1" ht="20.100000000000001" hidden="1" customHeight="1" x14ac:dyDescent="0.2">
      <c r="B107" s="110"/>
      <c r="D107" s="111" t="s">
        <v>1456</v>
      </c>
      <c r="E107" s="112"/>
      <c r="F107" s="112"/>
      <c r="G107" s="112"/>
      <c r="H107" s="112"/>
      <c r="I107" s="112"/>
      <c r="J107" s="113">
        <f>J159</f>
        <v>0</v>
      </c>
      <c r="L107" s="110"/>
    </row>
    <row r="108" spans="2:12" s="1" customFormat="1" ht="21.75" hidden="1" customHeight="1" x14ac:dyDescent="0.2">
      <c r="B108" s="28"/>
      <c r="L108" s="28"/>
    </row>
    <row r="109" spans="2:12" s="1" customFormat="1" ht="6.95" hidden="1" customHeight="1" x14ac:dyDescent="0.2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0" spans="2:12" hidden="1" x14ac:dyDescent="0.2"/>
    <row r="111" spans="2:12" hidden="1" x14ac:dyDescent="0.2"/>
    <row r="112" spans="2:12" hidden="1" x14ac:dyDescent="0.2"/>
    <row r="113" spans="2:63" s="1" customFormat="1" ht="6.95" customHeight="1" x14ac:dyDescent="0.2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28"/>
    </row>
    <row r="114" spans="2:63" s="1" customFormat="1" ht="24.95" customHeight="1" x14ac:dyDescent="0.2">
      <c r="B114" s="28"/>
      <c r="C114" s="17" t="s">
        <v>132</v>
      </c>
      <c r="L114" s="28"/>
    </row>
    <row r="115" spans="2:63" s="1" customFormat="1" ht="6.95" customHeight="1" x14ac:dyDescent="0.2">
      <c r="B115" s="28"/>
      <c r="L115" s="28"/>
    </row>
    <row r="116" spans="2:63" s="1" customFormat="1" ht="12" customHeight="1" x14ac:dyDescent="0.2">
      <c r="B116" s="28"/>
      <c r="C116" s="23" t="s">
        <v>15</v>
      </c>
      <c r="L116" s="28"/>
    </row>
    <row r="117" spans="2:63" s="1" customFormat="1" ht="16.5" customHeight="1" x14ac:dyDescent="0.2">
      <c r="B117" s="28"/>
      <c r="E117" s="210" t="str">
        <f>E7</f>
        <v>Penzión pri mlyne</v>
      </c>
      <c r="F117" s="211"/>
      <c r="G117" s="211"/>
      <c r="H117" s="211"/>
      <c r="L117" s="28"/>
    </row>
    <row r="118" spans="2:63" s="1" customFormat="1" ht="12" customHeight="1" x14ac:dyDescent="0.2">
      <c r="B118" s="28"/>
      <c r="C118" s="23" t="s">
        <v>103</v>
      </c>
      <c r="L118" s="28"/>
    </row>
    <row r="119" spans="2:63" s="1" customFormat="1" ht="16.5" customHeight="1" x14ac:dyDescent="0.2">
      <c r="B119" s="28"/>
      <c r="E119" s="200" t="str">
        <f>E9</f>
        <v>05 - Vodovodna prípojka</v>
      </c>
      <c r="F119" s="209"/>
      <c r="G119" s="209"/>
      <c r="H119" s="209"/>
      <c r="L119" s="28"/>
    </row>
    <row r="120" spans="2:63" s="1" customFormat="1" ht="6.95" customHeight="1" x14ac:dyDescent="0.2">
      <c r="B120" s="28"/>
      <c r="L120" s="28"/>
    </row>
    <row r="121" spans="2:63" s="1" customFormat="1" ht="12" customHeight="1" x14ac:dyDescent="0.2">
      <c r="B121" s="28"/>
      <c r="C121" s="23" t="s">
        <v>19</v>
      </c>
      <c r="F121" s="21" t="str">
        <f>F12</f>
        <v xml:space="preserve"> </v>
      </c>
      <c r="I121" s="23" t="s">
        <v>21</v>
      </c>
      <c r="J121" s="51">
        <f>IF(J12="","",J12)</f>
        <v>0</v>
      </c>
      <c r="L121" s="28"/>
    </row>
    <row r="122" spans="2:63" s="1" customFormat="1" ht="6.95" customHeight="1" x14ac:dyDescent="0.2">
      <c r="B122" s="28"/>
      <c r="L122" s="28"/>
    </row>
    <row r="123" spans="2:63" s="1" customFormat="1" ht="15.2" customHeight="1" x14ac:dyDescent="0.2">
      <c r="B123" s="28"/>
      <c r="C123" s="23" t="s">
        <v>22</v>
      </c>
      <c r="F123" s="21" t="str">
        <f>E15</f>
        <v xml:space="preserve"> </v>
      </c>
      <c r="I123" s="23" t="s">
        <v>27</v>
      </c>
      <c r="J123" s="26" t="str">
        <f>E21</f>
        <v xml:space="preserve"> </v>
      </c>
      <c r="L123" s="28"/>
    </row>
    <row r="124" spans="2:63" s="1" customFormat="1" ht="15.2" customHeight="1" x14ac:dyDescent="0.2">
      <c r="B124" s="28"/>
      <c r="C124" s="23" t="s">
        <v>25</v>
      </c>
      <c r="F124" s="21" t="str">
        <f>IF(E18="","",E18)</f>
        <v>Vyplň údaj</v>
      </c>
      <c r="I124" s="23" t="s">
        <v>29</v>
      </c>
      <c r="J124" s="26" t="str">
        <f>E24</f>
        <v xml:space="preserve"> </v>
      </c>
      <c r="L124" s="28"/>
    </row>
    <row r="125" spans="2:63" s="1" customFormat="1" ht="10.35" customHeight="1" x14ac:dyDescent="0.2">
      <c r="B125" s="28"/>
      <c r="L125" s="28"/>
    </row>
    <row r="126" spans="2:63" s="10" customFormat="1" ht="29.25" customHeight="1" x14ac:dyDescent="0.2">
      <c r="B126" s="114"/>
      <c r="C126" s="115" t="s">
        <v>133</v>
      </c>
      <c r="D126" s="116" t="s">
        <v>56</v>
      </c>
      <c r="E126" s="116" t="s">
        <v>52</v>
      </c>
      <c r="F126" s="116" t="s">
        <v>53</v>
      </c>
      <c r="G126" s="116" t="s">
        <v>134</v>
      </c>
      <c r="H126" s="116" t="s">
        <v>135</v>
      </c>
      <c r="I126" s="116" t="s">
        <v>136</v>
      </c>
      <c r="J126" s="117" t="s">
        <v>107</v>
      </c>
      <c r="K126" s="118" t="s">
        <v>137</v>
      </c>
      <c r="L126" s="114"/>
      <c r="M126" s="58" t="s">
        <v>1</v>
      </c>
      <c r="N126" s="59" t="s">
        <v>35</v>
      </c>
      <c r="O126" s="59" t="s">
        <v>138</v>
      </c>
      <c r="P126" s="59" t="s">
        <v>139</v>
      </c>
      <c r="Q126" s="59" t="s">
        <v>140</v>
      </c>
      <c r="R126" s="59" t="s">
        <v>141</v>
      </c>
      <c r="S126" s="59" t="s">
        <v>142</v>
      </c>
      <c r="T126" s="60" t="s">
        <v>143</v>
      </c>
    </row>
    <row r="127" spans="2:63" s="1" customFormat="1" ht="22.7" customHeight="1" x14ac:dyDescent="0.25">
      <c r="B127" s="28"/>
      <c r="C127" s="63" t="s">
        <v>108</v>
      </c>
      <c r="J127" s="119">
        <f>BK127</f>
        <v>0</v>
      </c>
      <c r="L127" s="28"/>
      <c r="M127" s="61"/>
      <c r="N127" s="52"/>
      <c r="O127" s="52"/>
      <c r="P127" s="120">
        <f>P128+P150+P153+P155</f>
        <v>0</v>
      </c>
      <c r="Q127" s="52"/>
      <c r="R127" s="120">
        <f>R128+R150+R153+R155</f>
        <v>22.042292</v>
      </c>
      <c r="S127" s="52"/>
      <c r="T127" s="121">
        <f>T128+T150+T153+T155</f>
        <v>0</v>
      </c>
      <c r="AT127" s="13" t="s">
        <v>70</v>
      </c>
      <c r="AU127" s="13" t="s">
        <v>109</v>
      </c>
      <c r="BK127" s="122">
        <f>BK128+BK150+BK153+BK155</f>
        <v>0</v>
      </c>
    </row>
    <row r="128" spans="2:63" s="11" customFormat="1" ht="26.1" customHeight="1" x14ac:dyDescent="0.2">
      <c r="B128" s="123"/>
      <c r="D128" s="124" t="s">
        <v>70</v>
      </c>
      <c r="E128" s="125" t="s">
        <v>144</v>
      </c>
      <c r="F128" s="125" t="s">
        <v>145</v>
      </c>
      <c r="I128" s="126"/>
      <c r="J128" s="127">
        <f>BK128</f>
        <v>0</v>
      </c>
      <c r="L128" s="123"/>
      <c r="M128" s="128"/>
      <c r="P128" s="129">
        <f>P129+P138+P140+P148</f>
        <v>0</v>
      </c>
      <c r="R128" s="129">
        <f>R129+R138+R140+R148</f>
        <v>22.035668000000001</v>
      </c>
      <c r="T128" s="130">
        <f>T129+T138+T140+T148</f>
        <v>0</v>
      </c>
      <c r="AR128" s="124" t="s">
        <v>79</v>
      </c>
      <c r="AT128" s="131" t="s">
        <v>70</v>
      </c>
      <c r="AU128" s="131" t="s">
        <v>71</v>
      </c>
      <c r="AY128" s="124" t="s">
        <v>146</v>
      </c>
      <c r="BK128" s="132">
        <f>BK129+BK138+BK140+BK148</f>
        <v>0</v>
      </c>
    </row>
    <row r="129" spans="2:65" s="11" customFormat="1" ht="22.7" customHeight="1" x14ac:dyDescent="0.2">
      <c r="B129" s="123"/>
      <c r="D129" s="124" t="s">
        <v>70</v>
      </c>
      <c r="E129" s="133" t="s">
        <v>79</v>
      </c>
      <c r="F129" s="133" t="s">
        <v>147</v>
      </c>
      <c r="I129" s="126"/>
      <c r="J129" s="134">
        <f>BK129</f>
        <v>0</v>
      </c>
      <c r="L129" s="123"/>
      <c r="M129" s="128"/>
      <c r="P129" s="129">
        <f>SUM(P130:P137)</f>
        <v>0</v>
      </c>
      <c r="R129" s="129">
        <f>SUM(R130:R137)</f>
        <v>8.8000000000000007</v>
      </c>
      <c r="T129" s="130">
        <f>SUM(T130:T137)</f>
        <v>0</v>
      </c>
      <c r="AR129" s="124" t="s">
        <v>79</v>
      </c>
      <c r="AT129" s="131" t="s">
        <v>70</v>
      </c>
      <c r="AU129" s="131" t="s">
        <v>79</v>
      </c>
      <c r="AY129" s="124" t="s">
        <v>146</v>
      </c>
      <c r="BK129" s="132">
        <f>SUM(BK130:BK137)</f>
        <v>0</v>
      </c>
    </row>
    <row r="130" spans="2:65" s="1" customFormat="1" ht="16.5" customHeight="1" x14ac:dyDescent="0.2">
      <c r="B130" s="28"/>
      <c r="C130" s="135" t="s">
        <v>79</v>
      </c>
      <c r="D130" s="135" t="s">
        <v>148</v>
      </c>
      <c r="E130" s="136" t="s">
        <v>1457</v>
      </c>
      <c r="F130" s="137" t="s">
        <v>1458</v>
      </c>
      <c r="G130" s="138" t="s">
        <v>151</v>
      </c>
      <c r="H130" s="139">
        <v>37.247999999999998</v>
      </c>
      <c r="I130" s="140"/>
      <c r="J130" s="141">
        <f t="shared" ref="J130:J137" si="0">ROUND(I130*H130,2)</f>
        <v>0</v>
      </c>
      <c r="K130" s="142"/>
      <c r="L130" s="28"/>
      <c r="M130" s="143" t="s">
        <v>1</v>
      </c>
      <c r="N130" s="144" t="s">
        <v>37</v>
      </c>
      <c r="P130" s="145">
        <f t="shared" ref="P130:P137" si="1">O130*H130</f>
        <v>0</v>
      </c>
      <c r="Q130" s="145">
        <v>0</v>
      </c>
      <c r="R130" s="145">
        <f t="shared" ref="R130:R137" si="2">Q130*H130</f>
        <v>0</v>
      </c>
      <c r="S130" s="145">
        <v>0</v>
      </c>
      <c r="T130" s="146">
        <f t="shared" ref="T130:T137" si="3">S130*H130</f>
        <v>0</v>
      </c>
      <c r="AR130" s="147" t="s">
        <v>152</v>
      </c>
      <c r="AT130" s="147" t="s">
        <v>148</v>
      </c>
      <c r="AU130" s="147" t="s">
        <v>153</v>
      </c>
      <c r="AY130" s="13" t="s">
        <v>146</v>
      </c>
      <c r="BE130" s="148">
        <f t="shared" ref="BE130:BE137" si="4">IF(N130="základná",J130,0)</f>
        <v>0</v>
      </c>
      <c r="BF130" s="148">
        <f t="shared" ref="BF130:BF137" si="5">IF(N130="znížená",J130,0)</f>
        <v>0</v>
      </c>
      <c r="BG130" s="148">
        <f t="shared" ref="BG130:BG137" si="6">IF(N130="zákl. prenesená",J130,0)</f>
        <v>0</v>
      </c>
      <c r="BH130" s="148">
        <f t="shared" ref="BH130:BH137" si="7">IF(N130="zníž. prenesená",J130,0)</f>
        <v>0</v>
      </c>
      <c r="BI130" s="148">
        <f t="shared" ref="BI130:BI137" si="8">IF(N130="nulová",J130,0)</f>
        <v>0</v>
      </c>
      <c r="BJ130" s="13" t="s">
        <v>153</v>
      </c>
      <c r="BK130" s="148">
        <f t="shared" ref="BK130:BK137" si="9">ROUND(I130*H130,2)</f>
        <v>0</v>
      </c>
      <c r="BL130" s="13" t="s">
        <v>152</v>
      </c>
      <c r="BM130" s="147" t="s">
        <v>153</v>
      </c>
    </row>
    <row r="131" spans="2:65" s="1" customFormat="1" ht="37.700000000000003" customHeight="1" x14ac:dyDescent="0.2">
      <c r="B131" s="28"/>
      <c r="C131" s="135" t="s">
        <v>153</v>
      </c>
      <c r="D131" s="135" t="s">
        <v>148</v>
      </c>
      <c r="E131" s="136" t="s">
        <v>1459</v>
      </c>
      <c r="F131" s="137" t="s">
        <v>1460</v>
      </c>
      <c r="G131" s="138" t="s">
        <v>151</v>
      </c>
      <c r="H131" s="139">
        <v>37.247999999999998</v>
      </c>
      <c r="I131" s="140"/>
      <c r="J131" s="141">
        <f t="shared" si="0"/>
        <v>0</v>
      </c>
      <c r="K131" s="142"/>
      <c r="L131" s="28"/>
      <c r="M131" s="143" t="s">
        <v>1</v>
      </c>
      <c r="N131" s="144" t="s">
        <v>37</v>
      </c>
      <c r="P131" s="145">
        <f t="shared" si="1"/>
        <v>0</v>
      </c>
      <c r="Q131" s="145">
        <v>0</v>
      </c>
      <c r="R131" s="145">
        <f t="shared" si="2"/>
        <v>0</v>
      </c>
      <c r="S131" s="145">
        <v>0</v>
      </c>
      <c r="T131" s="146">
        <f t="shared" si="3"/>
        <v>0</v>
      </c>
      <c r="AR131" s="147" t="s">
        <v>152</v>
      </c>
      <c r="AT131" s="147" t="s">
        <v>148</v>
      </c>
      <c r="AU131" s="147" t="s">
        <v>153</v>
      </c>
      <c r="AY131" s="13" t="s">
        <v>146</v>
      </c>
      <c r="BE131" s="148">
        <f t="shared" si="4"/>
        <v>0</v>
      </c>
      <c r="BF131" s="148">
        <f t="shared" si="5"/>
        <v>0</v>
      </c>
      <c r="BG131" s="148">
        <f t="shared" si="6"/>
        <v>0</v>
      </c>
      <c r="BH131" s="148">
        <f t="shared" si="7"/>
        <v>0</v>
      </c>
      <c r="BI131" s="148">
        <f t="shared" si="8"/>
        <v>0</v>
      </c>
      <c r="BJ131" s="13" t="s">
        <v>153</v>
      </c>
      <c r="BK131" s="148">
        <f t="shared" si="9"/>
        <v>0</v>
      </c>
      <c r="BL131" s="13" t="s">
        <v>152</v>
      </c>
      <c r="BM131" s="147" t="s">
        <v>152</v>
      </c>
    </row>
    <row r="132" spans="2:65" s="1" customFormat="1" ht="33" customHeight="1" x14ac:dyDescent="0.2">
      <c r="B132" s="28"/>
      <c r="C132" s="135" t="s">
        <v>156</v>
      </c>
      <c r="D132" s="135" t="s">
        <v>148</v>
      </c>
      <c r="E132" s="136" t="s">
        <v>1461</v>
      </c>
      <c r="F132" s="137" t="s">
        <v>1462</v>
      </c>
      <c r="G132" s="138" t="s">
        <v>151</v>
      </c>
      <c r="H132" s="139">
        <v>12.416</v>
      </c>
      <c r="I132" s="140"/>
      <c r="J132" s="141">
        <f t="shared" si="0"/>
        <v>0</v>
      </c>
      <c r="K132" s="142"/>
      <c r="L132" s="28"/>
      <c r="M132" s="143" t="s">
        <v>1</v>
      </c>
      <c r="N132" s="144" t="s">
        <v>37</v>
      </c>
      <c r="P132" s="145">
        <f t="shared" si="1"/>
        <v>0</v>
      </c>
      <c r="Q132" s="145">
        <v>0</v>
      </c>
      <c r="R132" s="145">
        <f t="shared" si="2"/>
        <v>0</v>
      </c>
      <c r="S132" s="145">
        <v>0</v>
      </c>
      <c r="T132" s="146">
        <f t="shared" si="3"/>
        <v>0</v>
      </c>
      <c r="AR132" s="147" t="s">
        <v>152</v>
      </c>
      <c r="AT132" s="147" t="s">
        <v>148</v>
      </c>
      <c r="AU132" s="147" t="s">
        <v>153</v>
      </c>
      <c r="AY132" s="13" t="s">
        <v>146</v>
      </c>
      <c r="BE132" s="148">
        <f t="shared" si="4"/>
        <v>0</v>
      </c>
      <c r="BF132" s="148">
        <f t="shared" si="5"/>
        <v>0</v>
      </c>
      <c r="BG132" s="148">
        <f t="shared" si="6"/>
        <v>0</v>
      </c>
      <c r="BH132" s="148">
        <f t="shared" si="7"/>
        <v>0</v>
      </c>
      <c r="BI132" s="148">
        <f t="shared" si="8"/>
        <v>0</v>
      </c>
      <c r="BJ132" s="13" t="s">
        <v>153</v>
      </c>
      <c r="BK132" s="148">
        <f t="shared" si="9"/>
        <v>0</v>
      </c>
      <c r="BL132" s="13" t="s">
        <v>152</v>
      </c>
      <c r="BM132" s="147" t="s">
        <v>159</v>
      </c>
    </row>
    <row r="133" spans="2:65" s="1" customFormat="1" ht="24.2" customHeight="1" x14ac:dyDescent="0.2">
      <c r="B133" s="28"/>
      <c r="C133" s="135" t="s">
        <v>152</v>
      </c>
      <c r="D133" s="135" t="s">
        <v>148</v>
      </c>
      <c r="E133" s="136" t="s">
        <v>1463</v>
      </c>
      <c r="F133" s="137" t="s">
        <v>1464</v>
      </c>
      <c r="G133" s="138" t="s">
        <v>151</v>
      </c>
      <c r="H133" s="139">
        <v>37.247999999999998</v>
      </c>
      <c r="I133" s="140"/>
      <c r="J133" s="141">
        <f t="shared" si="0"/>
        <v>0</v>
      </c>
      <c r="K133" s="142"/>
      <c r="L133" s="28"/>
      <c r="M133" s="143" t="s">
        <v>1</v>
      </c>
      <c r="N133" s="144" t="s">
        <v>37</v>
      </c>
      <c r="P133" s="145">
        <f t="shared" si="1"/>
        <v>0</v>
      </c>
      <c r="Q133" s="145">
        <v>0</v>
      </c>
      <c r="R133" s="145">
        <f t="shared" si="2"/>
        <v>0</v>
      </c>
      <c r="S133" s="145">
        <v>0</v>
      </c>
      <c r="T133" s="146">
        <f t="shared" si="3"/>
        <v>0</v>
      </c>
      <c r="AR133" s="147" t="s">
        <v>152</v>
      </c>
      <c r="AT133" s="147" t="s">
        <v>148</v>
      </c>
      <c r="AU133" s="147" t="s">
        <v>153</v>
      </c>
      <c r="AY133" s="13" t="s">
        <v>146</v>
      </c>
      <c r="BE133" s="148">
        <f t="shared" si="4"/>
        <v>0</v>
      </c>
      <c r="BF133" s="148">
        <f t="shared" si="5"/>
        <v>0</v>
      </c>
      <c r="BG133" s="148">
        <f t="shared" si="6"/>
        <v>0</v>
      </c>
      <c r="BH133" s="148">
        <f t="shared" si="7"/>
        <v>0</v>
      </c>
      <c r="BI133" s="148">
        <f t="shared" si="8"/>
        <v>0</v>
      </c>
      <c r="BJ133" s="13" t="s">
        <v>153</v>
      </c>
      <c r="BK133" s="148">
        <f t="shared" si="9"/>
        <v>0</v>
      </c>
      <c r="BL133" s="13" t="s">
        <v>152</v>
      </c>
      <c r="BM133" s="147" t="s">
        <v>162</v>
      </c>
    </row>
    <row r="134" spans="2:65" s="1" customFormat="1" ht="33" customHeight="1" x14ac:dyDescent="0.2">
      <c r="B134" s="28"/>
      <c r="C134" s="135" t="s">
        <v>163</v>
      </c>
      <c r="D134" s="135" t="s">
        <v>148</v>
      </c>
      <c r="E134" s="136" t="s">
        <v>174</v>
      </c>
      <c r="F134" s="137" t="s">
        <v>175</v>
      </c>
      <c r="G134" s="138" t="s">
        <v>151</v>
      </c>
      <c r="H134" s="139">
        <v>12.416</v>
      </c>
      <c r="I134" s="140"/>
      <c r="J134" s="141">
        <f t="shared" si="0"/>
        <v>0</v>
      </c>
      <c r="K134" s="142"/>
      <c r="L134" s="28"/>
      <c r="M134" s="143" t="s">
        <v>1</v>
      </c>
      <c r="N134" s="144" t="s">
        <v>37</v>
      </c>
      <c r="P134" s="145">
        <f t="shared" si="1"/>
        <v>0</v>
      </c>
      <c r="Q134" s="145">
        <v>0</v>
      </c>
      <c r="R134" s="145">
        <f t="shared" si="2"/>
        <v>0</v>
      </c>
      <c r="S134" s="145">
        <v>0</v>
      </c>
      <c r="T134" s="146">
        <f t="shared" si="3"/>
        <v>0</v>
      </c>
      <c r="AR134" s="147" t="s">
        <v>152</v>
      </c>
      <c r="AT134" s="147" t="s">
        <v>148</v>
      </c>
      <c r="AU134" s="147" t="s">
        <v>153</v>
      </c>
      <c r="AY134" s="13" t="s">
        <v>146</v>
      </c>
      <c r="BE134" s="148">
        <f t="shared" si="4"/>
        <v>0</v>
      </c>
      <c r="BF134" s="148">
        <f t="shared" si="5"/>
        <v>0</v>
      </c>
      <c r="BG134" s="148">
        <f t="shared" si="6"/>
        <v>0</v>
      </c>
      <c r="BH134" s="148">
        <f t="shared" si="7"/>
        <v>0</v>
      </c>
      <c r="BI134" s="148">
        <f t="shared" si="8"/>
        <v>0</v>
      </c>
      <c r="BJ134" s="13" t="s">
        <v>153</v>
      </c>
      <c r="BK134" s="148">
        <f t="shared" si="9"/>
        <v>0</v>
      </c>
      <c r="BL134" s="13" t="s">
        <v>152</v>
      </c>
      <c r="BM134" s="147" t="s">
        <v>166</v>
      </c>
    </row>
    <row r="135" spans="2:65" s="1" customFormat="1" ht="24.2" customHeight="1" x14ac:dyDescent="0.2">
      <c r="B135" s="28"/>
      <c r="C135" s="135" t="s">
        <v>159</v>
      </c>
      <c r="D135" s="135" t="s">
        <v>148</v>
      </c>
      <c r="E135" s="136" t="s">
        <v>1465</v>
      </c>
      <c r="F135" s="137" t="s">
        <v>1466</v>
      </c>
      <c r="G135" s="138" t="s">
        <v>151</v>
      </c>
      <c r="H135" s="139">
        <v>24.832000000000001</v>
      </c>
      <c r="I135" s="140"/>
      <c r="J135" s="141">
        <f t="shared" si="0"/>
        <v>0</v>
      </c>
      <c r="K135" s="142"/>
      <c r="L135" s="28"/>
      <c r="M135" s="143" t="s">
        <v>1</v>
      </c>
      <c r="N135" s="144" t="s">
        <v>37</v>
      </c>
      <c r="P135" s="145">
        <f t="shared" si="1"/>
        <v>0</v>
      </c>
      <c r="Q135" s="145">
        <v>0</v>
      </c>
      <c r="R135" s="145">
        <f t="shared" si="2"/>
        <v>0</v>
      </c>
      <c r="S135" s="145">
        <v>0</v>
      </c>
      <c r="T135" s="146">
        <f t="shared" si="3"/>
        <v>0</v>
      </c>
      <c r="AR135" s="147" t="s">
        <v>152</v>
      </c>
      <c r="AT135" s="147" t="s">
        <v>148</v>
      </c>
      <c r="AU135" s="147" t="s">
        <v>153</v>
      </c>
      <c r="AY135" s="13" t="s">
        <v>146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3" t="s">
        <v>153</v>
      </c>
      <c r="BK135" s="148">
        <f t="shared" si="9"/>
        <v>0</v>
      </c>
      <c r="BL135" s="13" t="s">
        <v>152</v>
      </c>
      <c r="BM135" s="147" t="s">
        <v>169</v>
      </c>
    </row>
    <row r="136" spans="2:65" s="1" customFormat="1" ht="24.2" customHeight="1" x14ac:dyDescent="0.2">
      <c r="B136" s="28"/>
      <c r="C136" s="135" t="s">
        <v>170</v>
      </c>
      <c r="D136" s="135" t="s">
        <v>148</v>
      </c>
      <c r="E136" s="136" t="s">
        <v>1467</v>
      </c>
      <c r="F136" s="137" t="s">
        <v>1468</v>
      </c>
      <c r="G136" s="138" t="s">
        <v>151</v>
      </c>
      <c r="H136" s="139">
        <v>4.6559999999999997</v>
      </c>
      <c r="I136" s="140"/>
      <c r="J136" s="141">
        <f t="shared" si="0"/>
        <v>0</v>
      </c>
      <c r="K136" s="142"/>
      <c r="L136" s="28"/>
      <c r="M136" s="143" t="s">
        <v>1</v>
      </c>
      <c r="N136" s="144" t="s">
        <v>37</v>
      </c>
      <c r="P136" s="145">
        <f t="shared" si="1"/>
        <v>0</v>
      </c>
      <c r="Q136" s="145">
        <v>0</v>
      </c>
      <c r="R136" s="145">
        <f t="shared" si="2"/>
        <v>0</v>
      </c>
      <c r="S136" s="145">
        <v>0</v>
      </c>
      <c r="T136" s="146">
        <f t="shared" si="3"/>
        <v>0</v>
      </c>
      <c r="AR136" s="147" t="s">
        <v>152</v>
      </c>
      <c r="AT136" s="147" t="s">
        <v>148</v>
      </c>
      <c r="AU136" s="147" t="s">
        <v>153</v>
      </c>
      <c r="AY136" s="13" t="s">
        <v>146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13" t="s">
        <v>153</v>
      </c>
      <c r="BK136" s="148">
        <f t="shared" si="9"/>
        <v>0</v>
      </c>
      <c r="BL136" s="13" t="s">
        <v>152</v>
      </c>
      <c r="BM136" s="147" t="s">
        <v>173</v>
      </c>
    </row>
    <row r="137" spans="2:65" s="1" customFormat="1" ht="16.5" customHeight="1" x14ac:dyDescent="0.2">
      <c r="B137" s="28"/>
      <c r="C137" s="149" t="s">
        <v>162</v>
      </c>
      <c r="D137" s="149" t="s">
        <v>194</v>
      </c>
      <c r="E137" s="150" t="s">
        <v>1469</v>
      </c>
      <c r="F137" s="151" t="s">
        <v>1470</v>
      </c>
      <c r="G137" s="152" t="s">
        <v>356</v>
      </c>
      <c r="H137" s="153">
        <v>8.8000000000000007</v>
      </c>
      <c r="I137" s="154"/>
      <c r="J137" s="155">
        <f t="shared" si="0"/>
        <v>0</v>
      </c>
      <c r="K137" s="156"/>
      <c r="L137" s="157"/>
      <c r="M137" s="158" t="s">
        <v>1</v>
      </c>
      <c r="N137" s="159" t="s">
        <v>37</v>
      </c>
      <c r="P137" s="145">
        <f t="shared" si="1"/>
        <v>0</v>
      </c>
      <c r="Q137" s="145">
        <v>1</v>
      </c>
      <c r="R137" s="145">
        <f t="shared" si="2"/>
        <v>8.8000000000000007</v>
      </c>
      <c r="S137" s="145">
        <v>0</v>
      </c>
      <c r="T137" s="146">
        <f t="shared" si="3"/>
        <v>0</v>
      </c>
      <c r="AR137" s="147" t="s">
        <v>162</v>
      </c>
      <c r="AT137" s="147" t="s">
        <v>194</v>
      </c>
      <c r="AU137" s="147" t="s">
        <v>153</v>
      </c>
      <c r="AY137" s="13" t="s">
        <v>146</v>
      </c>
      <c r="BE137" s="148">
        <f t="shared" si="4"/>
        <v>0</v>
      </c>
      <c r="BF137" s="148">
        <f t="shared" si="5"/>
        <v>0</v>
      </c>
      <c r="BG137" s="148">
        <f t="shared" si="6"/>
        <v>0</v>
      </c>
      <c r="BH137" s="148">
        <f t="shared" si="7"/>
        <v>0</v>
      </c>
      <c r="BI137" s="148">
        <f t="shared" si="8"/>
        <v>0</v>
      </c>
      <c r="BJ137" s="13" t="s">
        <v>153</v>
      </c>
      <c r="BK137" s="148">
        <f t="shared" si="9"/>
        <v>0</v>
      </c>
      <c r="BL137" s="13" t="s">
        <v>152</v>
      </c>
      <c r="BM137" s="147" t="s">
        <v>176</v>
      </c>
    </row>
    <row r="138" spans="2:65" s="11" customFormat="1" ht="22.7" customHeight="1" x14ac:dyDescent="0.2">
      <c r="B138" s="123"/>
      <c r="D138" s="124" t="s">
        <v>70</v>
      </c>
      <c r="E138" s="133" t="s">
        <v>152</v>
      </c>
      <c r="F138" s="133" t="s">
        <v>1471</v>
      </c>
      <c r="I138" s="126"/>
      <c r="J138" s="134">
        <f>BK138</f>
        <v>0</v>
      </c>
      <c r="L138" s="123"/>
      <c r="M138" s="128"/>
      <c r="P138" s="129">
        <f>P139</f>
        <v>0</v>
      </c>
      <c r="R138" s="129">
        <f>R139</f>
        <v>13.218384</v>
      </c>
      <c r="T138" s="130">
        <f>T139</f>
        <v>0</v>
      </c>
      <c r="AR138" s="124" t="s">
        <v>79</v>
      </c>
      <c r="AT138" s="131" t="s">
        <v>70</v>
      </c>
      <c r="AU138" s="131" t="s">
        <v>79</v>
      </c>
      <c r="AY138" s="124" t="s">
        <v>146</v>
      </c>
      <c r="BK138" s="132">
        <f>BK139</f>
        <v>0</v>
      </c>
    </row>
    <row r="139" spans="2:65" s="1" customFormat="1" ht="24.2" customHeight="1" x14ac:dyDescent="0.2">
      <c r="B139" s="28"/>
      <c r="C139" s="135" t="s">
        <v>178</v>
      </c>
      <c r="D139" s="135" t="s">
        <v>148</v>
      </c>
      <c r="E139" s="136" t="s">
        <v>1472</v>
      </c>
      <c r="F139" s="137" t="s">
        <v>1473</v>
      </c>
      <c r="G139" s="138" t="s">
        <v>151</v>
      </c>
      <c r="H139" s="139">
        <v>7.76</v>
      </c>
      <c r="I139" s="140"/>
      <c r="J139" s="141">
        <f>ROUND(I139*H139,2)</f>
        <v>0</v>
      </c>
      <c r="K139" s="142"/>
      <c r="L139" s="28"/>
      <c r="M139" s="143" t="s">
        <v>1</v>
      </c>
      <c r="N139" s="144" t="s">
        <v>37</v>
      </c>
      <c r="P139" s="145">
        <f>O139*H139</f>
        <v>0</v>
      </c>
      <c r="Q139" s="145">
        <v>1.7034</v>
      </c>
      <c r="R139" s="145">
        <f>Q139*H139</f>
        <v>13.218384</v>
      </c>
      <c r="S139" s="145">
        <v>0</v>
      </c>
      <c r="T139" s="146">
        <f>S139*H139</f>
        <v>0</v>
      </c>
      <c r="AR139" s="147" t="s">
        <v>152</v>
      </c>
      <c r="AT139" s="147" t="s">
        <v>148</v>
      </c>
      <c r="AU139" s="147" t="s">
        <v>153</v>
      </c>
      <c r="AY139" s="13" t="s">
        <v>146</v>
      </c>
      <c r="BE139" s="148">
        <f>IF(N139="základná",J139,0)</f>
        <v>0</v>
      </c>
      <c r="BF139" s="148">
        <f>IF(N139="znížená",J139,0)</f>
        <v>0</v>
      </c>
      <c r="BG139" s="148">
        <f>IF(N139="zákl. prenesená",J139,0)</f>
        <v>0</v>
      </c>
      <c r="BH139" s="148">
        <f>IF(N139="zníž. prenesená",J139,0)</f>
        <v>0</v>
      </c>
      <c r="BI139" s="148">
        <f>IF(N139="nulová",J139,0)</f>
        <v>0</v>
      </c>
      <c r="BJ139" s="13" t="s">
        <v>153</v>
      </c>
      <c r="BK139" s="148">
        <f>ROUND(I139*H139,2)</f>
        <v>0</v>
      </c>
      <c r="BL139" s="13" t="s">
        <v>152</v>
      </c>
      <c r="BM139" s="147" t="s">
        <v>181</v>
      </c>
    </row>
    <row r="140" spans="2:65" s="11" customFormat="1" ht="22.7" customHeight="1" x14ac:dyDescent="0.2">
      <c r="B140" s="123"/>
      <c r="D140" s="124" t="s">
        <v>70</v>
      </c>
      <c r="E140" s="133" t="s">
        <v>162</v>
      </c>
      <c r="F140" s="133" t="s">
        <v>1474</v>
      </c>
      <c r="I140" s="126"/>
      <c r="J140" s="134">
        <f>BK140</f>
        <v>0</v>
      </c>
      <c r="L140" s="123"/>
      <c r="M140" s="128"/>
      <c r="P140" s="129">
        <f>SUM(P141:P147)</f>
        <v>0</v>
      </c>
      <c r="R140" s="129">
        <f>SUM(R141:R147)</f>
        <v>1.7284000000000001E-2</v>
      </c>
      <c r="T140" s="130">
        <f>SUM(T141:T147)</f>
        <v>0</v>
      </c>
      <c r="AR140" s="124" t="s">
        <v>79</v>
      </c>
      <c r="AT140" s="131" t="s">
        <v>70</v>
      </c>
      <c r="AU140" s="131" t="s">
        <v>79</v>
      </c>
      <c r="AY140" s="124" t="s">
        <v>146</v>
      </c>
      <c r="BK140" s="132">
        <f>SUM(BK141:BK147)</f>
        <v>0</v>
      </c>
    </row>
    <row r="141" spans="2:65" s="1" customFormat="1" ht="24.2" customHeight="1" x14ac:dyDescent="0.2">
      <c r="B141" s="28"/>
      <c r="C141" s="135" t="s">
        <v>166</v>
      </c>
      <c r="D141" s="135" t="s">
        <v>148</v>
      </c>
      <c r="E141" s="136" t="s">
        <v>1475</v>
      </c>
      <c r="F141" s="137" t="s">
        <v>1476</v>
      </c>
      <c r="G141" s="138" t="s">
        <v>294</v>
      </c>
      <c r="H141" s="139">
        <v>38.799999999999997</v>
      </c>
      <c r="I141" s="140"/>
      <c r="J141" s="141">
        <f t="shared" ref="J141:J147" si="10">ROUND(I141*H141,2)</f>
        <v>0</v>
      </c>
      <c r="K141" s="142"/>
      <c r="L141" s="28"/>
      <c r="M141" s="143" t="s">
        <v>1</v>
      </c>
      <c r="N141" s="144" t="s">
        <v>37</v>
      </c>
      <c r="P141" s="145">
        <f t="shared" ref="P141:P147" si="11">O141*H141</f>
        <v>0</v>
      </c>
      <c r="Q141" s="145">
        <v>0</v>
      </c>
      <c r="R141" s="145">
        <f t="shared" ref="R141:R147" si="12">Q141*H141</f>
        <v>0</v>
      </c>
      <c r="S141" s="145">
        <v>0</v>
      </c>
      <c r="T141" s="146">
        <f t="shared" ref="T141:T147" si="13">S141*H141</f>
        <v>0</v>
      </c>
      <c r="AR141" s="147" t="s">
        <v>152</v>
      </c>
      <c r="AT141" s="147" t="s">
        <v>148</v>
      </c>
      <c r="AU141" s="147" t="s">
        <v>153</v>
      </c>
      <c r="AY141" s="13" t="s">
        <v>146</v>
      </c>
      <c r="BE141" s="148">
        <f t="shared" ref="BE141:BE147" si="14">IF(N141="základná",J141,0)</f>
        <v>0</v>
      </c>
      <c r="BF141" s="148">
        <f t="shared" ref="BF141:BF147" si="15">IF(N141="znížená",J141,0)</f>
        <v>0</v>
      </c>
      <c r="BG141" s="148">
        <f t="shared" ref="BG141:BG147" si="16">IF(N141="zákl. prenesená",J141,0)</f>
        <v>0</v>
      </c>
      <c r="BH141" s="148">
        <f t="shared" ref="BH141:BH147" si="17">IF(N141="zníž. prenesená",J141,0)</f>
        <v>0</v>
      </c>
      <c r="BI141" s="148">
        <f t="shared" ref="BI141:BI147" si="18">IF(N141="nulová",J141,0)</f>
        <v>0</v>
      </c>
      <c r="BJ141" s="13" t="s">
        <v>153</v>
      </c>
      <c r="BK141" s="148">
        <f t="shared" ref="BK141:BK147" si="19">ROUND(I141*H141,2)</f>
        <v>0</v>
      </c>
      <c r="BL141" s="13" t="s">
        <v>152</v>
      </c>
      <c r="BM141" s="147" t="s">
        <v>7</v>
      </c>
    </row>
    <row r="142" spans="2:65" s="1" customFormat="1" ht="16.5" customHeight="1" x14ac:dyDescent="0.2">
      <c r="B142" s="28"/>
      <c r="C142" s="149" t="s">
        <v>185</v>
      </c>
      <c r="D142" s="149" t="s">
        <v>194</v>
      </c>
      <c r="E142" s="150" t="s">
        <v>1477</v>
      </c>
      <c r="F142" s="151" t="s">
        <v>1478</v>
      </c>
      <c r="G142" s="152" t="s">
        <v>294</v>
      </c>
      <c r="H142" s="153">
        <v>38.799999999999997</v>
      </c>
      <c r="I142" s="154"/>
      <c r="J142" s="155">
        <f t="shared" si="10"/>
        <v>0</v>
      </c>
      <c r="K142" s="156"/>
      <c r="L142" s="157"/>
      <c r="M142" s="158" t="s">
        <v>1</v>
      </c>
      <c r="N142" s="159" t="s">
        <v>37</v>
      </c>
      <c r="P142" s="145">
        <f t="shared" si="11"/>
        <v>0</v>
      </c>
      <c r="Q142" s="145">
        <v>4.2999999999999999E-4</v>
      </c>
      <c r="R142" s="145">
        <f t="shared" si="12"/>
        <v>1.6683999999999997E-2</v>
      </c>
      <c r="S142" s="145">
        <v>0</v>
      </c>
      <c r="T142" s="146">
        <f t="shared" si="13"/>
        <v>0</v>
      </c>
      <c r="AR142" s="147" t="s">
        <v>162</v>
      </c>
      <c r="AT142" s="147" t="s">
        <v>194</v>
      </c>
      <c r="AU142" s="147" t="s">
        <v>153</v>
      </c>
      <c r="AY142" s="13" t="s">
        <v>146</v>
      </c>
      <c r="BE142" s="148">
        <f t="shared" si="14"/>
        <v>0</v>
      </c>
      <c r="BF142" s="148">
        <f t="shared" si="15"/>
        <v>0</v>
      </c>
      <c r="BG142" s="148">
        <f t="shared" si="16"/>
        <v>0</v>
      </c>
      <c r="BH142" s="148">
        <f t="shared" si="17"/>
        <v>0</v>
      </c>
      <c r="BI142" s="148">
        <f t="shared" si="18"/>
        <v>0</v>
      </c>
      <c r="BJ142" s="13" t="s">
        <v>153</v>
      </c>
      <c r="BK142" s="148">
        <f t="shared" si="19"/>
        <v>0</v>
      </c>
      <c r="BL142" s="13" t="s">
        <v>152</v>
      </c>
      <c r="BM142" s="147" t="s">
        <v>188</v>
      </c>
    </row>
    <row r="143" spans="2:65" s="1" customFormat="1" ht="24.2" customHeight="1" x14ac:dyDescent="0.2">
      <c r="B143" s="28"/>
      <c r="C143" s="149" t="s">
        <v>169</v>
      </c>
      <c r="D143" s="149" t="s">
        <v>194</v>
      </c>
      <c r="E143" s="150" t="s">
        <v>1479</v>
      </c>
      <c r="F143" s="151" t="s">
        <v>1480</v>
      </c>
      <c r="G143" s="152" t="s">
        <v>191</v>
      </c>
      <c r="H143" s="153">
        <v>3</v>
      </c>
      <c r="I143" s="154"/>
      <c r="J143" s="155">
        <f t="shared" si="10"/>
        <v>0</v>
      </c>
      <c r="K143" s="156"/>
      <c r="L143" s="157"/>
      <c r="M143" s="158" t="s">
        <v>1</v>
      </c>
      <c r="N143" s="159" t="s">
        <v>37</v>
      </c>
      <c r="P143" s="145">
        <f t="shared" si="11"/>
        <v>0</v>
      </c>
      <c r="Q143" s="145">
        <v>1E-4</v>
      </c>
      <c r="R143" s="145">
        <f t="shared" si="12"/>
        <v>3.0000000000000003E-4</v>
      </c>
      <c r="S143" s="145">
        <v>0</v>
      </c>
      <c r="T143" s="146">
        <f t="shared" si="13"/>
        <v>0</v>
      </c>
      <c r="AR143" s="147" t="s">
        <v>162</v>
      </c>
      <c r="AT143" s="147" t="s">
        <v>194</v>
      </c>
      <c r="AU143" s="147" t="s">
        <v>153</v>
      </c>
      <c r="AY143" s="13" t="s">
        <v>146</v>
      </c>
      <c r="BE143" s="148">
        <f t="shared" si="14"/>
        <v>0</v>
      </c>
      <c r="BF143" s="148">
        <f t="shared" si="15"/>
        <v>0</v>
      </c>
      <c r="BG143" s="148">
        <f t="shared" si="16"/>
        <v>0</v>
      </c>
      <c r="BH143" s="148">
        <f t="shared" si="17"/>
        <v>0</v>
      </c>
      <c r="BI143" s="148">
        <f t="shared" si="18"/>
        <v>0</v>
      </c>
      <c r="BJ143" s="13" t="s">
        <v>153</v>
      </c>
      <c r="BK143" s="148">
        <f t="shared" si="19"/>
        <v>0</v>
      </c>
      <c r="BL143" s="13" t="s">
        <v>152</v>
      </c>
      <c r="BM143" s="147" t="s">
        <v>192</v>
      </c>
    </row>
    <row r="144" spans="2:65" s="1" customFormat="1" ht="24.2" customHeight="1" x14ac:dyDescent="0.2">
      <c r="B144" s="28"/>
      <c r="C144" s="135" t="s">
        <v>193</v>
      </c>
      <c r="D144" s="135" t="s">
        <v>148</v>
      </c>
      <c r="E144" s="136" t="s">
        <v>1481</v>
      </c>
      <c r="F144" s="137" t="s">
        <v>1482</v>
      </c>
      <c r="G144" s="138" t="s">
        <v>191</v>
      </c>
      <c r="H144" s="139">
        <v>1</v>
      </c>
      <c r="I144" s="140"/>
      <c r="J144" s="141">
        <f t="shared" si="10"/>
        <v>0</v>
      </c>
      <c r="K144" s="142"/>
      <c r="L144" s="28"/>
      <c r="M144" s="143" t="s">
        <v>1</v>
      </c>
      <c r="N144" s="144" t="s">
        <v>37</v>
      </c>
      <c r="P144" s="145">
        <f t="shared" si="11"/>
        <v>0</v>
      </c>
      <c r="Q144" s="145">
        <v>0</v>
      </c>
      <c r="R144" s="145">
        <f t="shared" si="12"/>
        <v>0</v>
      </c>
      <c r="S144" s="145">
        <v>0</v>
      </c>
      <c r="T144" s="146">
        <f t="shared" si="13"/>
        <v>0</v>
      </c>
      <c r="AR144" s="147" t="s">
        <v>152</v>
      </c>
      <c r="AT144" s="147" t="s">
        <v>148</v>
      </c>
      <c r="AU144" s="147" t="s">
        <v>153</v>
      </c>
      <c r="AY144" s="13" t="s">
        <v>146</v>
      </c>
      <c r="BE144" s="148">
        <f t="shared" si="14"/>
        <v>0</v>
      </c>
      <c r="BF144" s="148">
        <f t="shared" si="15"/>
        <v>0</v>
      </c>
      <c r="BG144" s="148">
        <f t="shared" si="16"/>
        <v>0</v>
      </c>
      <c r="BH144" s="148">
        <f t="shared" si="17"/>
        <v>0</v>
      </c>
      <c r="BI144" s="148">
        <f t="shared" si="18"/>
        <v>0</v>
      </c>
      <c r="BJ144" s="13" t="s">
        <v>153</v>
      </c>
      <c r="BK144" s="148">
        <f t="shared" si="19"/>
        <v>0</v>
      </c>
      <c r="BL144" s="13" t="s">
        <v>152</v>
      </c>
      <c r="BM144" s="147" t="s">
        <v>197</v>
      </c>
    </row>
    <row r="145" spans="2:65" s="1" customFormat="1" ht="16.5" customHeight="1" x14ac:dyDescent="0.2">
      <c r="B145" s="28"/>
      <c r="C145" s="149" t="s">
        <v>173</v>
      </c>
      <c r="D145" s="149" t="s">
        <v>194</v>
      </c>
      <c r="E145" s="150" t="s">
        <v>1483</v>
      </c>
      <c r="F145" s="151" t="s">
        <v>1484</v>
      </c>
      <c r="G145" s="152" t="s">
        <v>191</v>
      </c>
      <c r="H145" s="153">
        <v>1</v>
      </c>
      <c r="I145" s="154"/>
      <c r="J145" s="155">
        <f t="shared" si="10"/>
        <v>0</v>
      </c>
      <c r="K145" s="156"/>
      <c r="L145" s="157"/>
      <c r="M145" s="158" t="s">
        <v>1</v>
      </c>
      <c r="N145" s="159" t="s">
        <v>37</v>
      </c>
      <c r="P145" s="145">
        <f t="shared" si="11"/>
        <v>0</v>
      </c>
      <c r="Q145" s="145">
        <v>2.9999999999999997E-4</v>
      </c>
      <c r="R145" s="145">
        <f t="shared" si="12"/>
        <v>2.9999999999999997E-4</v>
      </c>
      <c r="S145" s="145">
        <v>0</v>
      </c>
      <c r="T145" s="146">
        <f t="shared" si="13"/>
        <v>0</v>
      </c>
      <c r="AR145" s="147" t="s">
        <v>162</v>
      </c>
      <c r="AT145" s="147" t="s">
        <v>194</v>
      </c>
      <c r="AU145" s="147" t="s">
        <v>153</v>
      </c>
      <c r="AY145" s="13" t="s">
        <v>146</v>
      </c>
      <c r="BE145" s="148">
        <f t="shared" si="14"/>
        <v>0</v>
      </c>
      <c r="BF145" s="148">
        <f t="shared" si="15"/>
        <v>0</v>
      </c>
      <c r="BG145" s="148">
        <f t="shared" si="16"/>
        <v>0</v>
      </c>
      <c r="BH145" s="148">
        <f t="shared" si="17"/>
        <v>0</v>
      </c>
      <c r="BI145" s="148">
        <f t="shared" si="18"/>
        <v>0</v>
      </c>
      <c r="BJ145" s="13" t="s">
        <v>153</v>
      </c>
      <c r="BK145" s="148">
        <f t="shared" si="19"/>
        <v>0</v>
      </c>
      <c r="BL145" s="13" t="s">
        <v>152</v>
      </c>
      <c r="BM145" s="147" t="s">
        <v>200</v>
      </c>
    </row>
    <row r="146" spans="2:65" s="1" customFormat="1" ht="21.75" customHeight="1" x14ac:dyDescent="0.2">
      <c r="B146" s="28"/>
      <c r="C146" s="135" t="s">
        <v>201</v>
      </c>
      <c r="D146" s="135" t="s">
        <v>148</v>
      </c>
      <c r="E146" s="136" t="s">
        <v>1485</v>
      </c>
      <c r="F146" s="137" t="s">
        <v>1486</v>
      </c>
      <c r="G146" s="138" t="s">
        <v>294</v>
      </c>
      <c r="H146" s="139">
        <v>38.799999999999997</v>
      </c>
      <c r="I146" s="140"/>
      <c r="J146" s="141">
        <f t="shared" si="10"/>
        <v>0</v>
      </c>
      <c r="K146" s="142"/>
      <c r="L146" s="28"/>
      <c r="M146" s="143" t="s">
        <v>1</v>
      </c>
      <c r="N146" s="144" t="s">
        <v>37</v>
      </c>
      <c r="P146" s="145">
        <f t="shared" si="11"/>
        <v>0</v>
      </c>
      <c r="Q146" s="145">
        <v>0</v>
      </c>
      <c r="R146" s="145">
        <f t="shared" si="12"/>
        <v>0</v>
      </c>
      <c r="S146" s="145">
        <v>0</v>
      </c>
      <c r="T146" s="146">
        <f t="shared" si="13"/>
        <v>0</v>
      </c>
      <c r="AR146" s="147" t="s">
        <v>152</v>
      </c>
      <c r="AT146" s="147" t="s">
        <v>148</v>
      </c>
      <c r="AU146" s="147" t="s">
        <v>153</v>
      </c>
      <c r="AY146" s="13" t="s">
        <v>146</v>
      </c>
      <c r="BE146" s="148">
        <f t="shared" si="14"/>
        <v>0</v>
      </c>
      <c r="BF146" s="148">
        <f t="shared" si="15"/>
        <v>0</v>
      </c>
      <c r="BG146" s="148">
        <f t="shared" si="16"/>
        <v>0</v>
      </c>
      <c r="BH146" s="148">
        <f t="shared" si="17"/>
        <v>0</v>
      </c>
      <c r="BI146" s="148">
        <f t="shared" si="18"/>
        <v>0</v>
      </c>
      <c r="BJ146" s="13" t="s">
        <v>153</v>
      </c>
      <c r="BK146" s="148">
        <f t="shared" si="19"/>
        <v>0</v>
      </c>
      <c r="BL146" s="13" t="s">
        <v>152</v>
      </c>
      <c r="BM146" s="147" t="s">
        <v>204</v>
      </c>
    </row>
    <row r="147" spans="2:65" s="1" customFormat="1" ht="24.2" customHeight="1" x14ac:dyDescent="0.2">
      <c r="B147" s="28"/>
      <c r="C147" s="135" t="s">
        <v>176</v>
      </c>
      <c r="D147" s="135" t="s">
        <v>148</v>
      </c>
      <c r="E147" s="136" t="s">
        <v>1487</v>
      </c>
      <c r="F147" s="137" t="s">
        <v>1488</v>
      </c>
      <c r="G147" s="138" t="s">
        <v>294</v>
      </c>
      <c r="H147" s="139">
        <v>38.799999999999997</v>
      </c>
      <c r="I147" s="140"/>
      <c r="J147" s="141">
        <f t="shared" si="10"/>
        <v>0</v>
      </c>
      <c r="K147" s="142"/>
      <c r="L147" s="28"/>
      <c r="M147" s="143" t="s">
        <v>1</v>
      </c>
      <c r="N147" s="144" t="s">
        <v>37</v>
      </c>
      <c r="P147" s="145">
        <f t="shared" si="11"/>
        <v>0</v>
      </c>
      <c r="Q147" s="145">
        <v>0</v>
      </c>
      <c r="R147" s="145">
        <f t="shared" si="12"/>
        <v>0</v>
      </c>
      <c r="S147" s="145">
        <v>0</v>
      </c>
      <c r="T147" s="146">
        <f t="shared" si="13"/>
        <v>0</v>
      </c>
      <c r="AR147" s="147" t="s">
        <v>152</v>
      </c>
      <c r="AT147" s="147" t="s">
        <v>148</v>
      </c>
      <c r="AU147" s="147" t="s">
        <v>153</v>
      </c>
      <c r="AY147" s="13" t="s">
        <v>146</v>
      </c>
      <c r="BE147" s="148">
        <f t="shared" si="14"/>
        <v>0</v>
      </c>
      <c r="BF147" s="148">
        <f t="shared" si="15"/>
        <v>0</v>
      </c>
      <c r="BG147" s="148">
        <f t="shared" si="16"/>
        <v>0</v>
      </c>
      <c r="BH147" s="148">
        <f t="shared" si="17"/>
        <v>0</v>
      </c>
      <c r="BI147" s="148">
        <f t="shared" si="18"/>
        <v>0</v>
      </c>
      <c r="BJ147" s="13" t="s">
        <v>153</v>
      </c>
      <c r="BK147" s="148">
        <f t="shared" si="19"/>
        <v>0</v>
      </c>
      <c r="BL147" s="13" t="s">
        <v>152</v>
      </c>
      <c r="BM147" s="147" t="s">
        <v>207</v>
      </c>
    </row>
    <row r="148" spans="2:65" s="11" customFormat="1" ht="22.7" customHeight="1" x14ac:dyDescent="0.2">
      <c r="B148" s="123"/>
      <c r="D148" s="124" t="s">
        <v>70</v>
      </c>
      <c r="E148" s="133" t="s">
        <v>520</v>
      </c>
      <c r="F148" s="133" t="s">
        <v>1489</v>
      </c>
      <c r="I148" s="126"/>
      <c r="J148" s="134">
        <f>BK148</f>
        <v>0</v>
      </c>
      <c r="L148" s="123"/>
      <c r="M148" s="128"/>
      <c r="P148" s="129">
        <f>P149</f>
        <v>0</v>
      </c>
      <c r="R148" s="129">
        <f>R149</f>
        <v>0</v>
      </c>
      <c r="T148" s="130">
        <f>T149</f>
        <v>0</v>
      </c>
      <c r="AR148" s="124" t="s">
        <v>79</v>
      </c>
      <c r="AT148" s="131" t="s">
        <v>70</v>
      </c>
      <c r="AU148" s="131" t="s">
        <v>79</v>
      </c>
      <c r="AY148" s="124" t="s">
        <v>146</v>
      </c>
      <c r="BK148" s="132">
        <f>BK149</f>
        <v>0</v>
      </c>
    </row>
    <row r="149" spans="2:65" s="1" customFormat="1" ht="33" customHeight="1" x14ac:dyDescent="0.2">
      <c r="B149" s="28"/>
      <c r="C149" s="135" t="s">
        <v>208</v>
      </c>
      <c r="D149" s="135" t="s">
        <v>148</v>
      </c>
      <c r="E149" s="136" t="s">
        <v>1490</v>
      </c>
      <c r="F149" s="137" t="s">
        <v>1491</v>
      </c>
      <c r="G149" s="138" t="s">
        <v>356</v>
      </c>
      <c r="H149" s="139">
        <v>8.8239999999999998</v>
      </c>
      <c r="I149" s="140"/>
      <c r="J149" s="141">
        <f>ROUND(I149*H149,2)</f>
        <v>0</v>
      </c>
      <c r="K149" s="142"/>
      <c r="L149" s="28"/>
      <c r="M149" s="143" t="s">
        <v>1</v>
      </c>
      <c r="N149" s="144" t="s">
        <v>37</v>
      </c>
      <c r="P149" s="145">
        <f>O149*H149</f>
        <v>0</v>
      </c>
      <c r="Q149" s="145">
        <v>0</v>
      </c>
      <c r="R149" s="145">
        <f>Q149*H149</f>
        <v>0</v>
      </c>
      <c r="S149" s="145">
        <v>0</v>
      </c>
      <c r="T149" s="146">
        <f>S149*H149</f>
        <v>0</v>
      </c>
      <c r="AR149" s="147" t="s">
        <v>152</v>
      </c>
      <c r="AT149" s="147" t="s">
        <v>148</v>
      </c>
      <c r="AU149" s="147" t="s">
        <v>153</v>
      </c>
      <c r="AY149" s="13" t="s">
        <v>146</v>
      </c>
      <c r="BE149" s="148">
        <f>IF(N149="základná",J149,0)</f>
        <v>0</v>
      </c>
      <c r="BF149" s="148">
        <f>IF(N149="znížená",J149,0)</f>
        <v>0</v>
      </c>
      <c r="BG149" s="148">
        <f>IF(N149="zákl. prenesená",J149,0)</f>
        <v>0</v>
      </c>
      <c r="BH149" s="148">
        <f>IF(N149="zníž. prenesená",J149,0)</f>
        <v>0</v>
      </c>
      <c r="BI149" s="148">
        <f>IF(N149="nulová",J149,0)</f>
        <v>0</v>
      </c>
      <c r="BJ149" s="13" t="s">
        <v>153</v>
      </c>
      <c r="BK149" s="148">
        <f>ROUND(I149*H149,2)</f>
        <v>0</v>
      </c>
      <c r="BL149" s="13" t="s">
        <v>152</v>
      </c>
      <c r="BM149" s="147" t="s">
        <v>212</v>
      </c>
    </row>
    <row r="150" spans="2:65" s="11" customFormat="1" ht="26.1" customHeight="1" x14ac:dyDescent="0.2">
      <c r="B150" s="123"/>
      <c r="D150" s="124" t="s">
        <v>70</v>
      </c>
      <c r="E150" s="125" t="s">
        <v>361</v>
      </c>
      <c r="F150" s="125" t="s">
        <v>362</v>
      </c>
      <c r="I150" s="126"/>
      <c r="J150" s="127">
        <f>BK150</f>
        <v>0</v>
      </c>
      <c r="L150" s="123"/>
      <c r="M150" s="128"/>
      <c r="P150" s="129">
        <f>P151</f>
        <v>0</v>
      </c>
      <c r="R150" s="129">
        <f>R151</f>
        <v>2.7439999999999999E-3</v>
      </c>
      <c r="T150" s="130">
        <f>T151</f>
        <v>0</v>
      </c>
      <c r="AR150" s="124" t="s">
        <v>153</v>
      </c>
      <c r="AT150" s="131" t="s">
        <v>70</v>
      </c>
      <c r="AU150" s="131" t="s">
        <v>71</v>
      </c>
      <c r="AY150" s="124" t="s">
        <v>146</v>
      </c>
      <c r="BK150" s="132">
        <f>BK151</f>
        <v>0</v>
      </c>
    </row>
    <row r="151" spans="2:65" s="11" customFormat="1" ht="22.7" customHeight="1" x14ac:dyDescent="0.2">
      <c r="B151" s="123"/>
      <c r="D151" s="124" t="s">
        <v>70</v>
      </c>
      <c r="E151" s="133" t="s">
        <v>409</v>
      </c>
      <c r="F151" s="133" t="s">
        <v>410</v>
      </c>
      <c r="I151" s="126"/>
      <c r="J151" s="134">
        <f>BK151</f>
        <v>0</v>
      </c>
      <c r="L151" s="123"/>
      <c r="M151" s="128"/>
      <c r="P151" s="129">
        <f>P152</f>
        <v>0</v>
      </c>
      <c r="R151" s="129">
        <f>R152</f>
        <v>2.7439999999999999E-3</v>
      </c>
      <c r="T151" s="130">
        <f>T152</f>
        <v>0</v>
      </c>
      <c r="AR151" s="124" t="s">
        <v>153</v>
      </c>
      <c r="AT151" s="131" t="s">
        <v>70</v>
      </c>
      <c r="AU151" s="131" t="s">
        <v>79</v>
      </c>
      <c r="AY151" s="124" t="s">
        <v>146</v>
      </c>
      <c r="BK151" s="132">
        <f>BK152</f>
        <v>0</v>
      </c>
    </row>
    <row r="152" spans="2:65" s="1" customFormat="1" ht="16.5" customHeight="1" x14ac:dyDescent="0.2">
      <c r="B152" s="28"/>
      <c r="C152" s="135" t="s">
        <v>181</v>
      </c>
      <c r="D152" s="135" t="s">
        <v>148</v>
      </c>
      <c r="E152" s="136" t="s">
        <v>1492</v>
      </c>
      <c r="F152" s="137" t="s">
        <v>1493</v>
      </c>
      <c r="G152" s="138" t="s">
        <v>191</v>
      </c>
      <c r="H152" s="139">
        <v>1</v>
      </c>
      <c r="I152" s="140"/>
      <c r="J152" s="141">
        <f>ROUND(I152*H152,2)</f>
        <v>0</v>
      </c>
      <c r="K152" s="142"/>
      <c r="L152" s="28"/>
      <c r="M152" s="143" t="s">
        <v>1</v>
      </c>
      <c r="N152" s="144" t="s">
        <v>37</v>
      </c>
      <c r="P152" s="145">
        <f>O152*H152</f>
        <v>0</v>
      </c>
      <c r="Q152" s="145">
        <v>2.7439999999999999E-3</v>
      </c>
      <c r="R152" s="145">
        <f>Q152*H152</f>
        <v>2.7439999999999999E-3</v>
      </c>
      <c r="S152" s="145">
        <v>0</v>
      </c>
      <c r="T152" s="146">
        <f>S152*H152</f>
        <v>0</v>
      </c>
      <c r="AR152" s="147" t="s">
        <v>176</v>
      </c>
      <c r="AT152" s="147" t="s">
        <v>148</v>
      </c>
      <c r="AU152" s="147" t="s">
        <v>153</v>
      </c>
      <c r="AY152" s="13" t="s">
        <v>146</v>
      </c>
      <c r="BE152" s="148">
        <f>IF(N152="základná",J152,0)</f>
        <v>0</v>
      </c>
      <c r="BF152" s="148">
        <f>IF(N152="znížená",J152,0)</f>
        <v>0</v>
      </c>
      <c r="BG152" s="148">
        <f>IF(N152="zákl. prenesená",J152,0)</f>
        <v>0</v>
      </c>
      <c r="BH152" s="148">
        <f>IF(N152="zníž. prenesená",J152,0)</f>
        <v>0</v>
      </c>
      <c r="BI152" s="148">
        <f>IF(N152="nulová",J152,0)</f>
        <v>0</v>
      </c>
      <c r="BJ152" s="13" t="s">
        <v>153</v>
      </c>
      <c r="BK152" s="148">
        <f>ROUND(I152*H152,2)</f>
        <v>0</v>
      </c>
      <c r="BL152" s="13" t="s">
        <v>176</v>
      </c>
      <c r="BM152" s="147" t="s">
        <v>215</v>
      </c>
    </row>
    <row r="153" spans="2:65" s="11" customFormat="1" ht="26.1" customHeight="1" x14ac:dyDescent="0.2">
      <c r="B153" s="123"/>
      <c r="D153" s="124" t="s">
        <v>70</v>
      </c>
      <c r="E153" s="125" t="s">
        <v>696</v>
      </c>
      <c r="F153" s="125" t="s">
        <v>697</v>
      </c>
      <c r="I153" s="126"/>
      <c r="J153" s="127">
        <f>BK153</f>
        <v>0</v>
      </c>
      <c r="L153" s="123"/>
      <c r="M153" s="128"/>
      <c r="P153" s="129">
        <f>P154</f>
        <v>0</v>
      </c>
      <c r="R153" s="129">
        <f>R154</f>
        <v>0</v>
      </c>
      <c r="T153" s="130">
        <f>T154</f>
        <v>0</v>
      </c>
      <c r="AR153" s="124" t="s">
        <v>152</v>
      </c>
      <c r="AT153" s="131" t="s">
        <v>70</v>
      </c>
      <c r="AU153" s="131" t="s">
        <v>71</v>
      </c>
      <c r="AY153" s="124" t="s">
        <v>146</v>
      </c>
      <c r="BK153" s="132">
        <f>BK154</f>
        <v>0</v>
      </c>
    </row>
    <row r="154" spans="2:65" s="1" customFormat="1" ht="16.5" customHeight="1" x14ac:dyDescent="0.2">
      <c r="B154" s="28"/>
      <c r="C154" s="135" t="s">
        <v>7</v>
      </c>
      <c r="D154" s="135" t="s">
        <v>148</v>
      </c>
      <c r="E154" s="136" t="s">
        <v>704</v>
      </c>
      <c r="F154" s="137" t="s">
        <v>705</v>
      </c>
      <c r="G154" s="138" t="s">
        <v>700</v>
      </c>
      <c r="H154" s="139">
        <v>30</v>
      </c>
      <c r="I154" s="140"/>
      <c r="J154" s="141">
        <f>ROUND(I154*H154,2)</f>
        <v>0</v>
      </c>
      <c r="K154" s="142"/>
      <c r="L154" s="28"/>
      <c r="M154" s="143" t="s">
        <v>1</v>
      </c>
      <c r="N154" s="144" t="s">
        <v>37</v>
      </c>
      <c r="P154" s="145">
        <f>O154*H154</f>
        <v>0</v>
      </c>
      <c r="Q154" s="145">
        <v>0</v>
      </c>
      <c r="R154" s="145">
        <f>Q154*H154</f>
        <v>0</v>
      </c>
      <c r="S154" s="145">
        <v>0</v>
      </c>
      <c r="T154" s="146">
        <f>S154*H154</f>
        <v>0</v>
      </c>
      <c r="AR154" s="147" t="s">
        <v>701</v>
      </c>
      <c r="AT154" s="147" t="s">
        <v>148</v>
      </c>
      <c r="AU154" s="147" t="s">
        <v>79</v>
      </c>
      <c r="AY154" s="13" t="s">
        <v>146</v>
      </c>
      <c r="BE154" s="148">
        <f>IF(N154="základná",J154,0)</f>
        <v>0</v>
      </c>
      <c r="BF154" s="148">
        <f>IF(N154="znížená",J154,0)</f>
        <v>0</v>
      </c>
      <c r="BG154" s="148">
        <f>IF(N154="zákl. prenesená",J154,0)</f>
        <v>0</v>
      </c>
      <c r="BH154" s="148">
        <f>IF(N154="zníž. prenesená",J154,0)</f>
        <v>0</v>
      </c>
      <c r="BI154" s="148">
        <f>IF(N154="nulová",J154,0)</f>
        <v>0</v>
      </c>
      <c r="BJ154" s="13" t="s">
        <v>153</v>
      </c>
      <c r="BK154" s="148">
        <f>ROUND(I154*H154,2)</f>
        <v>0</v>
      </c>
      <c r="BL154" s="13" t="s">
        <v>701</v>
      </c>
      <c r="BM154" s="147" t="s">
        <v>219</v>
      </c>
    </row>
    <row r="155" spans="2:65" s="11" customFormat="1" ht="26.1" customHeight="1" x14ac:dyDescent="0.2">
      <c r="B155" s="123"/>
      <c r="D155" s="124" t="s">
        <v>70</v>
      </c>
      <c r="E155" s="125" t="s">
        <v>194</v>
      </c>
      <c r="F155" s="125" t="s">
        <v>1494</v>
      </c>
      <c r="I155" s="126"/>
      <c r="J155" s="127">
        <f>BK155</f>
        <v>0</v>
      </c>
      <c r="L155" s="123"/>
      <c r="M155" s="128"/>
      <c r="P155" s="129">
        <f>P156+P159</f>
        <v>0</v>
      </c>
      <c r="R155" s="129">
        <f>R156+R159</f>
        <v>3.8799999999999998E-3</v>
      </c>
      <c r="T155" s="130">
        <f>T156+T159</f>
        <v>0</v>
      </c>
      <c r="AR155" s="124" t="s">
        <v>156</v>
      </c>
      <c r="AT155" s="131" t="s">
        <v>70</v>
      </c>
      <c r="AU155" s="131" t="s">
        <v>71</v>
      </c>
      <c r="AY155" s="124" t="s">
        <v>146</v>
      </c>
      <c r="BK155" s="132">
        <f>BK156+BK159</f>
        <v>0</v>
      </c>
    </row>
    <row r="156" spans="2:65" s="11" customFormat="1" ht="22.7" customHeight="1" x14ac:dyDescent="0.2">
      <c r="B156" s="123"/>
      <c r="D156" s="124" t="s">
        <v>70</v>
      </c>
      <c r="E156" s="133" t="s">
        <v>1495</v>
      </c>
      <c r="F156" s="133" t="s">
        <v>1496</v>
      </c>
      <c r="I156" s="126"/>
      <c r="J156" s="134">
        <f>BK156</f>
        <v>0</v>
      </c>
      <c r="L156" s="123"/>
      <c r="M156" s="128"/>
      <c r="P156" s="129">
        <f>SUM(P157:P158)</f>
        <v>0</v>
      </c>
      <c r="R156" s="129">
        <f>SUM(R157:R158)</f>
        <v>0</v>
      </c>
      <c r="T156" s="130">
        <f>SUM(T157:T158)</f>
        <v>0</v>
      </c>
      <c r="AR156" s="124" t="s">
        <v>156</v>
      </c>
      <c r="AT156" s="131" t="s">
        <v>70</v>
      </c>
      <c r="AU156" s="131" t="s">
        <v>79</v>
      </c>
      <c r="AY156" s="124" t="s">
        <v>146</v>
      </c>
      <c r="BK156" s="132">
        <f>SUM(BK157:BK158)</f>
        <v>0</v>
      </c>
    </row>
    <row r="157" spans="2:65" s="1" customFormat="1" ht="16.5" customHeight="1" x14ac:dyDescent="0.2">
      <c r="B157" s="28"/>
      <c r="C157" s="135" t="s">
        <v>223</v>
      </c>
      <c r="D157" s="135" t="s">
        <v>148</v>
      </c>
      <c r="E157" s="136" t="s">
        <v>1497</v>
      </c>
      <c r="F157" s="137" t="s">
        <v>1498</v>
      </c>
      <c r="G157" s="138" t="s">
        <v>1499</v>
      </c>
      <c r="H157" s="139">
        <v>1</v>
      </c>
      <c r="I157" s="140"/>
      <c r="J157" s="141">
        <f>ROUND(I157*H157,2)</f>
        <v>0</v>
      </c>
      <c r="K157" s="142"/>
      <c r="L157" s="28"/>
      <c r="M157" s="143" t="s">
        <v>1</v>
      </c>
      <c r="N157" s="144" t="s">
        <v>37</v>
      </c>
      <c r="P157" s="145">
        <f>O157*H157</f>
        <v>0</v>
      </c>
      <c r="Q157" s="145">
        <v>0</v>
      </c>
      <c r="R157" s="145">
        <f>Q157*H157</f>
        <v>0</v>
      </c>
      <c r="S157" s="145">
        <v>0</v>
      </c>
      <c r="T157" s="146">
        <f>S157*H157</f>
        <v>0</v>
      </c>
      <c r="AR157" s="147" t="s">
        <v>265</v>
      </c>
      <c r="AT157" s="147" t="s">
        <v>148</v>
      </c>
      <c r="AU157" s="147" t="s">
        <v>153</v>
      </c>
      <c r="AY157" s="13" t="s">
        <v>146</v>
      </c>
      <c r="BE157" s="148">
        <f>IF(N157="základná",J157,0)</f>
        <v>0</v>
      </c>
      <c r="BF157" s="148">
        <f>IF(N157="znížená",J157,0)</f>
        <v>0</v>
      </c>
      <c r="BG157" s="148">
        <f>IF(N157="zákl. prenesená",J157,0)</f>
        <v>0</v>
      </c>
      <c r="BH157" s="148">
        <f>IF(N157="zníž. prenesená",J157,0)</f>
        <v>0</v>
      </c>
      <c r="BI157" s="148">
        <f>IF(N157="nulová",J157,0)</f>
        <v>0</v>
      </c>
      <c r="BJ157" s="13" t="s">
        <v>153</v>
      </c>
      <c r="BK157" s="148">
        <f>ROUND(I157*H157,2)</f>
        <v>0</v>
      </c>
      <c r="BL157" s="13" t="s">
        <v>265</v>
      </c>
      <c r="BM157" s="147" t="s">
        <v>222</v>
      </c>
    </row>
    <row r="158" spans="2:65" s="1" customFormat="1" ht="24.2" customHeight="1" x14ac:dyDescent="0.2">
      <c r="B158" s="28"/>
      <c r="C158" s="135" t="s">
        <v>188</v>
      </c>
      <c r="D158" s="135" t="s">
        <v>148</v>
      </c>
      <c r="E158" s="136" t="s">
        <v>1500</v>
      </c>
      <c r="F158" s="137" t="s">
        <v>1501</v>
      </c>
      <c r="G158" s="138" t="s">
        <v>294</v>
      </c>
      <c r="H158" s="139">
        <v>38.799999999999997</v>
      </c>
      <c r="I158" s="140"/>
      <c r="J158" s="141">
        <f>ROUND(I158*H158,2)</f>
        <v>0</v>
      </c>
      <c r="K158" s="142"/>
      <c r="L158" s="28"/>
      <c r="M158" s="143" t="s">
        <v>1</v>
      </c>
      <c r="N158" s="144" t="s">
        <v>37</v>
      </c>
      <c r="P158" s="145">
        <f>O158*H158</f>
        <v>0</v>
      </c>
      <c r="Q158" s="145">
        <v>0</v>
      </c>
      <c r="R158" s="145">
        <f>Q158*H158</f>
        <v>0</v>
      </c>
      <c r="S158" s="145">
        <v>0</v>
      </c>
      <c r="T158" s="146">
        <f>S158*H158</f>
        <v>0</v>
      </c>
      <c r="AR158" s="147" t="s">
        <v>265</v>
      </c>
      <c r="AT158" s="147" t="s">
        <v>148</v>
      </c>
      <c r="AU158" s="147" t="s">
        <v>153</v>
      </c>
      <c r="AY158" s="13" t="s">
        <v>146</v>
      </c>
      <c r="BE158" s="148">
        <f>IF(N158="základná",J158,0)</f>
        <v>0</v>
      </c>
      <c r="BF158" s="148">
        <f>IF(N158="znížená",J158,0)</f>
        <v>0</v>
      </c>
      <c r="BG158" s="148">
        <f>IF(N158="zákl. prenesená",J158,0)</f>
        <v>0</v>
      </c>
      <c r="BH158" s="148">
        <f>IF(N158="zníž. prenesená",J158,0)</f>
        <v>0</v>
      </c>
      <c r="BI158" s="148">
        <f>IF(N158="nulová",J158,0)</f>
        <v>0</v>
      </c>
      <c r="BJ158" s="13" t="s">
        <v>153</v>
      </c>
      <c r="BK158" s="148">
        <f>ROUND(I158*H158,2)</f>
        <v>0</v>
      </c>
      <c r="BL158" s="13" t="s">
        <v>265</v>
      </c>
      <c r="BM158" s="147" t="s">
        <v>226</v>
      </c>
    </row>
    <row r="159" spans="2:65" s="11" customFormat="1" ht="22.7" customHeight="1" x14ac:dyDescent="0.2">
      <c r="B159" s="123"/>
      <c r="D159" s="124" t="s">
        <v>70</v>
      </c>
      <c r="E159" s="133" t="s">
        <v>1502</v>
      </c>
      <c r="F159" s="133" t="s">
        <v>1503</v>
      </c>
      <c r="I159" s="126"/>
      <c r="J159" s="134">
        <f>BK159</f>
        <v>0</v>
      </c>
      <c r="L159" s="123"/>
      <c r="M159" s="128"/>
      <c r="P159" s="129">
        <f>SUM(P160:P161)</f>
        <v>0</v>
      </c>
      <c r="R159" s="129">
        <f>SUM(R160:R161)</f>
        <v>3.8799999999999998E-3</v>
      </c>
      <c r="T159" s="130">
        <f>SUM(T160:T161)</f>
        <v>0</v>
      </c>
      <c r="AR159" s="124" t="s">
        <v>156</v>
      </c>
      <c r="AT159" s="131" t="s">
        <v>70</v>
      </c>
      <c r="AU159" s="131" t="s">
        <v>79</v>
      </c>
      <c r="AY159" s="124" t="s">
        <v>146</v>
      </c>
      <c r="BK159" s="132">
        <f>SUM(BK160:BK161)</f>
        <v>0</v>
      </c>
    </row>
    <row r="160" spans="2:65" s="1" customFormat="1" ht="21.75" customHeight="1" x14ac:dyDescent="0.2">
      <c r="B160" s="28"/>
      <c r="C160" s="135" t="s">
        <v>231</v>
      </c>
      <c r="D160" s="135" t="s">
        <v>148</v>
      </c>
      <c r="E160" s="136" t="s">
        <v>980</v>
      </c>
      <c r="F160" s="137" t="s">
        <v>1504</v>
      </c>
      <c r="G160" s="138" t="s">
        <v>294</v>
      </c>
      <c r="H160" s="139">
        <v>38.799999999999997</v>
      </c>
      <c r="I160" s="140"/>
      <c r="J160" s="141">
        <f>ROUND(I160*H160,2)</f>
        <v>0</v>
      </c>
      <c r="K160" s="142"/>
      <c r="L160" s="28"/>
      <c r="M160" s="143" t="s">
        <v>1</v>
      </c>
      <c r="N160" s="144" t="s">
        <v>37</v>
      </c>
      <c r="P160" s="145">
        <f>O160*H160</f>
        <v>0</v>
      </c>
      <c r="Q160" s="145">
        <v>0</v>
      </c>
      <c r="R160" s="145">
        <f>Q160*H160</f>
        <v>0</v>
      </c>
      <c r="S160" s="145">
        <v>0</v>
      </c>
      <c r="T160" s="146">
        <f>S160*H160</f>
        <v>0</v>
      </c>
      <c r="AR160" s="147" t="s">
        <v>265</v>
      </c>
      <c r="AT160" s="147" t="s">
        <v>148</v>
      </c>
      <c r="AU160" s="147" t="s">
        <v>153</v>
      </c>
      <c r="AY160" s="13" t="s">
        <v>146</v>
      </c>
      <c r="BE160" s="148">
        <f>IF(N160="základná",J160,0)</f>
        <v>0</v>
      </c>
      <c r="BF160" s="148">
        <f>IF(N160="znížená",J160,0)</f>
        <v>0</v>
      </c>
      <c r="BG160" s="148">
        <f>IF(N160="zákl. prenesená",J160,0)</f>
        <v>0</v>
      </c>
      <c r="BH160" s="148">
        <f>IF(N160="zníž. prenesená",J160,0)</f>
        <v>0</v>
      </c>
      <c r="BI160" s="148">
        <f>IF(N160="nulová",J160,0)</f>
        <v>0</v>
      </c>
      <c r="BJ160" s="13" t="s">
        <v>153</v>
      </c>
      <c r="BK160" s="148">
        <f>ROUND(I160*H160,2)</f>
        <v>0</v>
      </c>
      <c r="BL160" s="13" t="s">
        <v>265</v>
      </c>
      <c r="BM160" s="147" t="s">
        <v>230</v>
      </c>
    </row>
    <row r="161" spans="2:65" s="1" customFormat="1" ht="16.5" customHeight="1" x14ac:dyDescent="0.2">
      <c r="B161" s="28"/>
      <c r="C161" s="149" t="s">
        <v>192</v>
      </c>
      <c r="D161" s="149" t="s">
        <v>194</v>
      </c>
      <c r="E161" s="150" t="s">
        <v>1505</v>
      </c>
      <c r="F161" s="151" t="s">
        <v>1506</v>
      </c>
      <c r="G161" s="152" t="s">
        <v>294</v>
      </c>
      <c r="H161" s="153">
        <v>38.799999999999997</v>
      </c>
      <c r="I161" s="154"/>
      <c r="J161" s="155">
        <f>ROUND(I161*H161,2)</f>
        <v>0</v>
      </c>
      <c r="K161" s="156"/>
      <c r="L161" s="157"/>
      <c r="M161" s="166" t="s">
        <v>1</v>
      </c>
      <c r="N161" s="167" t="s">
        <v>37</v>
      </c>
      <c r="O161" s="163"/>
      <c r="P161" s="164">
        <f>O161*H161</f>
        <v>0</v>
      </c>
      <c r="Q161" s="164">
        <v>1E-4</v>
      </c>
      <c r="R161" s="164">
        <f>Q161*H161</f>
        <v>3.8799999999999998E-3</v>
      </c>
      <c r="S161" s="164">
        <v>0</v>
      </c>
      <c r="T161" s="165">
        <f>S161*H161</f>
        <v>0</v>
      </c>
      <c r="AR161" s="147" t="s">
        <v>622</v>
      </c>
      <c r="AT161" s="147" t="s">
        <v>194</v>
      </c>
      <c r="AU161" s="147" t="s">
        <v>153</v>
      </c>
      <c r="AY161" s="13" t="s">
        <v>146</v>
      </c>
      <c r="BE161" s="148">
        <f>IF(N161="základná",J161,0)</f>
        <v>0</v>
      </c>
      <c r="BF161" s="148">
        <f>IF(N161="znížená",J161,0)</f>
        <v>0</v>
      </c>
      <c r="BG161" s="148">
        <f>IF(N161="zákl. prenesená",J161,0)</f>
        <v>0</v>
      </c>
      <c r="BH161" s="148">
        <f>IF(N161="zníž. prenesená",J161,0)</f>
        <v>0</v>
      </c>
      <c r="BI161" s="148">
        <f>IF(N161="nulová",J161,0)</f>
        <v>0</v>
      </c>
      <c r="BJ161" s="13" t="s">
        <v>153</v>
      </c>
      <c r="BK161" s="148">
        <f>ROUND(I161*H161,2)</f>
        <v>0</v>
      </c>
      <c r="BL161" s="13" t="s">
        <v>265</v>
      </c>
      <c r="BM161" s="147" t="s">
        <v>234</v>
      </c>
    </row>
    <row r="162" spans="2:65" s="1" customFormat="1" ht="6.95" customHeight="1" x14ac:dyDescent="0.2"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28"/>
    </row>
  </sheetData>
  <sheetProtection algorithmName="SHA-512" hashValue="03ZaBm6TaoDGMxO8oDyXOtP8FqdSi7imRBV1HNhaU9FGg7Jiwwc93SPOZw3g/vyyfMk7M8QDlDNzrS5P+m69rQ==" saltValue="g+5ClRaj8Pft35MxZeijo4f9jFFTSlwV2CMEQXvCcBST8q7lBccORHxM6r1gFV2xS2raWsmavNK1G4c34don5Q==" spinCount="100000" sheet="1" objects="1" scenarios="1" formatColumns="0" formatRows="0" autoFilter="0"/>
  <autoFilter ref="C126:K161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66"/>
  <sheetViews>
    <sheetView showGridLines="0" topLeftCell="A65" workbookViewId="0"/>
  </sheetViews>
  <sheetFormatPr defaultColWidth="12" defaultRowHeight="11.25" x14ac:dyDescent="0.2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1640625" customWidth="1"/>
    <col min="11" max="11" width="22.1640625" hidden="1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 x14ac:dyDescent="0.2"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3" t="s">
        <v>95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 x14ac:dyDescent="0.2">
      <c r="B4" s="16"/>
      <c r="D4" s="17" t="s">
        <v>102</v>
      </c>
      <c r="L4" s="16"/>
      <c r="M4" s="87" t="s">
        <v>9</v>
      </c>
      <c r="AT4" s="13" t="s">
        <v>4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10" t="str">
        <f>'Rekapitulácia stavby'!K6</f>
        <v>Penzión pri mlyne</v>
      </c>
      <c r="F7" s="211"/>
      <c r="G7" s="211"/>
      <c r="H7" s="211"/>
      <c r="L7" s="16"/>
    </row>
    <row r="8" spans="2:46" s="1" customFormat="1" ht="12" customHeight="1" x14ac:dyDescent="0.2">
      <c r="B8" s="28"/>
      <c r="D8" s="23" t="s">
        <v>103</v>
      </c>
      <c r="L8" s="28"/>
    </row>
    <row r="9" spans="2:46" s="1" customFormat="1" ht="16.5" customHeight="1" x14ac:dyDescent="0.2">
      <c r="B9" s="28"/>
      <c r="E9" s="200" t="s">
        <v>1507</v>
      </c>
      <c r="F9" s="209"/>
      <c r="G9" s="209"/>
      <c r="H9" s="209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19</v>
      </c>
      <c r="F12" s="21" t="s">
        <v>20</v>
      </c>
      <c r="I12" s="23" t="s">
        <v>21</v>
      </c>
      <c r="J12" s="51">
        <f>'Rekapitulácia stavby'!AN8</f>
        <v>0</v>
      </c>
      <c r="L12" s="28"/>
    </row>
    <row r="13" spans="2:46" s="1" customFormat="1" ht="10.7" customHeight="1" x14ac:dyDescent="0.2">
      <c r="B13" s="28"/>
      <c r="L13" s="28"/>
    </row>
    <row r="14" spans="2:46" s="1" customFormat="1" ht="12" customHeight="1" x14ac:dyDescent="0.2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 x14ac:dyDescent="0.2">
      <c r="B15" s="28"/>
      <c r="E15" s="21" t="str">
        <f>IF('Rekapitulácia stavby'!E11="","",'Rekapitulácia stavby'!E11)</f>
        <v xml:space="preserve"> </v>
      </c>
      <c r="I15" s="23" t="s">
        <v>24</v>
      </c>
      <c r="J15" s="21" t="str">
        <f>IF('Rekapitulácia stavby'!AN11="","",'Rekapitulácia stavby'!AN11)</f>
        <v/>
      </c>
      <c r="L15" s="28"/>
    </row>
    <row r="16" spans="2:46" s="1" customFormat="1" ht="6.95" customHeight="1" x14ac:dyDescent="0.2">
      <c r="B16" s="28"/>
      <c r="L16" s="28"/>
    </row>
    <row r="17" spans="2:12" s="1" customFormat="1" ht="12" customHeight="1" x14ac:dyDescent="0.2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12" t="str">
        <f>'Rekapitulácia stavby'!E14</f>
        <v>Vyplň údaj</v>
      </c>
      <c r="F18" s="182"/>
      <c r="G18" s="182"/>
      <c r="H18" s="182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L19" s="28"/>
    </row>
    <row r="20" spans="2:12" s="1" customFormat="1" ht="12" customHeight="1" x14ac:dyDescent="0.2">
      <c r="B20" s="28"/>
      <c r="D20" s="23" t="s">
        <v>27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 x14ac:dyDescent="0.2">
      <c r="B21" s="28"/>
      <c r="E21" s="21" t="str">
        <f>IF('Rekapitulácia stavby'!E17="","",'Rekapitulácia stavby'!E17)</f>
        <v xml:space="preserve"> </v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 x14ac:dyDescent="0.2">
      <c r="B22" s="28"/>
      <c r="L22" s="28"/>
    </row>
    <row r="23" spans="2:12" s="1" customFormat="1" ht="12" customHeight="1" x14ac:dyDescent="0.2">
      <c r="B23" s="28"/>
      <c r="D23" s="23" t="s">
        <v>29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L25" s="28"/>
    </row>
    <row r="26" spans="2:12" s="1" customFormat="1" ht="12" customHeight="1" x14ac:dyDescent="0.2">
      <c r="B26" s="28"/>
      <c r="D26" s="23" t="s">
        <v>30</v>
      </c>
      <c r="L26" s="28"/>
    </row>
    <row r="27" spans="2:12" s="7" customFormat="1" ht="16.5" customHeight="1" x14ac:dyDescent="0.2">
      <c r="B27" s="88"/>
      <c r="E27" s="186" t="s">
        <v>1</v>
      </c>
      <c r="F27" s="186"/>
      <c r="G27" s="186"/>
      <c r="H27" s="186"/>
      <c r="L27" s="88"/>
    </row>
    <row r="28" spans="2:12" s="1" customFormat="1" ht="6.95" customHeight="1" x14ac:dyDescent="0.2">
      <c r="B28" s="28"/>
      <c r="L28" s="28"/>
    </row>
    <row r="29" spans="2:12" s="1" customFormat="1" ht="6.95" customHeight="1" x14ac:dyDescent="0.2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customHeight="1" x14ac:dyDescent="0.2">
      <c r="B30" s="28"/>
      <c r="D30" s="89" t="s">
        <v>31</v>
      </c>
      <c r="J30" s="65">
        <f>ROUND(J125, 2)</f>
        <v>0</v>
      </c>
      <c r="L30" s="28"/>
    </row>
    <row r="31" spans="2:12" s="1" customFormat="1" ht="6.9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 x14ac:dyDescent="0.2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 x14ac:dyDescent="0.2">
      <c r="B33" s="28"/>
      <c r="D33" s="54" t="s">
        <v>35</v>
      </c>
      <c r="E33" s="33" t="s">
        <v>36</v>
      </c>
      <c r="F33" s="90">
        <f>ROUND((SUM(BE125:BE165)),  2)</f>
        <v>0</v>
      </c>
      <c r="G33" s="91"/>
      <c r="H33" s="91"/>
      <c r="I33" s="92">
        <v>0.2</v>
      </c>
      <c r="J33" s="90">
        <f>ROUND(((SUM(BE125:BE165))*I33),  2)</f>
        <v>0</v>
      </c>
      <c r="L33" s="28"/>
    </row>
    <row r="34" spans="2:12" s="1" customFormat="1" ht="14.45" customHeight="1" x14ac:dyDescent="0.2">
      <c r="B34" s="28"/>
      <c r="E34" s="33" t="s">
        <v>37</v>
      </c>
      <c r="F34" s="90">
        <f>ROUND((SUM(BF125:BF165)),  2)</f>
        <v>0</v>
      </c>
      <c r="G34" s="91"/>
      <c r="H34" s="91"/>
      <c r="I34" s="92">
        <v>0.2</v>
      </c>
      <c r="J34" s="90">
        <f>ROUND(((SUM(BF125:BF165))*I34),  2)</f>
        <v>0</v>
      </c>
      <c r="L34" s="28"/>
    </row>
    <row r="35" spans="2:12" s="1" customFormat="1" ht="14.45" hidden="1" customHeight="1" x14ac:dyDescent="0.2">
      <c r="B35" s="28"/>
      <c r="E35" s="23" t="s">
        <v>38</v>
      </c>
      <c r="F35" s="93">
        <f>ROUND((SUM(BG125:BG165)),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 x14ac:dyDescent="0.2">
      <c r="B36" s="28"/>
      <c r="E36" s="23" t="s">
        <v>39</v>
      </c>
      <c r="F36" s="93">
        <f>ROUND((SUM(BH125:BH165)),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 x14ac:dyDescent="0.2">
      <c r="B37" s="28"/>
      <c r="E37" s="33" t="s">
        <v>40</v>
      </c>
      <c r="F37" s="90">
        <f>ROUND((SUM(BI125:BI165)),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 x14ac:dyDescent="0.2">
      <c r="B38" s="28"/>
      <c r="L38" s="28"/>
    </row>
    <row r="39" spans="2:12" s="1" customFormat="1" ht="25.5" customHeight="1" x14ac:dyDescent="0.2">
      <c r="B39" s="28"/>
      <c r="C39" s="95"/>
      <c r="D39" s="96" t="s">
        <v>41</v>
      </c>
      <c r="E39" s="56"/>
      <c r="F39" s="56"/>
      <c r="G39" s="97" t="s">
        <v>42</v>
      </c>
      <c r="H39" s="98" t="s">
        <v>43</v>
      </c>
      <c r="I39" s="56"/>
      <c r="J39" s="99">
        <f>SUM(J30:J37)</f>
        <v>0</v>
      </c>
      <c r="K39" s="100"/>
      <c r="L39" s="28"/>
    </row>
    <row r="40" spans="2:12" s="1" customFormat="1" ht="14.45" customHeight="1" x14ac:dyDescent="0.2">
      <c r="B40" s="28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hidden="1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hidden="1" customHeight="1" x14ac:dyDescent="0.2">
      <c r="B82" s="28"/>
      <c r="C82" s="17" t="s">
        <v>105</v>
      </c>
      <c r="L82" s="28"/>
    </row>
    <row r="83" spans="2:47" s="1" customFormat="1" ht="6.95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16.5" hidden="1" customHeight="1" x14ac:dyDescent="0.2">
      <c r="B85" s="28"/>
      <c r="E85" s="210" t="str">
        <f>E7</f>
        <v>Penzión pri mlyne</v>
      </c>
      <c r="F85" s="211"/>
      <c r="G85" s="211"/>
      <c r="H85" s="211"/>
      <c r="L85" s="28"/>
    </row>
    <row r="86" spans="2:47" s="1" customFormat="1" ht="12" hidden="1" customHeight="1" x14ac:dyDescent="0.2">
      <c r="B86" s="28"/>
      <c r="C86" s="23" t="s">
        <v>103</v>
      </c>
      <c r="L86" s="28"/>
    </row>
    <row r="87" spans="2:47" s="1" customFormat="1" ht="16.5" hidden="1" customHeight="1" x14ac:dyDescent="0.2">
      <c r="B87" s="28"/>
      <c r="E87" s="200" t="str">
        <f>E9</f>
        <v>06 - Kanalizačná prípojka</v>
      </c>
      <c r="F87" s="209"/>
      <c r="G87" s="209"/>
      <c r="H87" s="209"/>
      <c r="L87" s="28"/>
    </row>
    <row r="88" spans="2:47" s="1" customFormat="1" ht="6.95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 xml:space="preserve"> </v>
      </c>
      <c r="I89" s="23" t="s">
        <v>21</v>
      </c>
      <c r="J89" s="51">
        <f>IF(J12="","",J12)</f>
        <v>0</v>
      </c>
      <c r="L89" s="28"/>
    </row>
    <row r="90" spans="2:47" s="1" customFormat="1" ht="6.95" hidden="1" customHeight="1" x14ac:dyDescent="0.2">
      <c r="B90" s="28"/>
      <c r="L90" s="28"/>
    </row>
    <row r="91" spans="2:47" s="1" customFormat="1" ht="15.2" hidden="1" customHeight="1" x14ac:dyDescent="0.2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hidden="1" customHeight="1" x14ac:dyDescent="0.2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hidden="1" customHeight="1" x14ac:dyDescent="0.2">
      <c r="B93" s="28"/>
      <c r="L93" s="28"/>
    </row>
    <row r="94" spans="2:47" s="1" customFormat="1" ht="29.25" hidden="1" customHeight="1" x14ac:dyDescent="0.2">
      <c r="B94" s="28"/>
      <c r="C94" s="103" t="s">
        <v>106</v>
      </c>
      <c r="D94" s="95"/>
      <c r="E94" s="95"/>
      <c r="F94" s="95"/>
      <c r="G94" s="95"/>
      <c r="H94" s="95"/>
      <c r="I94" s="95"/>
      <c r="J94" s="104" t="s">
        <v>107</v>
      </c>
      <c r="K94" s="95"/>
      <c r="L94" s="28"/>
    </row>
    <row r="95" spans="2:47" s="1" customFormat="1" ht="10.35" hidden="1" customHeight="1" x14ac:dyDescent="0.2">
      <c r="B95" s="28"/>
      <c r="L95" s="28"/>
    </row>
    <row r="96" spans="2:47" s="1" customFormat="1" ht="22.7" hidden="1" customHeight="1" x14ac:dyDescent="0.2">
      <c r="B96" s="28"/>
      <c r="C96" s="105" t="s">
        <v>108</v>
      </c>
      <c r="J96" s="65">
        <f>J125</f>
        <v>0</v>
      </c>
      <c r="L96" s="28"/>
      <c r="AU96" s="13" t="s">
        <v>109</v>
      </c>
    </row>
    <row r="97" spans="2:12" s="8" customFormat="1" ht="24.95" hidden="1" customHeight="1" x14ac:dyDescent="0.2">
      <c r="B97" s="106"/>
      <c r="D97" s="107" t="s">
        <v>110</v>
      </c>
      <c r="E97" s="108"/>
      <c r="F97" s="108"/>
      <c r="G97" s="108"/>
      <c r="H97" s="108"/>
      <c r="I97" s="108"/>
      <c r="J97" s="109">
        <f>J126</f>
        <v>0</v>
      </c>
      <c r="L97" s="106"/>
    </row>
    <row r="98" spans="2:12" s="9" customFormat="1" ht="20.100000000000001" hidden="1" customHeight="1" x14ac:dyDescent="0.2">
      <c r="B98" s="110"/>
      <c r="D98" s="111" t="s">
        <v>111</v>
      </c>
      <c r="E98" s="112"/>
      <c r="F98" s="112"/>
      <c r="G98" s="112"/>
      <c r="H98" s="112"/>
      <c r="I98" s="112"/>
      <c r="J98" s="113">
        <f>J127</f>
        <v>0</v>
      </c>
      <c r="L98" s="110"/>
    </row>
    <row r="99" spans="2:12" s="9" customFormat="1" ht="20.100000000000001" hidden="1" customHeight="1" x14ac:dyDescent="0.2">
      <c r="B99" s="110"/>
      <c r="D99" s="111" t="s">
        <v>1451</v>
      </c>
      <c r="E99" s="112"/>
      <c r="F99" s="112"/>
      <c r="G99" s="112"/>
      <c r="H99" s="112"/>
      <c r="I99" s="112"/>
      <c r="J99" s="113">
        <f>J138</f>
        <v>0</v>
      </c>
      <c r="L99" s="110"/>
    </row>
    <row r="100" spans="2:12" s="9" customFormat="1" ht="20.100000000000001" hidden="1" customHeight="1" x14ac:dyDescent="0.2">
      <c r="B100" s="110"/>
      <c r="D100" s="111" t="s">
        <v>1452</v>
      </c>
      <c r="E100" s="112"/>
      <c r="F100" s="112"/>
      <c r="G100" s="112"/>
      <c r="H100" s="112"/>
      <c r="I100" s="112"/>
      <c r="J100" s="113">
        <f>J141</f>
        <v>0</v>
      </c>
      <c r="L100" s="110"/>
    </row>
    <row r="101" spans="2:12" s="9" customFormat="1" ht="20.100000000000001" hidden="1" customHeight="1" x14ac:dyDescent="0.2">
      <c r="B101" s="110"/>
      <c r="D101" s="111" t="s">
        <v>1453</v>
      </c>
      <c r="E101" s="112"/>
      <c r="F101" s="112"/>
      <c r="G101" s="112"/>
      <c r="H101" s="112"/>
      <c r="I101" s="112"/>
      <c r="J101" s="113">
        <f>J156</f>
        <v>0</v>
      </c>
      <c r="L101" s="110"/>
    </row>
    <row r="102" spans="2:12" s="8" customFormat="1" ht="24.95" hidden="1" customHeight="1" x14ac:dyDescent="0.2">
      <c r="B102" s="106"/>
      <c r="D102" s="107" t="s">
        <v>131</v>
      </c>
      <c r="E102" s="108"/>
      <c r="F102" s="108"/>
      <c r="G102" s="108"/>
      <c r="H102" s="108"/>
      <c r="I102" s="108"/>
      <c r="J102" s="109">
        <f>J158</f>
        <v>0</v>
      </c>
      <c r="L102" s="106"/>
    </row>
    <row r="103" spans="2:12" s="8" customFormat="1" ht="24.95" hidden="1" customHeight="1" x14ac:dyDescent="0.2">
      <c r="B103" s="106"/>
      <c r="D103" s="107" t="s">
        <v>1454</v>
      </c>
      <c r="E103" s="108"/>
      <c r="F103" s="108"/>
      <c r="G103" s="108"/>
      <c r="H103" s="108"/>
      <c r="I103" s="108"/>
      <c r="J103" s="109">
        <f>J160</f>
        <v>0</v>
      </c>
      <c r="L103" s="106"/>
    </row>
    <row r="104" spans="2:12" s="9" customFormat="1" ht="20.100000000000001" hidden="1" customHeight="1" x14ac:dyDescent="0.2">
      <c r="B104" s="110"/>
      <c r="D104" s="111" t="s">
        <v>1455</v>
      </c>
      <c r="E104" s="112"/>
      <c r="F104" s="112"/>
      <c r="G104" s="112"/>
      <c r="H104" s="112"/>
      <c r="I104" s="112"/>
      <c r="J104" s="113">
        <f>J161</f>
        <v>0</v>
      </c>
      <c r="L104" s="110"/>
    </row>
    <row r="105" spans="2:12" s="9" customFormat="1" ht="20.100000000000001" hidden="1" customHeight="1" x14ac:dyDescent="0.2">
      <c r="B105" s="110"/>
      <c r="D105" s="111" t="s">
        <v>1456</v>
      </c>
      <c r="E105" s="112"/>
      <c r="F105" s="112"/>
      <c r="G105" s="112"/>
      <c r="H105" s="112"/>
      <c r="I105" s="112"/>
      <c r="J105" s="113">
        <f>J163</f>
        <v>0</v>
      </c>
      <c r="L105" s="110"/>
    </row>
    <row r="106" spans="2:12" s="1" customFormat="1" ht="21.75" hidden="1" customHeight="1" x14ac:dyDescent="0.2">
      <c r="B106" s="28"/>
      <c r="L106" s="28"/>
    </row>
    <row r="107" spans="2:12" s="1" customFormat="1" ht="6.95" hidden="1" customHeight="1" x14ac:dyDescent="0.2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28"/>
    </row>
    <row r="108" spans="2:12" hidden="1" x14ac:dyDescent="0.2"/>
    <row r="109" spans="2:12" hidden="1" x14ac:dyDescent="0.2"/>
    <row r="110" spans="2:12" hidden="1" x14ac:dyDescent="0.2"/>
    <row r="111" spans="2:12" s="1" customFormat="1" ht="6.95" customHeight="1" x14ac:dyDescent="0.2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28"/>
    </row>
    <row r="112" spans="2:12" s="1" customFormat="1" ht="24.95" customHeight="1" x14ac:dyDescent="0.2">
      <c r="B112" s="28"/>
      <c r="C112" s="17" t="s">
        <v>132</v>
      </c>
      <c r="L112" s="28"/>
    </row>
    <row r="113" spans="2:65" s="1" customFormat="1" ht="6.95" customHeight="1" x14ac:dyDescent="0.2">
      <c r="B113" s="28"/>
      <c r="L113" s="28"/>
    </row>
    <row r="114" spans="2:65" s="1" customFormat="1" ht="12" customHeight="1" x14ac:dyDescent="0.2">
      <c r="B114" s="28"/>
      <c r="C114" s="23" t="s">
        <v>15</v>
      </c>
      <c r="L114" s="28"/>
    </row>
    <row r="115" spans="2:65" s="1" customFormat="1" ht="16.5" customHeight="1" x14ac:dyDescent="0.2">
      <c r="B115" s="28"/>
      <c r="E115" s="210" t="str">
        <f>E7</f>
        <v>Penzión pri mlyne</v>
      </c>
      <c r="F115" s="211"/>
      <c r="G115" s="211"/>
      <c r="H115" s="211"/>
      <c r="L115" s="28"/>
    </row>
    <row r="116" spans="2:65" s="1" customFormat="1" ht="12" customHeight="1" x14ac:dyDescent="0.2">
      <c r="B116" s="28"/>
      <c r="C116" s="23" t="s">
        <v>103</v>
      </c>
      <c r="L116" s="28"/>
    </row>
    <row r="117" spans="2:65" s="1" customFormat="1" ht="16.5" customHeight="1" x14ac:dyDescent="0.2">
      <c r="B117" s="28"/>
      <c r="E117" s="200" t="str">
        <f>E9</f>
        <v>06 - Kanalizačná prípojka</v>
      </c>
      <c r="F117" s="209"/>
      <c r="G117" s="209"/>
      <c r="H117" s="209"/>
      <c r="L117" s="28"/>
    </row>
    <row r="118" spans="2:65" s="1" customFormat="1" ht="6.95" customHeight="1" x14ac:dyDescent="0.2">
      <c r="B118" s="28"/>
      <c r="L118" s="28"/>
    </row>
    <row r="119" spans="2:65" s="1" customFormat="1" ht="12" customHeight="1" x14ac:dyDescent="0.2">
      <c r="B119" s="28"/>
      <c r="C119" s="23" t="s">
        <v>19</v>
      </c>
      <c r="F119" s="21" t="str">
        <f>F12</f>
        <v xml:space="preserve"> </v>
      </c>
      <c r="I119" s="23" t="s">
        <v>21</v>
      </c>
      <c r="J119" s="51">
        <f>IF(J12="","",J12)</f>
        <v>0</v>
      </c>
      <c r="L119" s="28"/>
    </row>
    <row r="120" spans="2:65" s="1" customFormat="1" ht="6.95" customHeight="1" x14ac:dyDescent="0.2">
      <c r="B120" s="28"/>
      <c r="L120" s="28"/>
    </row>
    <row r="121" spans="2:65" s="1" customFormat="1" ht="15.2" customHeight="1" x14ac:dyDescent="0.2">
      <c r="B121" s="28"/>
      <c r="C121" s="23" t="s">
        <v>22</v>
      </c>
      <c r="F121" s="21" t="str">
        <f>E15</f>
        <v xml:space="preserve"> </v>
      </c>
      <c r="I121" s="23" t="s">
        <v>27</v>
      </c>
      <c r="J121" s="26" t="str">
        <f>E21</f>
        <v xml:space="preserve"> </v>
      </c>
      <c r="L121" s="28"/>
    </row>
    <row r="122" spans="2:65" s="1" customFormat="1" ht="15.2" customHeight="1" x14ac:dyDescent="0.2">
      <c r="B122" s="28"/>
      <c r="C122" s="23" t="s">
        <v>25</v>
      </c>
      <c r="F122" s="21" t="str">
        <f>IF(E18="","",E18)</f>
        <v>Vyplň údaj</v>
      </c>
      <c r="I122" s="23" t="s">
        <v>29</v>
      </c>
      <c r="J122" s="26" t="str">
        <f>E24</f>
        <v xml:space="preserve"> </v>
      </c>
      <c r="L122" s="28"/>
    </row>
    <row r="123" spans="2:65" s="1" customFormat="1" ht="10.35" customHeight="1" x14ac:dyDescent="0.2">
      <c r="B123" s="28"/>
      <c r="L123" s="28"/>
    </row>
    <row r="124" spans="2:65" s="10" customFormat="1" ht="29.25" customHeight="1" x14ac:dyDescent="0.2">
      <c r="B124" s="114"/>
      <c r="C124" s="115" t="s">
        <v>133</v>
      </c>
      <c r="D124" s="116" t="s">
        <v>56</v>
      </c>
      <c r="E124" s="116" t="s">
        <v>52</v>
      </c>
      <c r="F124" s="116" t="s">
        <v>53</v>
      </c>
      <c r="G124" s="116" t="s">
        <v>134</v>
      </c>
      <c r="H124" s="116" t="s">
        <v>135</v>
      </c>
      <c r="I124" s="116" t="s">
        <v>136</v>
      </c>
      <c r="J124" s="117" t="s">
        <v>107</v>
      </c>
      <c r="K124" s="118" t="s">
        <v>137</v>
      </c>
      <c r="L124" s="114"/>
      <c r="M124" s="58" t="s">
        <v>1</v>
      </c>
      <c r="N124" s="59" t="s">
        <v>35</v>
      </c>
      <c r="O124" s="59" t="s">
        <v>138</v>
      </c>
      <c r="P124" s="59" t="s">
        <v>139</v>
      </c>
      <c r="Q124" s="59" t="s">
        <v>140</v>
      </c>
      <c r="R124" s="59" t="s">
        <v>141</v>
      </c>
      <c r="S124" s="59" t="s">
        <v>142</v>
      </c>
      <c r="T124" s="60" t="s">
        <v>143</v>
      </c>
    </row>
    <row r="125" spans="2:65" s="1" customFormat="1" ht="22.7" customHeight="1" x14ac:dyDescent="0.25">
      <c r="B125" s="28"/>
      <c r="C125" s="63" t="s">
        <v>108</v>
      </c>
      <c r="J125" s="119">
        <f>BK125</f>
        <v>0</v>
      </c>
      <c r="L125" s="28"/>
      <c r="M125" s="61"/>
      <c r="N125" s="52"/>
      <c r="O125" s="52"/>
      <c r="P125" s="120">
        <f>P126+P158+P160</f>
        <v>0</v>
      </c>
      <c r="Q125" s="52"/>
      <c r="R125" s="120">
        <f>R126+R158+R160</f>
        <v>37.649892999999992</v>
      </c>
      <c r="S125" s="52"/>
      <c r="T125" s="121">
        <f>T126+T158+T160</f>
        <v>0</v>
      </c>
      <c r="AT125" s="13" t="s">
        <v>70</v>
      </c>
      <c r="AU125" s="13" t="s">
        <v>109</v>
      </c>
      <c r="BK125" s="122">
        <f>BK126+BK158+BK160</f>
        <v>0</v>
      </c>
    </row>
    <row r="126" spans="2:65" s="11" customFormat="1" ht="26.1" customHeight="1" x14ac:dyDescent="0.2">
      <c r="B126" s="123"/>
      <c r="D126" s="124" t="s">
        <v>70</v>
      </c>
      <c r="E126" s="125" t="s">
        <v>144</v>
      </c>
      <c r="F126" s="125" t="s">
        <v>145</v>
      </c>
      <c r="I126" s="126"/>
      <c r="J126" s="127">
        <f>BK126</f>
        <v>0</v>
      </c>
      <c r="L126" s="123"/>
      <c r="M126" s="128"/>
      <c r="P126" s="129">
        <f>P127+P138+P141+P156</f>
        <v>0</v>
      </c>
      <c r="R126" s="129">
        <f>R127+R138+R141+R156</f>
        <v>37.643582999999992</v>
      </c>
      <c r="T126" s="130">
        <f>T127+T138+T141+T156</f>
        <v>0</v>
      </c>
      <c r="AR126" s="124" t="s">
        <v>79</v>
      </c>
      <c r="AT126" s="131" t="s">
        <v>70</v>
      </c>
      <c r="AU126" s="131" t="s">
        <v>71</v>
      </c>
      <c r="AY126" s="124" t="s">
        <v>146</v>
      </c>
      <c r="BK126" s="132">
        <f>BK127+BK138+BK141+BK156</f>
        <v>0</v>
      </c>
    </row>
    <row r="127" spans="2:65" s="11" customFormat="1" ht="22.7" customHeight="1" x14ac:dyDescent="0.2">
      <c r="B127" s="123"/>
      <c r="D127" s="124" t="s">
        <v>70</v>
      </c>
      <c r="E127" s="133" t="s">
        <v>79</v>
      </c>
      <c r="F127" s="133" t="s">
        <v>147</v>
      </c>
      <c r="I127" s="126"/>
      <c r="J127" s="134">
        <f>BK127</f>
        <v>0</v>
      </c>
      <c r="L127" s="123"/>
      <c r="M127" s="128"/>
      <c r="P127" s="129">
        <f>SUM(P128:P137)</f>
        <v>0</v>
      </c>
      <c r="R127" s="129">
        <f>SUM(R128:R137)</f>
        <v>14.311</v>
      </c>
      <c r="T127" s="130">
        <f>SUM(T128:T137)</f>
        <v>0</v>
      </c>
      <c r="AR127" s="124" t="s">
        <v>79</v>
      </c>
      <c r="AT127" s="131" t="s">
        <v>70</v>
      </c>
      <c r="AU127" s="131" t="s">
        <v>79</v>
      </c>
      <c r="AY127" s="124" t="s">
        <v>146</v>
      </c>
      <c r="BK127" s="132">
        <f>SUM(BK128:BK137)</f>
        <v>0</v>
      </c>
    </row>
    <row r="128" spans="2:65" s="1" customFormat="1" ht="21.75" customHeight="1" x14ac:dyDescent="0.2">
      <c r="B128" s="28"/>
      <c r="C128" s="135" t="s">
        <v>79</v>
      </c>
      <c r="D128" s="135" t="s">
        <v>148</v>
      </c>
      <c r="E128" s="136" t="s">
        <v>1508</v>
      </c>
      <c r="F128" s="137" t="s">
        <v>1509</v>
      </c>
      <c r="G128" s="138" t="s">
        <v>151</v>
      </c>
      <c r="H128" s="139">
        <v>6</v>
      </c>
      <c r="I128" s="140"/>
      <c r="J128" s="141">
        <f t="shared" ref="J128:J137" si="0">ROUND(I128*H128,2)</f>
        <v>0</v>
      </c>
      <c r="K128" s="142"/>
      <c r="L128" s="28"/>
      <c r="M128" s="143" t="s">
        <v>1</v>
      </c>
      <c r="N128" s="144" t="s">
        <v>37</v>
      </c>
      <c r="P128" s="145">
        <f t="shared" ref="P128:P137" si="1">O128*H128</f>
        <v>0</v>
      </c>
      <c r="Q128" s="145">
        <v>0</v>
      </c>
      <c r="R128" s="145">
        <f t="shared" ref="R128:R137" si="2">Q128*H128</f>
        <v>0</v>
      </c>
      <c r="S128" s="145">
        <v>0</v>
      </c>
      <c r="T128" s="146">
        <f t="shared" ref="T128:T137" si="3">S128*H128</f>
        <v>0</v>
      </c>
      <c r="AR128" s="147" t="s">
        <v>152</v>
      </c>
      <c r="AT128" s="147" t="s">
        <v>148</v>
      </c>
      <c r="AU128" s="147" t="s">
        <v>153</v>
      </c>
      <c r="AY128" s="13" t="s">
        <v>146</v>
      </c>
      <c r="BE128" s="148">
        <f t="shared" ref="BE128:BE137" si="4">IF(N128="základná",J128,0)</f>
        <v>0</v>
      </c>
      <c r="BF128" s="148">
        <f t="shared" ref="BF128:BF137" si="5">IF(N128="znížená",J128,0)</f>
        <v>0</v>
      </c>
      <c r="BG128" s="148">
        <f t="shared" ref="BG128:BG137" si="6">IF(N128="zákl. prenesená",J128,0)</f>
        <v>0</v>
      </c>
      <c r="BH128" s="148">
        <f t="shared" ref="BH128:BH137" si="7">IF(N128="zníž. prenesená",J128,0)</f>
        <v>0</v>
      </c>
      <c r="BI128" s="148">
        <f t="shared" ref="BI128:BI137" si="8">IF(N128="nulová",J128,0)</f>
        <v>0</v>
      </c>
      <c r="BJ128" s="13" t="s">
        <v>153</v>
      </c>
      <c r="BK128" s="148">
        <f t="shared" ref="BK128:BK137" si="9">ROUND(I128*H128,2)</f>
        <v>0</v>
      </c>
      <c r="BL128" s="13" t="s">
        <v>152</v>
      </c>
      <c r="BM128" s="147" t="s">
        <v>153</v>
      </c>
    </row>
    <row r="129" spans="2:65" s="1" customFormat="1" ht="24.2" customHeight="1" x14ac:dyDescent="0.2">
      <c r="B129" s="28"/>
      <c r="C129" s="135" t="s">
        <v>153</v>
      </c>
      <c r="D129" s="135" t="s">
        <v>148</v>
      </c>
      <c r="E129" s="136" t="s">
        <v>1510</v>
      </c>
      <c r="F129" s="137" t="s">
        <v>1511</v>
      </c>
      <c r="G129" s="138" t="s">
        <v>151</v>
      </c>
      <c r="H129" s="139">
        <v>6</v>
      </c>
      <c r="I129" s="140"/>
      <c r="J129" s="141">
        <f t="shared" si="0"/>
        <v>0</v>
      </c>
      <c r="K129" s="142"/>
      <c r="L129" s="28"/>
      <c r="M129" s="143" t="s">
        <v>1</v>
      </c>
      <c r="N129" s="144" t="s">
        <v>37</v>
      </c>
      <c r="P129" s="145">
        <f t="shared" si="1"/>
        <v>0</v>
      </c>
      <c r="Q129" s="145">
        <v>0</v>
      </c>
      <c r="R129" s="145">
        <f t="shared" si="2"/>
        <v>0</v>
      </c>
      <c r="S129" s="145">
        <v>0</v>
      </c>
      <c r="T129" s="146">
        <f t="shared" si="3"/>
        <v>0</v>
      </c>
      <c r="AR129" s="147" t="s">
        <v>152</v>
      </c>
      <c r="AT129" s="147" t="s">
        <v>148</v>
      </c>
      <c r="AU129" s="147" t="s">
        <v>153</v>
      </c>
      <c r="AY129" s="13" t="s">
        <v>146</v>
      </c>
      <c r="BE129" s="148">
        <f t="shared" si="4"/>
        <v>0</v>
      </c>
      <c r="BF129" s="148">
        <f t="shared" si="5"/>
        <v>0</v>
      </c>
      <c r="BG129" s="148">
        <f t="shared" si="6"/>
        <v>0</v>
      </c>
      <c r="BH129" s="148">
        <f t="shared" si="7"/>
        <v>0</v>
      </c>
      <c r="BI129" s="148">
        <f t="shared" si="8"/>
        <v>0</v>
      </c>
      <c r="BJ129" s="13" t="s">
        <v>153</v>
      </c>
      <c r="BK129" s="148">
        <f t="shared" si="9"/>
        <v>0</v>
      </c>
      <c r="BL129" s="13" t="s">
        <v>152</v>
      </c>
      <c r="BM129" s="147" t="s">
        <v>152</v>
      </c>
    </row>
    <row r="130" spans="2:65" s="1" customFormat="1" ht="16.5" customHeight="1" x14ac:dyDescent="0.2">
      <c r="B130" s="28"/>
      <c r="C130" s="135" t="s">
        <v>156</v>
      </c>
      <c r="D130" s="135" t="s">
        <v>148</v>
      </c>
      <c r="E130" s="136" t="s">
        <v>1457</v>
      </c>
      <c r="F130" s="137" t="s">
        <v>1458</v>
      </c>
      <c r="G130" s="138" t="s">
        <v>151</v>
      </c>
      <c r="H130" s="139">
        <v>60.576000000000001</v>
      </c>
      <c r="I130" s="140"/>
      <c r="J130" s="141">
        <f t="shared" si="0"/>
        <v>0</v>
      </c>
      <c r="K130" s="142"/>
      <c r="L130" s="28"/>
      <c r="M130" s="143" t="s">
        <v>1</v>
      </c>
      <c r="N130" s="144" t="s">
        <v>37</v>
      </c>
      <c r="P130" s="145">
        <f t="shared" si="1"/>
        <v>0</v>
      </c>
      <c r="Q130" s="145">
        <v>0</v>
      </c>
      <c r="R130" s="145">
        <f t="shared" si="2"/>
        <v>0</v>
      </c>
      <c r="S130" s="145">
        <v>0</v>
      </c>
      <c r="T130" s="146">
        <f t="shared" si="3"/>
        <v>0</v>
      </c>
      <c r="AR130" s="147" t="s">
        <v>152</v>
      </c>
      <c r="AT130" s="147" t="s">
        <v>148</v>
      </c>
      <c r="AU130" s="147" t="s">
        <v>153</v>
      </c>
      <c r="AY130" s="13" t="s">
        <v>146</v>
      </c>
      <c r="BE130" s="148">
        <f t="shared" si="4"/>
        <v>0</v>
      </c>
      <c r="BF130" s="148">
        <f t="shared" si="5"/>
        <v>0</v>
      </c>
      <c r="BG130" s="148">
        <f t="shared" si="6"/>
        <v>0</v>
      </c>
      <c r="BH130" s="148">
        <f t="shared" si="7"/>
        <v>0</v>
      </c>
      <c r="BI130" s="148">
        <f t="shared" si="8"/>
        <v>0</v>
      </c>
      <c r="BJ130" s="13" t="s">
        <v>153</v>
      </c>
      <c r="BK130" s="148">
        <f t="shared" si="9"/>
        <v>0</v>
      </c>
      <c r="BL130" s="13" t="s">
        <v>152</v>
      </c>
      <c r="BM130" s="147" t="s">
        <v>159</v>
      </c>
    </row>
    <row r="131" spans="2:65" s="1" customFormat="1" ht="37.700000000000003" customHeight="1" x14ac:dyDescent="0.2">
      <c r="B131" s="28"/>
      <c r="C131" s="135" t="s">
        <v>152</v>
      </c>
      <c r="D131" s="135" t="s">
        <v>148</v>
      </c>
      <c r="E131" s="136" t="s">
        <v>1459</v>
      </c>
      <c r="F131" s="137" t="s">
        <v>1460</v>
      </c>
      <c r="G131" s="138" t="s">
        <v>151</v>
      </c>
      <c r="H131" s="139">
        <v>60.576000000000001</v>
      </c>
      <c r="I131" s="140"/>
      <c r="J131" s="141">
        <f t="shared" si="0"/>
        <v>0</v>
      </c>
      <c r="K131" s="142"/>
      <c r="L131" s="28"/>
      <c r="M131" s="143" t="s">
        <v>1</v>
      </c>
      <c r="N131" s="144" t="s">
        <v>37</v>
      </c>
      <c r="P131" s="145">
        <f t="shared" si="1"/>
        <v>0</v>
      </c>
      <c r="Q131" s="145">
        <v>0</v>
      </c>
      <c r="R131" s="145">
        <f t="shared" si="2"/>
        <v>0</v>
      </c>
      <c r="S131" s="145">
        <v>0</v>
      </c>
      <c r="T131" s="146">
        <f t="shared" si="3"/>
        <v>0</v>
      </c>
      <c r="AR131" s="147" t="s">
        <v>152</v>
      </c>
      <c r="AT131" s="147" t="s">
        <v>148</v>
      </c>
      <c r="AU131" s="147" t="s">
        <v>153</v>
      </c>
      <c r="AY131" s="13" t="s">
        <v>146</v>
      </c>
      <c r="BE131" s="148">
        <f t="shared" si="4"/>
        <v>0</v>
      </c>
      <c r="BF131" s="148">
        <f t="shared" si="5"/>
        <v>0</v>
      </c>
      <c r="BG131" s="148">
        <f t="shared" si="6"/>
        <v>0</v>
      </c>
      <c r="BH131" s="148">
        <f t="shared" si="7"/>
        <v>0</v>
      </c>
      <c r="BI131" s="148">
        <f t="shared" si="8"/>
        <v>0</v>
      </c>
      <c r="BJ131" s="13" t="s">
        <v>153</v>
      </c>
      <c r="BK131" s="148">
        <f t="shared" si="9"/>
        <v>0</v>
      </c>
      <c r="BL131" s="13" t="s">
        <v>152</v>
      </c>
      <c r="BM131" s="147" t="s">
        <v>162</v>
      </c>
    </row>
    <row r="132" spans="2:65" s="1" customFormat="1" ht="33" customHeight="1" x14ac:dyDescent="0.2">
      <c r="B132" s="28"/>
      <c r="C132" s="135" t="s">
        <v>163</v>
      </c>
      <c r="D132" s="135" t="s">
        <v>148</v>
      </c>
      <c r="E132" s="136" t="s">
        <v>1461</v>
      </c>
      <c r="F132" s="137" t="s">
        <v>1462</v>
      </c>
      <c r="G132" s="138" t="s">
        <v>151</v>
      </c>
      <c r="H132" s="139">
        <v>26.192</v>
      </c>
      <c r="I132" s="140"/>
      <c r="J132" s="141">
        <f t="shared" si="0"/>
        <v>0</v>
      </c>
      <c r="K132" s="142"/>
      <c r="L132" s="28"/>
      <c r="M132" s="143" t="s">
        <v>1</v>
      </c>
      <c r="N132" s="144" t="s">
        <v>37</v>
      </c>
      <c r="P132" s="145">
        <f t="shared" si="1"/>
        <v>0</v>
      </c>
      <c r="Q132" s="145">
        <v>0</v>
      </c>
      <c r="R132" s="145">
        <f t="shared" si="2"/>
        <v>0</v>
      </c>
      <c r="S132" s="145">
        <v>0</v>
      </c>
      <c r="T132" s="146">
        <f t="shared" si="3"/>
        <v>0</v>
      </c>
      <c r="AR132" s="147" t="s">
        <v>152</v>
      </c>
      <c r="AT132" s="147" t="s">
        <v>148</v>
      </c>
      <c r="AU132" s="147" t="s">
        <v>153</v>
      </c>
      <c r="AY132" s="13" t="s">
        <v>146</v>
      </c>
      <c r="BE132" s="148">
        <f t="shared" si="4"/>
        <v>0</v>
      </c>
      <c r="BF132" s="148">
        <f t="shared" si="5"/>
        <v>0</v>
      </c>
      <c r="BG132" s="148">
        <f t="shared" si="6"/>
        <v>0</v>
      </c>
      <c r="BH132" s="148">
        <f t="shared" si="7"/>
        <v>0</v>
      </c>
      <c r="BI132" s="148">
        <f t="shared" si="8"/>
        <v>0</v>
      </c>
      <c r="BJ132" s="13" t="s">
        <v>153</v>
      </c>
      <c r="BK132" s="148">
        <f t="shared" si="9"/>
        <v>0</v>
      </c>
      <c r="BL132" s="13" t="s">
        <v>152</v>
      </c>
      <c r="BM132" s="147" t="s">
        <v>166</v>
      </c>
    </row>
    <row r="133" spans="2:65" s="1" customFormat="1" ht="24.2" customHeight="1" x14ac:dyDescent="0.2">
      <c r="B133" s="28"/>
      <c r="C133" s="135" t="s">
        <v>159</v>
      </c>
      <c r="D133" s="135" t="s">
        <v>148</v>
      </c>
      <c r="E133" s="136" t="s">
        <v>1463</v>
      </c>
      <c r="F133" s="137" t="s">
        <v>1464</v>
      </c>
      <c r="G133" s="138" t="s">
        <v>151</v>
      </c>
      <c r="H133" s="139">
        <v>66.575999999999993</v>
      </c>
      <c r="I133" s="140"/>
      <c r="J133" s="141">
        <f t="shared" si="0"/>
        <v>0</v>
      </c>
      <c r="K133" s="142"/>
      <c r="L133" s="28"/>
      <c r="M133" s="143" t="s">
        <v>1</v>
      </c>
      <c r="N133" s="144" t="s">
        <v>37</v>
      </c>
      <c r="P133" s="145">
        <f t="shared" si="1"/>
        <v>0</v>
      </c>
      <c r="Q133" s="145">
        <v>0</v>
      </c>
      <c r="R133" s="145">
        <f t="shared" si="2"/>
        <v>0</v>
      </c>
      <c r="S133" s="145">
        <v>0</v>
      </c>
      <c r="T133" s="146">
        <f t="shared" si="3"/>
        <v>0</v>
      </c>
      <c r="AR133" s="147" t="s">
        <v>152</v>
      </c>
      <c r="AT133" s="147" t="s">
        <v>148</v>
      </c>
      <c r="AU133" s="147" t="s">
        <v>153</v>
      </c>
      <c r="AY133" s="13" t="s">
        <v>146</v>
      </c>
      <c r="BE133" s="148">
        <f t="shared" si="4"/>
        <v>0</v>
      </c>
      <c r="BF133" s="148">
        <f t="shared" si="5"/>
        <v>0</v>
      </c>
      <c r="BG133" s="148">
        <f t="shared" si="6"/>
        <v>0</v>
      </c>
      <c r="BH133" s="148">
        <f t="shared" si="7"/>
        <v>0</v>
      </c>
      <c r="BI133" s="148">
        <f t="shared" si="8"/>
        <v>0</v>
      </c>
      <c r="BJ133" s="13" t="s">
        <v>153</v>
      </c>
      <c r="BK133" s="148">
        <f t="shared" si="9"/>
        <v>0</v>
      </c>
      <c r="BL133" s="13" t="s">
        <v>152</v>
      </c>
      <c r="BM133" s="147" t="s">
        <v>169</v>
      </c>
    </row>
    <row r="134" spans="2:65" s="1" customFormat="1" ht="33" customHeight="1" x14ac:dyDescent="0.2">
      <c r="B134" s="28"/>
      <c r="C134" s="135" t="s">
        <v>170</v>
      </c>
      <c r="D134" s="135" t="s">
        <v>148</v>
      </c>
      <c r="E134" s="136" t="s">
        <v>174</v>
      </c>
      <c r="F134" s="137" t="s">
        <v>175</v>
      </c>
      <c r="G134" s="138" t="s">
        <v>151</v>
      </c>
      <c r="H134" s="139">
        <v>26.192</v>
      </c>
      <c r="I134" s="140"/>
      <c r="J134" s="141">
        <f t="shared" si="0"/>
        <v>0</v>
      </c>
      <c r="K134" s="142"/>
      <c r="L134" s="28"/>
      <c r="M134" s="143" t="s">
        <v>1</v>
      </c>
      <c r="N134" s="144" t="s">
        <v>37</v>
      </c>
      <c r="P134" s="145">
        <f t="shared" si="1"/>
        <v>0</v>
      </c>
      <c r="Q134" s="145">
        <v>0</v>
      </c>
      <c r="R134" s="145">
        <f t="shared" si="2"/>
        <v>0</v>
      </c>
      <c r="S134" s="145">
        <v>0</v>
      </c>
      <c r="T134" s="146">
        <f t="shared" si="3"/>
        <v>0</v>
      </c>
      <c r="AR134" s="147" t="s">
        <v>152</v>
      </c>
      <c r="AT134" s="147" t="s">
        <v>148</v>
      </c>
      <c r="AU134" s="147" t="s">
        <v>153</v>
      </c>
      <c r="AY134" s="13" t="s">
        <v>146</v>
      </c>
      <c r="BE134" s="148">
        <f t="shared" si="4"/>
        <v>0</v>
      </c>
      <c r="BF134" s="148">
        <f t="shared" si="5"/>
        <v>0</v>
      </c>
      <c r="BG134" s="148">
        <f t="shared" si="6"/>
        <v>0</v>
      </c>
      <c r="BH134" s="148">
        <f t="shared" si="7"/>
        <v>0</v>
      </c>
      <c r="BI134" s="148">
        <f t="shared" si="8"/>
        <v>0</v>
      </c>
      <c r="BJ134" s="13" t="s">
        <v>153</v>
      </c>
      <c r="BK134" s="148">
        <f t="shared" si="9"/>
        <v>0</v>
      </c>
      <c r="BL134" s="13" t="s">
        <v>152</v>
      </c>
      <c r="BM134" s="147" t="s">
        <v>173</v>
      </c>
    </row>
    <row r="135" spans="2:65" s="1" customFormat="1" ht="24.2" customHeight="1" x14ac:dyDescent="0.2">
      <c r="B135" s="28"/>
      <c r="C135" s="135" t="s">
        <v>162</v>
      </c>
      <c r="D135" s="135" t="s">
        <v>148</v>
      </c>
      <c r="E135" s="136" t="s">
        <v>1465</v>
      </c>
      <c r="F135" s="137" t="s">
        <v>1466</v>
      </c>
      <c r="G135" s="138" t="s">
        <v>151</v>
      </c>
      <c r="H135" s="139">
        <v>40.384</v>
      </c>
      <c r="I135" s="140"/>
      <c r="J135" s="141">
        <f t="shared" si="0"/>
        <v>0</v>
      </c>
      <c r="K135" s="142"/>
      <c r="L135" s="28"/>
      <c r="M135" s="143" t="s">
        <v>1</v>
      </c>
      <c r="N135" s="144" t="s">
        <v>37</v>
      </c>
      <c r="P135" s="145">
        <f t="shared" si="1"/>
        <v>0</v>
      </c>
      <c r="Q135" s="145">
        <v>0</v>
      </c>
      <c r="R135" s="145">
        <f t="shared" si="2"/>
        <v>0</v>
      </c>
      <c r="S135" s="145">
        <v>0</v>
      </c>
      <c r="T135" s="146">
        <f t="shared" si="3"/>
        <v>0</v>
      </c>
      <c r="AR135" s="147" t="s">
        <v>152</v>
      </c>
      <c r="AT135" s="147" t="s">
        <v>148</v>
      </c>
      <c r="AU135" s="147" t="s">
        <v>153</v>
      </c>
      <c r="AY135" s="13" t="s">
        <v>146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3" t="s">
        <v>153</v>
      </c>
      <c r="BK135" s="148">
        <f t="shared" si="9"/>
        <v>0</v>
      </c>
      <c r="BL135" s="13" t="s">
        <v>152</v>
      </c>
      <c r="BM135" s="147" t="s">
        <v>176</v>
      </c>
    </row>
    <row r="136" spans="2:65" s="1" customFormat="1" ht="24.2" customHeight="1" x14ac:dyDescent="0.2">
      <c r="B136" s="28"/>
      <c r="C136" s="135" t="s">
        <v>178</v>
      </c>
      <c r="D136" s="135" t="s">
        <v>148</v>
      </c>
      <c r="E136" s="136" t="s">
        <v>1467</v>
      </c>
      <c r="F136" s="137" t="s">
        <v>1468</v>
      </c>
      <c r="G136" s="138" t="s">
        <v>151</v>
      </c>
      <c r="H136" s="139">
        <v>7.5720000000000001</v>
      </c>
      <c r="I136" s="140"/>
      <c r="J136" s="141">
        <f t="shared" si="0"/>
        <v>0</v>
      </c>
      <c r="K136" s="142"/>
      <c r="L136" s="28"/>
      <c r="M136" s="143" t="s">
        <v>1</v>
      </c>
      <c r="N136" s="144" t="s">
        <v>37</v>
      </c>
      <c r="P136" s="145">
        <f t="shared" si="1"/>
        <v>0</v>
      </c>
      <c r="Q136" s="145">
        <v>0</v>
      </c>
      <c r="R136" s="145">
        <f t="shared" si="2"/>
        <v>0</v>
      </c>
      <c r="S136" s="145">
        <v>0</v>
      </c>
      <c r="T136" s="146">
        <f t="shared" si="3"/>
        <v>0</v>
      </c>
      <c r="AR136" s="147" t="s">
        <v>152</v>
      </c>
      <c r="AT136" s="147" t="s">
        <v>148</v>
      </c>
      <c r="AU136" s="147" t="s">
        <v>153</v>
      </c>
      <c r="AY136" s="13" t="s">
        <v>146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13" t="s">
        <v>153</v>
      </c>
      <c r="BK136" s="148">
        <f t="shared" si="9"/>
        <v>0</v>
      </c>
      <c r="BL136" s="13" t="s">
        <v>152</v>
      </c>
      <c r="BM136" s="147" t="s">
        <v>181</v>
      </c>
    </row>
    <row r="137" spans="2:65" s="1" customFormat="1" ht="16.5" customHeight="1" x14ac:dyDescent="0.2">
      <c r="B137" s="28"/>
      <c r="C137" s="149" t="s">
        <v>166</v>
      </c>
      <c r="D137" s="149" t="s">
        <v>194</v>
      </c>
      <c r="E137" s="150" t="s">
        <v>1469</v>
      </c>
      <c r="F137" s="151" t="s">
        <v>1470</v>
      </c>
      <c r="G137" s="152" t="s">
        <v>356</v>
      </c>
      <c r="H137" s="153">
        <v>14.311</v>
      </c>
      <c r="I137" s="154"/>
      <c r="J137" s="155">
        <f t="shared" si="0"/>
        <v>0</v>
      </c>
      <c r="K137" s="156"/>
      <c r="L137" s="157"/>
      <c r="M137" s="158" t="s">
        <v>1</v>
      </c>
      <c r="N137" s="159" t="s">
        <v>37</v>
      </c>
      <c r="P137" s="145">
        <f t="shared" si="1"/>
        <v>0</v>
      </c>
      <c r="Q137" s="145">
        <v>1</v>
      </c>
      <c r="R137" s="145">
        <f t="shared" si="2"/>
        <v>14.311</v>
      </c>
      <c r="S137" s="145">
        <v>0</v>
      </c>
      <c r="T137" s="146">
        <f t="shared" si="3"/>
        <v>0</v>
      </c>
      <c r="AR137" s="147" t="s">
        <v>162</v>
      </c>
      <c r="AT137" s="147" t="s">
        <v>194</v>
      </c>
      <c r="AU137" s="147" t="s">
        <v>153</v>
      </c>
      <c r="AY137" s="13" t="s">
        <v>146</v>
      </c>
      <c r="BE137" s="148">
        <f t="shared" si="4"/>
        <v>0</v>
      </c>
      <c r="BF137" s="148">
        <f t="shared" si="5"/>
        <v>0</v>
      </c>
      <c r="BG137" s="148">
        <f t="shared" si="6"/>
        <v>0</v>
      </c>
      <c r="BH137" s="148">
        <f t="shared" si="7"/>
        <v>0</v>
      </c>
      <c r="BI137" s="148">
        <f t="shared" si="8"/>
        <v>0</v>
      </c>
      <c r="BJ137" s="13" t="s">
        <v>153</v>
      </c>
      <c r="BK137" s="148">
        <f t="shared" si="9"/>
        <v>0</v>
      </c>
      <c r="BL137" s="13" t="s">
        <v>152</v>
      </c>
      <c r="BM137" s="147" t="s">
        <v>7</v>
      </c>
    </row>
    <row r="138" spans="2:65" s="11" customFormat="1" ht="22.7" customHeight="1" x14ac:dyDescent="0.2">
      <c r="B138" s="123"/>
      <c r="D138" s="124" t="s">
        <v>70</v>
      </c>
      <c r="E138" s="133" t="s">
        <v>152</v>
      </c>
      <c r="F138" s="133" t="s">
        <v>1471</v>
      </c>
      <c r="I138" s="126"/>
      <c r="J138" s="134">
        <f>BK138</f>
        <v>0</v>
      </c>
      <c r="L138" s="123"/>
      <c r="M138" s="128"/>
      <c r="P138" s="129">
        <f>SUM(P139:P140)</f>
        <v>0</v>
      </c>
      <c r="R138" s="129">
        <f>SUM(R139:R140)</f>
        <v>22.818791999999998</v>
      </c>
      <c r="T138" s="130">
        <f>SUM(T139:T140)</f>
        <v>0</v>
      </c>
      <c r="AR138" s="124" t="s">
        <v>79</v>
      </c>
      <c r="AT138" s="131" t="s">
        <v>70</v>
      </c>
      <c r="AU138" s="131" t="s">
        <v>79</v>
      </c>
      <c r="AY138" s="124" t="s">
        <v>146</v>
      </c>
      <c r="BK138" s="132">
        <f>SUM(BK139:BK140)</f>
        <v>0</v>
      </c>
    </row>
    <row r="139" spans="2:65" s="1" customFormat="1" ht="24.2" customHeight="1" x14ac:dyDescent="0.2">
      <c r="B139" s="28"/>
      <c r="C139" s="135" t="s">
        <v>185</v>
      </c>
      <c r="D139" s="135" t="s">
        <v>148</v>
      </c>
      <c r="E139" s="136" t="s">
        <v>1472</v>
      </c>
      <c r="F139" s="137" t="s">
        <v>1473</v>
      </c>
      <c r="G139" s="138" t="s">
        <v>151</v>
      </c>
      <c r="H139" s="139">
        <v>12.62</v>
      </c>
      <c r="I139" s="140"/>
      <c r="J139" s="141">
        <f>ROUND(I139*H139,2)</f>
        <v>0</v>
      </c>
      <c r="K139" s="142"/>
      <c r="L139" s="28"/>
      <c r="M139" s="143" t="s">
        <v>1</v>
      </c>
      <c r="N139" s="144" t="s">
        <v>37</v>
      </c>
      <c r="P139" s="145">
        <f>O139*H139</f>
        <v>0</v>
      </c>
      <c r="Q139" s="145">
        <v>1.7034</v>
      </c>
      <c r="R139" s="145">
        <f>Q139*H139</f>
        <v>21.496907999999998</v>
      </c>
      <c r="S139" s="145">
        <v>0</v>
      </c>
      <c r="T139" s="146">
        <f>S139*H139</f>
        <v>0</v>
      </c>
      <c r="AR139" s="147" t="s">
        <v>152</v>
      </c>
      <c r="AT139" s="147" t="s">
        <v>148</v>
      </c>
      <c r="AU139" s="147" t="s">
        <v>153</v>
      </c>
      <c r="AY139" s="13" t="s">
        <v>146</v>
      </c>
      <c r="BE139" s="148">
        <f>IF(N139="základná",J139,0)</f>
        <v>0</v>
      </c>
      <c r="BF139" s="148">
        <f>IF(N139="znížená",J139,0)</f>
        <v>0</v>
      </c>
      <c r="BG139" s="148">
        <f>IF(N139="zákl. prenesená",J139,0)</f>
        <v>0</v>
      </c>
      <c r="BH139" s="148">
        <f>IF(N139="zníž. prenesená",J139,0)</f>
        <v>0</v>
      </c>
      <c r="BI139" s="148">
        <f>IF(N139="nulová",J139,0)</f>
        <v>0</v>
      </c>
      <c r="BJ139" s="13" t="s">
        <v>153</v>
      </c>
      <c r="BK139" s="148">
        <f>ROUND(I139*H139,2)</f>
        <v>0</v>
      </c>
      <c r="BL139" s="13" t="s">
        <v>152</v>
      </c>
      <c r="BM139" s="147" t="s">
        <v>188</v>
      </c>
    </row>
    <row r="140" spans="2:65" s="1" customFormat="1" ht="24.2" customHeight="1" x14ac:dyDescent="0.2">
      <c r="B140" s="28"/>
      <c r="C140" s="135" t="s">
        <v>169</v>
      </c>
      <c r="D140" s="135" t="s">
        <v>148</v>
      </c>
      <c r="E140" s="136" t="s">
        <v>1512</v>
      </c>
      <c r="F140" s="137" t="s">
        <v>1513</v>
      </c>
      <c r="G140" s="138" t="s">
        <v>151</v>
      </c>
      <c r="H140" s="139">
        <v>0.6</v>
      </c>
      <c r="I140" s="140"/>
      <c r="J140" s="141">
        <f>ROUND(I140*H140,2)</f>
        <v>0</v>
      </c>
      <c r="K140" s="142"/>
      <c r="L140" s="28"/>
      <c r="M140" s="143" t="s">
        <v>1</v>
      </c>
      <c r="N140" s="144" t="s">
        <v>37</v>
      </c>
      <c r="P140" s="145">
        <f>O140*H140</f>
        <v>0</v>
      </c>
      <c r="Q140" s="145">
        <v>2.2031399999999999</v>
      </c>
      <c r="R140" s="145">
        <f>Q140*H140</f>
        <v>1.3218839999999998</v>
      </c>
      <c r="S140" s="145">
        <v>0</v>
      </c>
      <c r="T140" s="146">
        <f>S140*H140</f>
        <v>0</v>
      </c>
      <c r="AR140" s="147" t="s">
        <v>152</v>
      </c>
      <c r="AT140" s="147" t="s">
        <v>148</v>
      </c>
      <c r="AU140" s="147" t="s">
        <v>153</v>
      </c>
      <c r="AY140" s="13" t="s">
        <v>146</v>
      </c>
      <c r="BE140" s="148">
        <f>IF(N140="základná",J140,0)</f>
        <v>0</v>
      </c>
      <c r="BF140" s="148">
        <f>IF(N140="znížená",J140,0)</f>
        <v>0</v>
      </c>
      <c r="BG140" s="148">
        <f>IF(N140="zákl. prenesená",J140,0)</f>
        <v>0</v>
      </c>
      <c r="BH140" s="148">
        <f>IF(N140="zníž. prenesená",J140,0)</f>
        <v>0</v>
      </c>
      <c r="BI140" s="148">
        <f>IF(N140="nulová",J140,0)</f>
        <v>0</v>
      </c>
      <c r="BJ140" s="13" t="s">
        <v>153</v>
      </c>
      <c r="BK140" s="148">
        <f>ROUND(I140*H140,2)</f>
        <v>0</v>
      </c>
      <c r="BL140" s="13" t="s">
        <v>152</v>
      </c>
      <c r="BM140" s="147" t="s">
        <v>192</v>
      </c>
    </row>
    <row r="141" spans="2:65" s="11" customFormat="1" ht="22.7" customHeight="1" x14ac:dyDescent="0.2">
      <c r="B141" s="123"/>
      <c r="D141" s="124" t="s">
        <v>70</v>
      </c>
      <c r="E141" s="133" t="s">
        <v>162</v>
      </c>
      <c r="F141" s="133" t="s">
        <v>1474</v>
      </c>
      <c r="I141" s="126"/>
      <c r="J141" s="134">
        <f>BK141</f>
        <v>0</v>
      </c>
      <c r="L141" s="123"/>
      <c r="M141" s="128"/>
      <c r="P141" s="129">
        <f>SUM(P142:P155)</f>
        <v>0</v>
      </c>
      <c r="R141" s="129">
        <f>SUM(R142:R155)</f>
        <v>0.51379099999999989</v>
      </c>
      <c r="T141" s="130">
        <f>SUM(T142:T155)</f>
        <v>0</v>
      </c>
      <c r="AR141" s="124" t="s">
        <v>79</v>
      </c>
      <c r="AT141" s="131" t="s">
        <v>70</v>
      </c>
      <c r="AU141" s="131" t="s">
        <v>79</v>
      </c>
      <c r="AY141" s="124" t="s">
        <v>146</v>
      </c>
      <c r="BK141" s="132">
        <f>SUM(BK142:BK155)</f>
        <v>0</v>
      </c>
    </row>
    <row r="142" spans="2:65" s="1" customFormat="1" ht="24.2" customHeight="1" x14ac:dyDescent="0.2">
      <c r="B142" s="28"/>
      <c r="C142" s="135" t="s">
        <v>193</v>
      </c>
      <c r="D142" s="135" t="s">
        <v>148</v>
      </c>
      <c r="E142" s="136" t="s">
        <v>1514</v>
      </c>
      <c r="F142" s="137" t="s">
        <v>1515</v>
      </c>
      <c r="G142" s="138" t="s">
        <v>294</v>
      </c>
      <c r="H142" s="139">
        <v>63.1</v>
      </c>
      <c r="I142" s="140"/>
      <c r="J142" s="141">
        <f t="shared" ref="J142:J155" si="10">ROUND(I142*H142,2)</f>
        <v>0</v>
      </c>
      <c r="K142" s="142"/>
      <c r="L142" s="28"/>
      <c r="M142" s="143" t="s">
        <v>1</v>
      </c>
      <c r="N142" s="144" t="s">
        <v>37</v>
      </c>
      <c r="P142" s="145">
        <f t="shared" ref="P142:P155" si="11">O142*H142</f>
        <v>0</v>
      </c>
      <c r="Q142" s="145">
        <v>1.0000000000000001E-5</v>
      </c>
      <c r="R142" s="145">
        <f t="shared" ref="R142:R155" si="12">Q142*H142</f>
        <v>6.3100000000000005E-4</v>
      </c>
      <c r="S142" s="145">
        <v>0</v>
      </c>
      <c r="T142" s="146">
        <f t="shared" ref="T142:T155" si="13">S142*H142</f>
        <v>0</v>
      </c>
      <c r="AR142" s="147" t="s">
        <v>152</v>
      </c>
      <c r="AT142" s="147" t="s">
        <v>148</v>
      </c>
      <c r="AU142" s="147" t="s">
        <v>153</v>
      </c>
      <c r="AY142" s="13" t="s">
        <v>146</v>
      </c>
      <c r="BE142" s="148">
        <f t="shared" ref="BE142:BE155" si="14">IF(N142="základná",J142,0)</f>
        <v>0</v>
      </c>
      <c r="BF142" s="148">
        <f t="shared" ref="BF142:BF155" si="15">IF(N142="znížená",J142,0)</f>
        <v>0</v>
      </c>
      <c r="BG142" s="148">
        <f t="shared" ref="BG142:BG155" si="16">IF(N142="zákl. prenesená",J142,0)</f>
        <v>0</v>
      </c>
      <c r="BH142" s="148">
        <f t="shared" ref="BH142:BH155" si="17">IF(N142="zníž. prenesená",J142,0)</f>
        <v>0</v>
      </c>
      <c r="BI142" s="148">
        <f t="shared" ref="BI142:BI155" si="18">IF(N142="nulová",J142,0)</f>
        <v>0</v>
      </c>
      <c r="BJ142" s="13" t="s">
        <v>153</v>
      </c>
      <c r="BK142" s="148">
        <f t="shared" ref="BK142:BK155" si="19">ROUND(I142*H142,2)</f>
        <v>0</v>
      </c>
      <c r="BL142" s="13" t="s">
        <v>152</v>
      </c>
      <c r="BM142" s="147" t="s">
        <v>197</v>
      </c>
    </row>
    <row r="143" spans="2:65" s="1" customFormat="1" ht="21.75" customHeight="1" x14ac:dyDescent="0.2">
      <c r="B143" s="28"/>
      <c r="C143" s="149" t="s">
        <v>173</v>
      </c>
      <c r="D143" s="149" t="s">
        <v>194</v>
      </c>
      <c r="E143" s="150" t="s">
        <v>1516</v>
      </c>
      <c r="F143" s="151" t="s">
        <v>1517</v>
      </c>
      <c r="G143" s="152" t="s">
        <v>191</v>
      </c>
      <c r="H143" s="153">
        <v>21</v>
      </c>
      <c r="I143" s="154"/>
      <c r="J143" s="155">
        <f t="shared" si="10"/>
        <v>0</v>
      </c>
      <c r="K143" s="156"/>
      <c r="L143" s="157"/>
      <c r="M143" s="158" t="s">
        <v>1</v>
      </c>
      <c r="N143" s="159" t="s">
        <v>37</v>
      </c>
      <c r="P143" s="145">
        <f t="shared" si="11"/>
        <v>0</v>
      </c>
      <c r="Q143" s="145">
        <v>1.6670000000000001E-2</v>
      </c>
      <c r="R143" s="145">
        <f t="shared" si="12"/>
        <v>0.35006999999999999</v>
      </c>
      <c r="S143" s="145">
        <v>0</v>
      </c>
      <c r="T143" s="146">
        <f t="shared" si="13"/>
        <v>0</v>
      </c>
      <c r="AR143" s="147" t="s">
        <v>162</v>
      </c>
      <c r="AT143" s="147" t="s">
        <v>194</v>
      </c>
      <c r="AU143" s="147" t="s">
        <v>153</v>
      </c>
      <c r="AY143" s="13" t="s">
        <v>146</v>
      </c>
      <c r="BE143" s="148">
        <f t="shared" si="14"/>
        <v>0</v>
      </c>
      <c r="BF143" s="148">
        <f t="shared" si="15"/>
        <v>0</v>
      </c>
      <c r="BG143" s="148">
        <f t="shared" si="16"/>
        <v>0</v>
      </c>
      <c r="BH143" s="148">
        <f t="shared" si="17"/>
        <v>0</v>
      </c>
      <c r="BI143" s="148">
        <f t="shared" si="18"/>
        <v>0</v>
      </c>
      <c r="BJ143" s="13" t="s">
        <v>153</v>
      </c>
      <c r="BK143" s="148">
        <f t="shared" si="19"/>
        <v>0</v>
      </c>
      <c r="BL143" s="13" t="s">
        <v>152</v>
      </c>
      <c r="BM143" s="147" t="s">
        <v>200</v>
      </c>
    </row>
    <row r="144" spans="2:65" s="1" customFormat="1" ht="24.2" customHeight="1" x14ac:dyDescent="0.2">
      <c r="B144" s="28"/>
      <c r="C144" s="149" t="s">
        <v>201</v>
      </c>
      <c r="D144" s="149" t="s">
        <v>194</v>
      </c>
      <c r="E144" s="150" t="s">
        <v>1518</v>
      </c>
      <c r="F144" s="151" t="s">
        <v>1519</v>
      </c>
      <c r="G144" s="152" t="s">
        <v>191</v>
      </c>
      <c r="H144" s="153">
        <v>1</v>
      </c>
      <c r="I144" s="154"/>
      <c r="J144" s="155">
        <f t="shared" si="10"/>
        <v>0</v>
      </c>
      <c r="K144" s="156"/>
      <c r="L144" s="157"/>
      <c r="M144" s="158" t="s">
        <v>1</v>
      </c>
      <c r="N144" s="159" t="s">
        <v>37</v>
      </c>
      <c r="P144" s="145">
        <f t="shared" si="11"/>
        <v>0</v>
      </c>
      <c r="Q144" s="145">
        <v>3.6700000000000001E-3</v>
      </c>
      <c r="R144" s="145">
        <f t="shared" si="12"/>
        <v>3.6700000000000001E-3</v>
      </c>
      <c r="S144" s="145">
        <v>0</v>
      </c>
      <c r="T144" s="146">
        <f t="shared" si="13"/>
        <v>0</v>
      </c>
      <c r="AR144" s="147" t="s">
        <v>162</v>
      </c>
      <c r="AT144" s="147" t="s">
        <v>194</v>
      </c>
      <c r="AU144" s="147" t="s">
        <v>153</v>
      </c>
      <c r="AY144" s="13" t="s">
        <v>146</v>
      </c>
      <c r="BE144" s="148">
        <f t="shared" si="14"/>
        <v>0</v>
      </c>
      <c r="BF144" s="148">
        <f t="shared" si="15"/>
        <v>0</v>
      </c>
      <c r="BG144" s="148">
        <f t="shared" si="16"/>
        <v>0</v>
      </c>
      <c r="BH144" s="148">
        <f t="shared" si="17"/>
        <v>0</v>
      </c>
      <c r="BI144" s="148">
        <f t="shared" si="18"/>
        <v>0</v>
      </c>
      <c r="BJ144" s="13" t="s">
        <v>153</v>
      </c>
      <c r="BK144" s="148">
        <f t="shared" si="19"/>
        <v>0</v>
      </c>
      <c r="BL144" s="13" t="s">
        <v>152</v>
      </c>
      <c r="BM144" s="147" t="s">
        <v>204</v>
      </c>
    </row>
    <row r="145" spans="2:65" s="1" customFormat="1" ht="16.5" customHeight="1" x14ac:dyDescent="0.2">
      <c r="B145" s="28"/>
      <c r="C145" s="135" t="s">
        <v>176</v>
      </c>
      <c r="D145" s="135" t="s">
        <v>148</v>
      </c>
      <c r="E145" s="136" t="s">
        <v>1520</v>
      </c>
      <c r="F145" s="137" t="s">
        <v>1521</v>
      </c>
      <c r="G145" s="138" t="s">
        <v>191</v>
      </c>
      <c r="H145" s="139">
        <v>5</v>
      </c>
      <c r="I145" s="140"/>
      <c r="J145" s="141">
        <f t="shared" si="10"/>
        <v>0</v>
      </c>
      <c r="K145" s="142"/>
      <c r="L145" s="28"/>
      <c r="M145" s="143" t="s">
        <v>1</v>
      </c>
      <c r="N145" s="144" t="s">
        <v>37</v>
      </c>
      <c r="P145" s="145">
        <f t="shared" si="11"/>
        <v>0</v>
      </c>
      <c r="Q145" s="145">
        <v>5.0000000000000002E-5</v>
      </c>
      <c r="R145" s="145">
        <f t="shared" si="12"/>
        <v>2.5000000000000001E-4</v>
      </c>
      <c r="S145" s="145">
        <v>0</v>
      </c>
      <c r="T145" s="146">
        <f t="shared" si="13"/>
        <v>0</v>
      </c>
      <c r="AR145" s="147" t="s">
        <v>152</v>
      </c>
      <c r="AT145" s="147" t="s">
        <v>148</v>
      </c>
      <c r="AU145" s="147" t="s">
        <v>153</v>
      </c>
      <c r="AY145" s="13" t="s">
        <v>146</v>
      </c>
      <c r="BE145" s="148">
        <f t="shared" si="14"/>
        <v>0</v>
      </c>
      <c r="BF145" s="148">
        <f t="shared" si="15"/>
        <v>0</v>
      </c>
      <c r="BG145" s="148">
        <f t="shared" si="16"/>
        <v>0</v>
      </c>
      <c r="BH145" s="148">
        <f t="shared" si="17"/>
        <v>0</v>
      </c>
      <c r="BI145" s="148">
        <f t="shared" si="18"/>
        <v>0</v>
      </c>
      <c r="BJ145" s="13" t="s">
        <v>153</v>
      </c>
      <c r="BK145" s="148">
        <f t="shared" si="19"/>
        <v>0</v>
      </c>
      <c r="BL145" s="13" t="s">
        <v>152</v>
      </c>
      <c r="BM145" s="147" t="s">
        <v>207</v>
      </c>
    </row>
    <row r="146" spans="2:65" s="1" customFormat="1" ht="21.75" customHeight="1" x14ac:dyDescent="0.2">
      <c r="B146" s="28"/>
      <c r="C146" s="149" t="s">
        <v>208</v>
      </c>
      <c r="D146" s="149" t="s">
        <v>194</v>
      </c>
      <c r="E146" s="150" t="s">
        <v>1522</v>
      </c>
      <c r="F146" s="151" t="s">
        <v>1523</v>
      </c>
      <c r="G146" s="152" t="s">
        <v>191</v>
      </c>
      <c r="H146" s="153">
        <v>5</v>
      </c>
      <c r="I146" s="154"/>
      <c r="J146" s="155">
        <f t="shared" si="10"/>
        <v>0</v>
      </c>
      <c r="K146" s="156"/>
      <c r="L146" s="157"/>
      <c r="M146" s="158" t="s">
        <v>1</v>
      </c>
      <c r="N146" s="159" t="s">
        <v>37</v>
      </c>
      <c r="P146" s="145">
        <f t="shared" si="11"/>
        <v>0</v>
      </c>
      <c r="Q146" s="145">
        <v>8.4999999999999995E-4</v>
      </c>
      <c r="R146" s="145">
        <f t="shared" si="12"/>
        <v>4.2499999999999994E-3</v>
      </c>
      <c r="S146" s="145">
        <v>0</v>
      </c>
      <c r="T146" s="146">
        <f t="shared" si="13"/>
        <v>0</v>
      </c>
      <c r="AR146" s="147" t="s">
        <v>162</v>
      </c>
      <c r="AT146" s="147" t="s">
        <v>194</v>
      </c>
      <c r="AU146" s="147" t="s">
        <v>153</v>
      </c>
      <c r="AY146" s="13" t="s">
        <v>146</v>
      </c>
      <c r="BE146" s="148">
        <f t="shared" si="14"/>
        <v>0</v>
      </c>
      <c r="BF146" s="148">
        <f t="shared" si="15"/>
        <v>0</v>
      </c>
      <c r="BG146" s="148">
        <f t="shared" si="16"/>
        <v>0</v>
      </c>
      <c r="BH146" s="148">
        <f t="shared" si="17"/>
        <v>0</v>
      </c>
      <c r="BI146" s="148">
        <f t="shared" si="18"/>
        <v>0</v>
      </c>
      <c r="BJ146" s="13" t="s">
        <v>153</v>
      </c>
      <c r="BK146" s="148">
        <f t="shared" si="19"/>
        <v>0</v>
      </c>
      <c r="BL146" s="13" t="s">
        <v>152</v>
      </c>
      <c r="BM146" s="147" t="s">
        <v>212</v>
      </c>
    </row>
    <row r="147" spans="2:65" s="1" customFormat="1" ht="16.5" customHeight="1" x14ac:dyDescent="0.2">
      <c r="B147" s="28"/>
      <c r="C147" s="135" t="s">
        <v>181</v>
      </c>
      <c r="D147" s="135" t="s">
        <v>148</v>
      </c>
      <c r="E147" s="136" t="s">
        <v>1524</v>
      </c>
      <c r="F147" s="137" t="s">
        <v>1525</v>
      </c>
      <c r="G147" s="138" t="s">
        <v>191</v>
      </c>
      <c r="H147" s="139">
        <v>2</v>
      </c>
      <c r="I147" s="140"/>
      <c r="J147" s="141">
        <f t="shared" si="10"/>
        <v>0</v>
      </c>
      <c r="K147" s="142"/>
      <c r="L147" s="28"/>
      <c r="M147" s="143" t="s">
        <v>1</v>
      </c>
      <c r="N147" s="144" t="s">
        <v>37</v>
      </c>
      <c r="P147" s="145">
        <f t="shared" si="11"/>
        <v>0</v>
      </c>
      <c r="Q147" s="145">
        <v>5.0000000000000002E-5</v>
      </c>
      <c r="R147" s="145">
        <f t="shared" si="12"/>
        <v>1E-4</v>
      </c>
      <c r="S147" s="145">
        <v>0</v>
      </c>
      <c r="T147" s="146">
        <f t="shared" si="13"/>
        <v>0</v>
      </c>
      <c r="AR147" s="147" t="s">
        <v>152</v>
      </c>
      <c r="AT147" s="147" t="s">
        <v>148</v>
      </c>
      <c r="AU147" s="147" t="s">
        <v>153</v>
      </c>
      <c r="AY147" s="13" t="s">
        <v>146</v>
      </c>
      <c r="BE147" s="148">
        <f t="shared" si="14"/>
        <v>0</v>
      </c>
      <c r="BF147" s="148">
        <f t="shared" si="15"/>
        <v>0</v>
      </c>
      <c r="BG147" s="148">
        <f t="shared" si="16"/>
        <v>0</v>
      </c>
      <c r="BH147" s="148">
        <f t="shared" si="17"/>
        <v>0</v>
      </c>
      <c r="BI147" s="148">
        <f t="shared" si="18"/>
        <v>0</v>
      </c>
      <c r="BJ147" s="13" t="s">
        <v>153</v>
      </c>
      <c r="BK147" s="148">
        <f t="shared" si="19"/>
        <v>0</v>
      </c>
      <c r="BL147" s="13" t="s">
        <v>152</v>
      </c>
      <c r="BM147" s="147" t="s">
        <v>215</v>
      </c>
    </row>
    <row r="148" spans="2:65" s="1" customFormat="1" ht="24.2" customHeight="1" x14ac:dyDescent="0.2">
      <c r="B148" s="28"/>
      <c r="C148" s="149" t="s">
        <v>216</v>
      </c>
      <c r="D148" s="149" t="s">
        <v>194</v>
      </c>
      <c r="E148" s="150" t="s">
        <v>1526</v>
      </c>
      <c r="F148" s="151" t="s">
        <v>1527</v>
      </c>
      <c r="G148" s="152" t="s">
        <v>191</v>
      </c>
      <c r="H148" s="153">
        <v>2</v>
      </c>
      <c r="I148" s="154"/>
      <c r="J148" s="155">
        <f t="shared" si="10"/>
        <v>0</v>
      </c>
      <c r="K148" s="156"/>
      <c r="L148" s="157"/>
      <c r="M148" s="158" t="s">
        <v>1</v>
      </c>
      <c r="N148" s="159" t="s">
        <v>37</v>
      </c>
      <c r="P148" s="145">
        <f t="shared" si="11"/>
        <v>0</v>
      </c>
      <c r="Q148" s="145">
        <v>5.8E-4</v>
      </c>
      <c r="R148" s="145">
        <f t="shared" si="12"/>
        <v>1.16E-3</v>
      </c>
      <c r="S148" s="145">
        <v>0</v>
      </c>
      <c r="T148" s="146">
        <f t="shared" si="13"/>
        <v>0</v>
      </c>
      <c r="AR148" s="147" t="s">
        <v>162</v>
      </c>
      <c r="AT148" s="147" t="s">
        <v>194</v>
      </c>
      <c r="AU148" s="147" t="s">
        <v>153</v>
      </c>
      <c r="AY148" s="13" t="s">
        <v>146</v>
      </c>
      <c r="BE148" s="148">
        <f t="shared" si="14"/>
        <v>0</v>
      </c>
      <c r="BF148" s="148">
        <f t="shared" si="15"/>
        <v>0</v>
      </c>
      <c r="BG148" s="148">
        <f t="shared" si="16"/>
        <v>0</v>
      </c>
      <c r="BH148" s="148">
        <f t="shared" si="17"/>
        <v>0</v>
      </c>
      <c r="BI148" s="148">
        <f t="shared" si="18"/>
        <v>0</v>
      </c>
      <c r="BJ148" s="13" t="s">
        <v>153</v>
      </c>
      <c r="BK148" s="148">
        <f t="shared" si="19"/>
        <v>0</v>
      </c>
      <c r="BL148" s="13" t="s">
        <v>152</v>
      </c>
      <c r="BM148" s="147" t="s">
        <v>219</v>
      </c>
    </row>
    <row r="149" spans="2:65" s="1" customFormat="1" ht="16.5" customHeight="1" x14ac:dyDescent="0.2">
      <c r="B149" s="28"/>
      <c r="C149" s="135" t="s">
        <v>7</v>
      </c>
      <c r="D149" s="135" t="s">
        <v>148</v>
      </c>
      <c r="E149" s="136" t="s">
        <v>1528</v>
      </c>
      <c r="F149" s="137" t="s">
        <v>1529</v>
      </c>
      <c r="G149" s="138" t="s">
        <v>294</v>
      </c>
      <c r="H149" s="139">
        <v>63.1</v>
      </c>
      <c r="I149" s="140"/>
      <c r="J149" s="141">
        <f t="shared" si="10"/>
        <v>0</v>
      </c>
      <c r="K149" s="142"/>
      <c r="L149" s="28"/>
      <c r="M149" s="143" t="s">
        <v>1</v>
      </c>
      <c r="N149" s="144" t="s">
        <v>37</v>
      </c>
      <c r="P149" s="145">
        <f t="shared" si="11"/>
        <v>0</v>
      </c>
      <c r="Q149" s="145">
        <v>0</v>
      </c>
      <c r="R149" s="145">
        <f t="shared" si="12"/>
        <v>0</v>
      </c>
      <c r="S149" s="145">
        <v>0</v>
      </c>
      <c r="T149" s="146">
        <f t="shared" si="13"/>
        <v>0</v>
      </c>
      <c r="AR149" s="147" t="s">
        <v>152</v>
      </c>
      <c r="AT149" s="147" t="s">
        <v>148</v>
      </c>
      <c r="AU149" s="147" t="s">
        <v>153</v>
      </c>
      <c r="AY149" s="13" t="s">
        <v>146</v>
      </c>
      <c r="BE149" s="148">
        <f t="shared" si="14"/>
        <v>0</v>
      </c>
      <c r="BF149" s="148">
        <f t="shared" si="15"/>
        <v>0</v>
      </c>
      <c r="BG149" s="148">
        <f t="shared" si="16"/>
        <v>0</v>
      </c>
      <c r="BH149" s="148">
        <f t="shared" si="17"/>
        <v>0</v>
      </c>
      <c r="BI149" s="148">
        <f t="shared" si="18"/>
        <v>0</v>
      </c>
      <c r="BJ149" s="13" t="s">
        <v>153</v>
      </c>
      <c r="BK149" s="148">
        <f t="shared" si="19"/>
        <v>0</v>
      </c>
      <c r="BL149" s="13" t="s">
        <v>152</v>
      </c>
      <c r="BM149" s="147" t="s">
        <v>222</v>
      </c>
    </row>
    <row r="150" spans="2:65" s="1" customFormat="1" ht="37.700000000000003" customHeight="1" x14ac:dyDescent="0.2">
      <c r="B150" s="28"/>
      <c r="C150" s="135" t="s">
        <v>223</v>
      </c>
      <c r="D150" s="135" t="s">
        <v>148</v>
      </c>
      <c r="E150" s="136" t="s">
        <v>1530</v>
      </c>
      <c r="F150" s="137" t="s">
        <v>1531</v>
      </c>
      <c r="G150" s="138" t="s">
        <v>191</v>
      </c>
      <c r="H150" s="139">
        <v>3</v>
      </c>
      <c r="I150" s="140"/>
      <c r="J150" s="141">
        <f t="shared" si="10"/>
        <v>0</v>
      </c>
      <c r="K150" s="142"/>
      <c r="L150" s="28"/>
      <c r="M150" s="143" t="s">
        <v>1</v>
      </c>
      <c r="N150" s="144" t="s">
        <v>37</v>
      </c>
      <c r="P150" s="145">
        <f t="shared" si="11"/>
        <v>0</v>
      </c>
      <c r="Q150" s="145">
        <v>0</v>
      </c>
      <c r="R150" s="145">
        <f t="shared" si="12"/>
        <v>0</v>
      </c>
      <c r="S150" s="145">
        <v>0</v>
      </c>
      <c r="T150" s="146">
        <f t="shared" si="13"/>
        <v>0</v>
      </c>
      <c r="AR150" s="147" t="s">
        <v>152</v>
      </c>
      <c r="AT150" s="147" t="s">
        <v>148</v>
      </c>
      <c r="AU150" s="147" t="s">
        <v>153</v>
      </c>
      <c r="AY150" s="13" t="s">
        <v>146</v>
      </c>
      <c r="BE150" s="148">
        <f t="shared" si="14"/>
        <v>0</v>
      </c>
      <c r="BF150" s="148">
        <f t="shared" si="15"/>
        <v>0</v>
      </c>
      <c r="BG150" s="148">
        <f t="shared" si="16"/>
        <v>0</v>
      </c>
      <c r="BH150" s="148">
        <f t="shared" si="17"/>
        <v>0</v>
      </c>
      <c r="BI150" s="148">
        <f t="shared" si="18"/>
        <v>0</v>
      </c>
      <c r="BJ150" s="13" t="s">
        <v>153</v>
      </c>
      <c r="BK150" s="148">
        <f t="shared" si="19"/>
        <v>0</v>
      </c>
      <c r="BL150" s="13" t="s">
        <v>152</v>
      </c>
      <c r="BM150" s="147" t="s">
        <v>226</v>
      </c>
    </row>
    <row r="151" spans="2:65" s="1" customFormat="1" ht="24.2" customHeight="1" x14ac:dyDescent="0.2">
      <c r="B151" s="28"/>
      <c r="C151" s="149" t="s">
        <v>188</v>
      </c>
      <c r="D151" s="149" t="s">
        <v>194</v>
      </c>
      <c r="E151" s="150" t="s">
        <v>1532</v>
      </c>
      <c r="F151" s="151" t="s">
        <v>1533</v>
      </c>
      <c r="G151" s="152" t="s">
        <v>191</v>
      </c>
      <c r="H151" s="153">
        <v>3</v>
      </c>
      <c r="I151" s="154"/>
      <c r="J151" s="155">
        <f t="shared" si="10"/>
        <v>0</v>
      </c>
      <c r="K151" s="156"/>
      <c r="L151" s="157"/>
      <c r="M151" s="158" t="s">
        <v>1</v>
      </c>
      <c r="N151" s="159" t="s">
        <v>37</v>
      </c>
      <c r="P151" s="145">
        <f t="shared" si="11"/>
        <v>0</v>
      </c>
      <c r="Q151" s="145">
        <v>9.0299999999999998E-3</v>
      </c>
      <c r="R151" s="145">
        <f t="shared" si="12"/>
        <v>2.7089999999999999E-2</v>
      </c>
      <c r="S151" s="145">
        <v>0</v>
      </c>
      <c r="T151" s="146">
        <f t="shared" si="13"/>
        <v>0</v>
      </c>
      <c r="AR151" s="147" t="s">
        <v>162</v>
      </c>
      <c r="AT151" s="147" t="s">
        <v>194</v>
      </c>
      <c r="AU151" s="147" t="s">
        <v>153</v>
      </c>
      <c r="AY151" s="13" t="s">
        <v>146</v>
      </c>
      <c r="BE151" s="148">
        <f t="shared" si="14"/>
        <v>0</v>
      </c>
      <c r="BF151" s="148">
        <f t="shared" si="15"/>
        <v>0</v>
      </c>
      <c r="BG151" s="148">
        <f t="shared" si="16"/>
        <v>0</v>
      </c>
      <c r="BH151" s="148">
        <f t="shared" si="17"/>
        <v>0</v>
      </c>
      <c r="BI151" s="148">
        <f t="shared" si="18"/>
        <v>0</v>
      </c>
      <c r="BJ151" s="13" t="s">
        <v>153</v>
      </c>
      <c r="BK151" s="148">
        <f t="shared" si="19"/>
        <v>0</v>
      </c>
      <c r="BL151" s="13" t="s">
        <v>152</v>
      </c>
      <c r="BM151" s="147" t="s">
        <v>230</v>
      </c>
    </row>
    <row r="152" spans="2:65" s="1" customFormat="1" ht="24.2" customHeight="1" x14ac:dyDescent="0.2">
      <c r="B152" s="28"/>
      <c r="C152" s="149" t="s">
        <v>231</v>
      </c>
      <c r="D152" s="149" t="s">
        <v>194</v>
      </c>
      <c r="E152" s="150" t="s">
        <v>1534</v>
      </c>
      <c r="F152" s="151" t="s">
        <v>1535</v>
      </c>
      <c r="G152" s="152" t="s">
        <v>191</v>
      </c>
      <c r="H152" s="153">
        <v>3</v>
      </c>
      <c r="I152" s="154"/>
      <c r="J152" s="155">
        <f t="shared" si="10"/>
        <v>0</v>
      </c>
      <c r="K152" s="156"/>
      <c r="L152" s="157"/>
      <c r="M152" s="158" t="s">
        <v>1</v>
      </c>
      <c r="N152" s="159" t="s">
        <v>37</v>
      </c>
      <c r="P152" s="145">
        <f t="shared" si="11"/>
        <v>0</v>
      </c>
      <c r="Q152" s="145">
        <v>1.4489999999999999E-2</v>
      </c>
      <c r="R152" s="145">
        <f t="shared" si="12"/>
        <v>4.3469999999999995E-2</v>
      </c>
      <c r="S152" s="145">
        <v>0</v>
      </c>
      <c r="T152" s="146">
        <f t="shared" si="13"/>
        <v>0</v>
      </c>
      <c r="AR152" s="147" t="s">
        <v>162</v>
      </c>
      <c r="AT152" s="147" t="s">
        <v>194</v>
      </c>
      <c r="AU152" s="147" t="s">
        <v>153</v>
      </c>
      <c r="AY152" s="13" t="s">
        <v>146</v>
      </c>
      <c r="BE152" s="148">
        <f t="shared" si="14"/>
        <v>0</v>
      </c>
      <c r="BF152" s="148">
        <f t="shared" si="15"/>
        <v>0</v>
      </c>
      <c r="BG152" s="148">
        <f t="shared" si="16"/>
        <v>0</v>
      </c>
      <c r="BH152" s="148">
        <f t="shared" si="17"/>
        <v>0</v>
      </c>
      <c r="BI152" s="148">
        <f t="shared" si="18"/>
        <v>0</v>
      </c>
      <c r="BJ152" s="13" t="s">
        <v>153</v>
      </c>
      <c r="BK152" s="148">
        <f t="shared" si="19"/>
        <v>0</v>
      </c>
      <c r="BL152" s="13" t="s">
        <v>152</v>
      </c>
      <c r="BM152" s="147" t="s">
        <v>234</v>
      </c>
    </row>
    <row r="153" spans="2:65" s="1" customFormat="1" ht="24.2" customHeight="1" x14ac:dyDescent="0.2">
      <c r="B153" s="28"/>
      <c r="C153" s="149" t="s">
        <v>192</v>
      </c>
      <c r="D153" s="149" t="s">
        <v>194</v>
      </c>
      <c r="E153" s="150" t="s">
        <v>1536</v>
      </c>
      <c r="F153" s="151" t="s">
        <v>1537</v>
      </c>
      <c r="G153" s="152" t="s">
        <v>191</v>
      </c>
      <c r="H153" s="153">
        <v>3</v>
      </c>
      <c r="I153" s="154"/>
      <c r="J153" s="155">
        <f t="shared" si="10"/>
        <v>0</v>
      </c>
      <c r="K153" s="156"/>
      <c r="L153" s="157"/>
      <c r="M153" s="158" t="s">
        <v>1</v>
      </c>
      <c r="N153" s="159" t="s">
        <v>37</v>
      </c>
      <c r="P153" s="145">
        <f t="shared" si="11"/>
        <v>0</v>
      </c>
      <c r="Q153" s="145">
        <v>5.8799999999999998E-3</v>
      </c>
      <c r="R153" s="145">
        <f t="shared" si="12"/>
        <v>1.7639999999999999E-2</v>
      </c>
      <c r="S153" s="145">
        <v>0</v>
      </c>
      <c r="T153" s="146">
        <f t="shared" si="13"/>
        <v>0</v>
      </c>
      <c r="AR153" s="147" t="s">
        <v>162</v>
      </c>
      <c r="AT153" s="147" t="s">
        <v>194</v>
      </c>
      <c r="AU153" s="147" t="s">
        <v>153</v>
      </c>
      <c r="AY153" s="13" t="s">
        <v>146</v>
      </c>
      <c r="BE153" s="148">
        <f t="shared" si="14"/>
        <v>0</v>
      </c>
      <c r="BF153" s="148">
        <f t="shared" si="15"/>
        <v>0</v>
      </c>
      <c r="BG153" s="148">
        <f t="shared" si="16"/>
        <v>0</v>
      </c>
      <c r="BH153" s="148">
        <f t="shared" si="17"/>
        <v>0</v>
      </c>
      <c r="BI153" s="148">
        <f t="shared" si="18"/>
        <v>0</v>
      </c>
      <c r="BJ153" s="13" t="s">
        <v>153</v>
      </c>
      <c r="BK153" s="148">
        <f t="shared" si="19"/>
        <v>0</v>
      </c>
      <c r="BL153" s="13" t="s">
        <v>152</v>
      </c>
      <c r="BM153" s="147" t="s">
        <v>237</v>
      </c>
    </row>
    <row r="154" spans="2:65" s="1" customFormat="1" ht="24.2" customHeight="1" x14ac:dyDescent="0.2">
      <c r="B154" s="28"/>
      <c r="C154" s="149" t="s">
        <v>238</v>
      </c>
      <c r="D154" s="149" t="s">
        <v>194</v>
      </c>
      <c r="E154" s="150" t="s">
        <v>1538</v>
      </c>
      <c r="F154" s="151" t="s">
        <v>1539</v>
      </c>
      <c r="G154" s="152" t="s">
        <v>191</v>
      </c>
      <c r="H154" s="153">
        <v>6</v>
      </c>
      <c r="I154" s="154"/>
      <c r="J154" s="155">
        <f t="shared" si="10"/>
        <v>0</v>
      </c>
      <c r="K154" s="156"/>
      <c r="L154" s="157"/>
      <c r="M154" s="158" t="s">
        <v>1</v>
      </c>
      <c r="N154" s="159" t="s">
        <v>37</v>
      </c>
      <c r="P154" s="145">
        <f t="shared" si="11"/>
        <v>0</v>
      </c>
      <c r="Q154" s="145">
        <v>6.6E-4</v>
      </c>
      <c r="R154" s="145">
        <f t="shared" si="12"/>
        <v>3.96E-3</v>
      </c>
      <c r="S154" s="145">
        <v>0</v>
      </c>
      <c r="T154" s="146">
        <f t="shared" si="13"/>
        <v>0</v>
      </c>
      <c r="AR154" s="147" t="s">
        <v>162</v>
      </c>
      <c r="AT154" s="147" t="s">
        <v>194</v>
      </c>
      <c r="AU154" s="147" t="s">
        <v>153</v>
      </c>
      <c r="AY154" s="13" t="s">
        <v>146</v>
      </c>
      <c r="BE154" s="148">
        <f t="shared" si="14"/>
        <v>0</v>
      </c>
      <c r="BF154" s="148">
        <f t="shared" si="15"/>
        <v>0</v>
      </c>
      <c r="BG154" s="148">
        <f t="shared" si="16"/>
        <v>0</v>
      </c>
      <c r="BH154" s="148">
        <f t="shared" si="17"/>
        <v>0</v>
      </c>
      <c r="BI154" s="148">
        <f t="shared" si="18"/>
        <v>0</v>
      </c>
      <c r="BJ154" s="13" t="s">
        <v>153</v>
      </c>
      <c r="BK154" s="148">
        <f t="shared" si="19"/>
        <v>0</v>
      </c>
      <c r="BL154" s="13" t="s">
        <v>152</v>
      </c>
      <c r="BM154" s="147" t="s">
        <v>241</v>
      </c>
    </row>
    <row r="155" spans="2:65" s="1" customFormat="1" ht="21.75" customHeight="1" x14ac:dyDescent="0.2">
      <c r="B155" s="28"/>
      <c r="C155" s="149" t="s">
        <v>197</v>
      </c>
      <c r="D155" s="149" t="s">
        <v>194</v>
      </c>
      <c r="E155" s="150" t="s">
        <v>1540</v>
      </c>
      <c r="F155" s="151" t="s">
        <v>1541</v>
      </c>
      <c r="G155" s="152" t="s">
        <v>191</v>
      </c>
      <c r="H155" s="153">
        <v>3</v>
      </c>
      <c r="I155" s="154"/>
      <c r="J155" s="155">
        <f t="shared" si="10"/>
        <v>0</v>
      </c>
      <c r="K155" s="156"/>
      <c r="L155" s="157"/>
      <c r="M155" s="158" t="s">
        <v>1</v>
      </c>
      <c r="N155" s="159" t="s">
        <v>37</v>
      </c>
      <c r="P155" s="145">
        <f t="shared" si="11"/>
        <v>0</v>
      </c>
      <c r="Q155" s="145">
        <v>2.0500000000000001E-2</v>
      </c>
      <c r="R155" s="145">
        <f t="shared" si="12"/>
        <v>6.1499999999999999E-2</v>
      </c>
      <c r="S155" s="145">
        <v>0</v>
      </c>
      <c r="T155" s="146">
        <f t="shared" si="13"/>
        <v>0</v>
      </c>
      <c r="AR155" s="147" t="s">
        <v>162</v>
      </c>
      <c r="AT155" s="147" t="s">
        <v>194</v>
      </c>
      <c r="AU155" s="147" t="s">
        <v>153</v>
      </c>
      <c r="AY155" s="13" t="s">
        <v>146</v>
      </c>
      <c r="BE155" s="148">
        <f t="shared" si="14"/>
        <v>0</v>
      </c>
      <c r="BF155" s="148">
        <f t="shared" si="15"/>
        <v>0</v>
      </c>
      <c r="BG155" s="148">
        <f t="shared" si="16"/>
        <v>0</v>
      </c>
      <c r="BH155" s="148">
        <f t="shared" si="17"/>
        <v>0</v>
      </c>
      <c r="BI155" s="148">
        <f t="shared" si="18"/>
        <v>0</v>
      </c>
      <c r="BJ155" s="13" t="s">
        <v>153</v>
      </c>
      <c r="BK155" s="148">
        <f t="shared" si="19"/>
        <v>0</v>
      </c>
      <c r="BL155" s="13" t="s">
        <v>152</v>
      </c>
      <c r="BM155" s="147" t="s">
        <v>244</v>
      </c>
    </row>
    <row r="156" spans="2:65" s="11" customFormat="1" ht="22.7" customHeight="1" x14ac:dyDescent="0.2">
      <c r="B156" s="123"/>
      <c r="D156" s="124" t="s">
        <v>70</v>
      </c>
      <c r="E156" s="133" t="s">
        <v>520</v>
      </c>
      <c r="F156" s="133" t="s">
        <v>1489</v>
      </c>
      <c r="I156" s="126"/>
      <c r="J156" s="134">
        <f>BK156</f>
        <v>0</v>
      </c>
      <c r="L156" s="123"/>
      <c r="M156" s="128"/>
      <c r="P156" s="129">
        <f>P157</f>
        <v>0</v>
      </c>
      <c r="R156" s="129">
        <f>R157</f>
        <v>0</v>
      </c>
      <c r="T156" s="130">
        <f>T157</f>
        <v>0</v>
      </c>
      <c r="AR156" s="124" t="s">
        <v>79</v>
      </c>
      <c r="AT156" s="131" t="s">
        <v>70</v>
      </c>
      <c r="AU156" s="131" t="s">
        <v>79</v>
      </c>
      <c r="AY156" s="124" t="s">
        <v>146</v>
      </c>
      <c r="BK156" s="132">
        <f>BK157</f>
        <v>0</v>
      </c>
    </row>
    <row r="157" spans="2:65" s="1" customFormat="1" ht="33" customHeight="1" x14ac:dyDescent="0.2">
      <c r="B157" s="28"/>
      <c r="C157" s="135" t="s">
        <v>245</v>
      </c>
      <c r="D157" s="135" t="s">
        <v>148</v>
      </c>
      <c r="E157" s="136" t="s">
        <v>1490</v>
      </c>
      <c r="F157" s="137" t="s">
        <v>1491</v>
      </c>
      <c r="G157" s="138" t="s">
        <v>356</v>
      </c>
      <c r="H157" s="139">
        <v>16.146999999999998</v>
      </c>
      <c r="I157" s="140"/>
      <c r="J157" s="141">
        <f>ROUND(I157*H157,2)</f>
        <v>0</v>
      </c>
      <c r="K157" s="142"/>
      <c r="L157" s="28"/>
      <c r="M157" s="143" t="s">
        <v>1</v>
      </c>
      <c r="N157" s="144" t="s">
        <v>37</v>
      </c>
      <c r="P157" s="145">
        <f>O157*H157</f>
        <v>0</v>
      </c>
      <c r="Q157" s="145">
        <v>0</v>
      </c>
      <c r="R157" s="145">
        <f>Q157*H157</f>
        <v>0</v>
      </c>
      <c r="S157" s="145">
        <v>0</v>
      </c>
      <c r="T157" s="146">
        <f>S157*H157</f>
        <v>0</v>
      </c>
      <c r="AR157" s="147" t="s">
        <v>152</v>
      </c>
      <c r="AT157" s="147" t="s">
        <v>148</v>
      </c>
      <c r="AU157" s="147" t="s">
        <v>153</v>
      </c>
      <c r="AY157" s="13" t="s">
        <v>146</v>
      </c>
      <c r="BE157" s="148">
        <f>IF(N157="základná",J157,0)</f>
        <v>0</v>
      </c>
      <c r="BF157" s="148">
        <f>IF(N157="znížená",J157,0)</f>
        <v>0</v>
      </c>
      <c r="BG157" s="148">
        <f>IF(N157="zákl. prenesená",J157,0)</f>
        <v>0</v>
      </c>
      <c r="BH157" s="148">
        <f>IF(N157="zníž. prenesená",J157,0)</f>
        <v>0</v>
      </c>
      <c r="BI157" s="148">
        <f>IF(N157="nulová",J157,0)</f>
        <v>0</v>
      </c>
      <c r="BJ157" s="13" t="s">
        <v>153</v>
      </c>
      <c r="BK157" s="148">
        <f>ROUND(I157*H157,2)</f>
        <v>0</v>
      </c>
      <c r="BL157" s="13" t="s">
        <v>152</v>
      </c>
      <c r="BM157" s="147" t="s">
        <v>248</v>
      </c>
    </row>
    <row r="158" spans="2:65" s="11" customFormat="1" ht="26.1" customHeight="1" x14ac:dyDescent="0.2">
      <c r="B158" s="123"/>
      <c r="D158" s="124" t="s">
        <v>70</v>
      </c>
      <c r="E158" s="125" t="s">
        <v>696</v>
      </c>
      <c r="F158" s="125" t="s">
        <v>697</v>
      </c>
      <c r="I158" s="126"/>
      <c r="J158" s="127">
        <f>BK158</f>
        <v>0</v>
      </c>
      <c r="L158" s="123"/>
      <c r="M158" s="128"/>
      <c r="P158" s="129">
        <f>P159</f>
        <v>0</v>
      </c>
      <c r="R158" s="129">
        <f>R159</f>
        <v>0</v>
      </c>
      <c r="T158" s="130">
        <f>T159</f>
        <v>0</v>
      </c>
      <c r="AR158" s="124" t="s">
        <v>152</v>
      </c>
      <c r="AT158" s="131" t="s">
        <v>70</v>
      </c>
      <c r="AU158" s="131" t="s">
        <v>71</v>
      </c>
      <c r="AY158" s="124" t="s">
        <v>146</v>
      </c>
      <c r="BK158" s="132">
        <f>BK159</f>
        <v>0</v>
      </c>
    </row>
    <row r="159" spans="2:65" s="1" customFormat="1" ht="16.5" customHeight="1" x14ac:dyDescent="0.2">
      <c r="B159" s="28"/>
      <c r="C159" s="135" t="s">
        <v>200</v>
      </c>
      <c r="D159" s="135" t="s">
        <v>148</v>
      </c>
      <c r="E159" s="136" t="s">
        <v>698</v>
      </c>
      <c r="F159" s="137" t="s">
        <v>1542</v>
      </c>
      <c r="G159" s="138" t="s">
        <v>700</v>
      </c>
      <c r="H159" s="139">
        <v>20</v>
      </c>
      <c r="I159" s="140"/>
      <c r="J159" s="141">
        <f>ROUND(I159*H159,2)</f>
        <v>0</v>
      </c>
      <c r="K159" s="142"/>
      <c r="L159" s="28"/>
      <c r="M159" s="143" t="s">
        <v>1</v>
      </c>
      <c r="N159" s="144" t="s">
        <v>37</v>
      </c>
      <c r="P159" s="145">
        <f>O159*H159</f>
        <v>0</v>
      </c>
      <c r="Q159" s="145">
        <v>0</v>
      </c>
      <c r="R159" s="145">
        <f>Q159*H159</f>
        <v>0</v>
      </c>
      <c r="S159" s="145">
        <v>0</v>
      </c>
      <c r="T159" s="146">
        <f>S159*H159</f>
        <v>0</v>
      </c>
      <c r="AR159" s="147" t="s">
        <v>701</v>
      </c>
      <c r="AT159" s="147" t="s">
        <v>148</v>
      </c>
      <c r="AU159" s="147" t="s">
        <v>79</v>
      </c>
      <c r="AY159" s="13" t="s">
        <v>146</v>
      </c>
      <c r="BE159" s="148">
        <f>IF(N159="základná",J159,0)</f>
        <v>0</v>
      </c>
      <c r="BF159" s="148">
        <f>IF(N159="znížená",J159,0)</f>
        <v>0</v>
      </c>
      <c r="BG159" s="148">
        <f>IF(N159="zákl. prenesená",J159,0)</f>
        <v>0</v>
      </c>
      <c r="BH159" s="148">
        <f>IF(N159="zníž. prenesená",J159,0)</f>
        <v>0</v>
      </c>
      <c r="BI159" s="148">
        <f>IF(N159="nulová",J159,0)</f>
        <v>0</v>
      </c>
      <c r="BJ159" s="13" t="s">
        <v>153</v>
      </c>
      <c r="BK159" s="148">
        <f>ROUND(I159*H159,2)</f>
        <v>0</v>
      </c>
      <c r="BL159" s="13" t="s">
        <v>701</v>
      </c>
      <c r="BM159" s="147" t="s">
        <v>251</v>
      </c>
    </row>
    <row r="160" spans="2:65" s="11" customFormat="1" ht="26.1" customHeight="1" x14ac:dyDescent="0.2">
      <c r="B160" s="123"/>
      <c r="D160" s="124" t="s">
        <v>70</v>
      </c>
      <c r="E160" s="125" t="s">
        <v>194</v>
      </c>
      <c r="F160" s="125" t="s">
        <v>1494</v>
      </c>
      <c r="I160" s="126"/>
      <c r="J160" s="127">
        <f>BK160</f>
        <v>0</v>
      </c>
      <c r="L160" s="123"/>
      <c r="M160" s="128"/>
      <c r="P160" s="129">
        <f>P161+P163</f>
        <v>0</v>
      </c>
      <c r="R160" s="129">
        <f>R161+R163</f>
        <v>6.3100000000000005E-3</v>
      </c>
      <c r="T160" s="130">
        <f>T161+T163</f>
        <v>0</v>
      </c>
      <c r="AR160" s="124" t="s">
        <v>156</v>
      </c>
      <c r="AT160" s="131" t="s">
        <v>70</v>
      </c>
      <c r="AU160" s="131" t="s">
        <v>71</v>
      </c>
      <c r="AY160" s="124" t="s">
        <v>146</v>
      </c>
      <c r="BK160" s="132">
        <f>BK161+BK163</f>
        <v>0</v>
      </c>
    </row>
    <row r="161" spans="2:65" s="11" customFormat="1" ht="22.7" customHeight="1" x14ac:dyDescent="0.2">
      <c r="B161" s="123"/>
      <c r="D161" s="124" t="s">
        <v>70</v>
      </c>
      <c r="E161" s="133" t="s">
        <v>1495</v>
      </c>
      <c r="F161" s="133" t="s">
        <v>1496</v>
      </c>
      <c r="I161" s="126"/>
      <c r="J161" s="134">
        <f>BK161</f>
        <v>0</v>
      </c>
      <c r="L161" s="123"/>
      <c r="M161" s="128"/>
      <c r="P161" s="129">
        <f>P162</f>
        <v>0</v>
      </c>
      <c r="R161" s="129">
        <f>R162</f>
        <v>0</v>
      </c>
      <c r="T161" s="130">
        <f>T162</f>
        <v>0</v>
      </c>
      <c r="AR161" s="124" t="s">
        <v>156</v>
      </c>
      <c r="AT161" s="131" t="s">
        <v>70</v>
      </c>
      <c r="AU161" s="131" t="s">
        <v>79</v>
      </c>
      <c r="AY161" s="124" t="s">
        <v>146</v>
      </c>
      <c r="BK161" s="132">
        <f>BK162</f>
        <v>0</v>
      </c>
    </row>
    <row r="162" spans="2:65" s="1" customFormat="1" ht="16.5" customHeight="1" x14ac:dyDescent="0.2">
      <c r="B162" s="28"/>
      <c r="C162" s="135" t="s">
        <v>252</v>
      </c>
      <c r="D162" s="135" t="s">
        <v>148</v>
      </c>
      <c r="E162" s="136" t="s">
        <v>1543</v>
      </c>
      <c r="F162" s="137" t="s">
        <v>1544</v>
      </c>
      <c r="G162" s="138" t="s">
        <v>1499</v>
      </c>
      <c r="H162" s="139">
        <v>4</v>
      </c>
      <c r="I162" s="140"/>
      <c r="J162" s="141">
        <f>ROUND(I162*H162,2)</f>
        <v>0</v>
      </c>
      <c r="K162" s="142"/>
      <c r="L162" s="28"/>
      <c r="M162" s="143" t="s">
        <v>1</v>
      </c>
      <c r="N162" s="144" t="s">
        <v>37</v>
      </c>
      <c r="P162" s="145">
        <f>O162*H162</f>
        <v>0</v>
      </c>
      <c r="Q162" s="145">
        <v>0</v>
      </c>
      <c r="R162" s="145">
        <f>Q162*H162</f>
        <v>0</v>
      </c>
      <c r="S162" s="145">
        <v>0</v>
      </c>
      <c r="T162" s="146">
        <f>S162*H162</f>
        <v>0</v>
      </c>
      <c r="AR162" s="147" t="s">
        <v>265</v>
      </c>
      <c r="AT162" s="147" t="s">
        <v>148</v>
      </c>
      <c r="AU162" s="147" t="s">
        <v>153</v>
      </c>
      <c r="AY162" s="13" t="s">
        <v>146</v>
      </c>
      <c r="BE162" s="148">
        <f>IF(N162="základná",J162,0)</f>
        <v>0</v>
      </c>
      <c r="BF162" s="148">
        <f>IF(N162="znížená",J162,0)</f>
        <v>0</v>
      </c>
      <c r="BG162" s="148">
        <f>IF(N162="zákl. prenesená",J162,0)</f>
        <v>0</v>
      </c>
      <c r="BH162" s="148">
        <f>IF(N162="zníž. prenesená",J162,0)</f>
        <v>0</v>
      </c>
      <c r="BI162" s="148">
        <f>IF(N162="nulová",J162,0)</f>
        <v>0</v>
      </c>
      <c r="BJ162" s="13" t="s">
        <v>153</v>
      </c>
      <c r="BK162" s="148">
        <f>ROUND(I162*H162,2)</f>
        <v>0</v>
      </c>
      <c r="BL162" s="13" t="s">
        <v>265</v>
      </c>
      <c r="BM162" s="147" t="s">
        <v>255</v>
      </c>
    </row>
    <row r="163" spans="2:65" s="11" customFormat="1" ht="22.7" customHeight="1" x14ac:dyDescent="0.2">
      <c r="B163" s="123"/>
      <c r="D163" s="124" t="s">
        <v>70</v>
      </c>
      <c r="E163" s="133" t="s">
        <v>1502</v>
      </c>
      <c r="F163" s="133" t="s">
        <v>1503</v>
      </c>
      <c r="I163" s="126"/>
      <c r="J163" s="134">
        <f>BK163</f>
        <v>0</v>
      </c>
      <c r="L163" s="123"/>
      <c r="M163" s="128"/>
      <c r="P163" s="129">
        <f>SUM(P164:P165)</f>
        <v>0</v>
      </c>
      <c r="R163" s="129">
        <f>SUM(R164:R165)</f>
        <v>6.3100000000000005E-3</v>
      </c>
      <c r="T163" s="130">
        <f>SUM(T164:T165)</f>
        <v>0</v>
      </c>
      <c r="AR163" s="124" t="s">
        <v>156</v>
      </c>
      <c r="AT163" s="131" t="s">
        <v>70</v>
      </c>
      <c r="AU163" s="131" t="s">
        <v>79</v>
      </c>
      <c r="AY163" s="124" t="s">
        <v>146</v>
      </c>
      <c r="BK163" s="132">
        <f>SUM(BK164:BK165)</f>
        <v>0</v>
      </c>
    </row>
    <row r="164" spans="2:65" s="1" customFormat="1" ht="24.2" customHeight="1" x14ac:dyDescent="0.2">
      <c r="B164" s="28"/>
      <c r="C164" s="135" t="s">
        <v>204</v>
      </c>
      <c r="D164" s="135" t="s">
        <v>148</v>
      </c>
      <c r="E164" s="136" t="s">
        <v>980</v>
      </c>
      <c r="F164" s="137" t="s">
        <v>1545</v>
      </c>
      <c r="G164" s="138" t="s">
        <v>294</v>
      </c>
      <c r="H164" s="139">
        <v>63.1</v>
      </c>
      <c r="I164" s="140"/>
      <c r="J164" s="141">
        <f>ROUND(I164*H164,2)</f>
        <v>0</v>
      </c>
      <c r="K164" s="142"/>
      <c r="L164" s="28"/>
      <c r="M164" s="143" t="s">
        <v>1</v>
      </c>
      <c r="N164" s="144" t="s">
        <v>37</v>
      </c>
      <c r="P164" s="145">
        <f>O164*H164</f>
        <v>0</v>
      </c>
      <c r="Q164" s="145">
        <v>0</v>
      </c>
      <c r="R164" s="145">
        <f>Q164*H164</f>
        <v>0</v>
      </c>
      <c r="S164" s="145">
        <v>0</v>
      </c>
      <c r="T164" s="146">
        <f>S164*H164</f>
        <v>0</v>
      </c>
      <c r="AR164" s="147" t="s">
        <v>265</v>
      </c>
      <c r="AT164" s="147" t="s">
        <v>148</v>
      </c>
      <c r="AU164" s="147" t="s">
        <v>153</v>
      </c>
      <c r="AY164" s="13" t="s">
        <v>146</v>
      </c>
      <c r="BE164" s="148">
        <f>IF(N164="základná",J164,0)</f>
        <v>0</v>
      </c>
      <c r="BF164" s="148">
        <f>IF(N164="znížená",J164,0)</f>
        <v>0</v>
      </c>
      <c r="BG164" s="148">
        <f>IF(N164="zákl. prenesená",J164,0)</f>
        <v>0</v>
      </c>
      <c r="BH164" s="148">
        <f>IF(N164="zníž. prenesená",J164,0)</f>
        <v>0</v>
      </c>
      <c r="BI164" s="148">
        <f>IF(N164="nulová",J164,0)</f>
        <v>0</v>
      </c>
      <c r="BJ164" s="13" t="s">
        <v>153</v>
      </c>
      <c r="BK164" s="148">
        <f>ROUND(I164*H164,2)</f>
        <v>0</v>
      </c>
      <c r="BL164" s="13" t="s">
        <v>265</v>
      </c>
      <c r="BM164" s="147" t="s">
        <v>258</v>
      </c>
    </row>
    <row r="165" spans="2:65" s="1" customFormat="1" ht="16.5" customHeight="1" x14ac:dyDescent="0.2">
      <c r="B165" s="28"/>
      <c r="C165" s="149" t="s">
        <v>259</v>
      </c>
      <c r="D165" s="149" t="s">
        <v>194</v>
      </c>
      <c r="E165" s="150" t="s">
        <v>1546</v>
      </c>
      <c r="F165" s="151" t="s">
        <v>1547</v>
      </c>
      <c r="G165" s="152" t="s">
        <v>294</v>
      </c>
      <c r="H165" s="153">
        <v>63.1</v>
      </c>
      <c r="I165" s="154"/>
      <c r="J165" s="155">
        <f>ROUND(I165*H165,2)</f>
        <v>0</v>
      </c>
      <c r="K165" s="156"/>
      <c r="L165" s="157"/>
      <c r="M165" s="166" t="s">
        <v>1</v>
      </c>
      <c r="N165" s="167" t="s">
        <v>37</v>
      </c>
      <c r="O165" s="163"/>
      <c r="P165" s="164">
        <f>O165*H165</f>
        <v>0</v>
      </c>
      <c r="Q165" s="164">
        <v>1E-4</v>
      </c>
      <c r="R165" s="164">
        <f>Q165*H165</f>
        <v>6.3100000000000005E-3</v>
      </c>
      <c r="S165" s="164">
        <v>0</v>
      </c>
      <c r="T165" s="165">
        <f>S165*H165</f>
        <v>0</v>
      </c>
      <c r="AR165" s="147" t="s">
        <v>622</v>
      </c>
      <c r="AT165" s="147" t="s">
        <v>194</v>
      </c>
      <c r="AU165" s="147" t="s">
        <v>153</v>
      </c>
      <c r="AY165" s="13" t="s">
        <v>146</v>
      </c>
      <c r="BE165" s="148">
        <f>IF(N165="základná",J165,0)</f>
        <v>0</v>
      </c>
      <c r="BF165" s="148">
        <f>IF(N165="znížená",J165,0)</f>
        <v>0</v>
      </c>
      <c r="BG165" s="148">
        <f>IF(N165="zákl. prenesená",J165,0)</f>
        <v>0</v>
      </c>
      <c r="BH165" s="148">
        <f>IF(N165="zníž. prenesená",J165,0)</f>
        <v>0</v>
      </c>
      <c r="BI165" s="148">
        <f>IF(N165="nulová",J165,0)</f>
        <v>0</v>
      </c>
      <c r="BJ165" s="13" t="s">
        <v>153</v>
      </c>
      <c r="BK165" s="148">
        <f>ROUND(I165*H165,2)</f>
        <v>0</v>
      </c>
      <c r="BL165" s="13" t="s">
        <v>265</v>
      </c>
      <c r="BM165" s="147" t="s">
        <v>262</v>
      </c>
    </row>
    <row r="166" spans="2:65" s="1" customFormat="1" ht="6.95" customHeight="1" x14ac:dyDescent="0.2"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28"/>
    </row>
  </sheetData>
  <sheetProtection algorithmName="SHA-512" hashValue="Srs5L4hRiL2bLgw5NpkgysactjEr7mBiJpuA53Zo0cZc684Mhynmf3eFwJqMRW/VZw3lc++TX3qldZ7GCdv7UQ==" saltValue="sNiJqVP0p3ZXH77qy+FODFBUA25ezNOVSBUk7OH8z/Q7WK+YSogFzGBSO9ceTZSh3WeQMAhAl6ohcUHwDw1/AQ==" spinCount="100000" sheet="1" objects="1" scenarios="1" formatColumns="0" formatRows="0" autoFilter="0"/>
  <autoFilter ref="C124:K165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50"/>
  <sheetViews>
    <sheetView showGridLines="0" topLeftCell="A31" workbookViewId="0"/>
  </sheetViews>
  <sheetFormatPr defaultColWidth="12" defaultRowHeight="11.25" x14ac:dyDescent="0.2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1640625" customWidth="1"/>
    <col min="11" max="11" width="22.1640625" hidden="1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 x14ac:dyDescent="0.2"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3" t="s">
        <v>98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 x14ac:dyDescent="0.2">
      <c r="B4" s="16"/>
      <c r="D4" s="17" t="s">
        <v>102</v>
      </c>
      <c r="L4" s="16"/>
      <c r="M4" s="87" t="s">
        <v>9</v>
      </c>
      <c r="AT4" s="13" t="s">
        <v>4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10" t="str">
        <f>'Rekapitulácia stavby'!K6</f>
        <v>Penzión pri mlyne</v>
      </c>
      <c r="F7" s="211"/>
      <c r="G7" s="211"/>
      <c r="H7" s="211"/>
      <c r="L7" s="16"/>
    </row>
    <row r="8" spans="2:46" s="1" customFormat="1" ht="12" customHeight="1" x14ac:dyDescent="0.2">
      <c r="B8" s="28"/>
      <c r="D8" s="23" t="s">
        <v>103</v>
      </c>
      <c r="L8" s="28"/>
    </row>
    <row r="9" spans="2:46" s="1" customFormat="1" ht="16.5" customHeight="1" x14ac:dyDescent="0.2">
      <c r="B9" s="28"/>
      <c r="E9" s="200" t="s">
        <v>1548</v>
      </c>
      <c r="F9" s="209"/>
      <c r="G9" s="209"/>
      <c r="H9" s="209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19</v>
      </c>
      <c r="F12" s="21" t="s">
        <v>20</v>
      </c>
      <c r="I12" s="23" t="s">
        <v>21</v>
      </c>
      <c r="J12" s="51">
        <f>'Rekapitulácia stavby'!AN8</f>
        <v>0</v>
      </c>
      <c r="L12" s="28"/>
    </row>
    <row r="13" spans="2:46" s="1" customFormat="1" ht="10.7" customHeight="1" x14ac:dyDescent="0.2">
      <c r="B13" s="28"/>
      <c r="L13" s="28"/>
    </row>
    <row r="14" spans="2:46" s="1" customFormat="1" ht="12" customHeight="1" x14ac:dyDescent="0.2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 x14ac:dyDescent="0.2">
      <c r="B15" s="28"/>
      <c r="E15" s="21" t="str">
        <f>IF('Rekapitulácia stavby'!E11="","",'Rekapitulácia stavby'!E11)</f>
        <v xml:space="preserve"> </v>
      </c>
      <c r="I15" s="23" t="s">
        <v>24</v>
      </c>
      <c r="J15" s="21" t="str">
        <f>IF('Rekapitulácia stavby'!AN11="","",'Rekapitulácia stavby'!AN11)</f>
        <v/>
      </c>
      <c r="L15" s="28"/>
    </row>
    <row r="16" spans="2:46" s="1" customFormat="1" ht="6.95" customHeight="1" x14ac:dyDescent="0.2">
      <c r="B16" s="28"/>
      <c r="L16" s="28"/>
    </row>
    <row r="17" spans="2:12" s="1" customFormat="1" ht="12" customHeight="1" x14ac:dyDescent="0.2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12" t="str">
        <f>'Rekapitulácia stavby'!E14</f>
        <v>Vyplň údaj</v>
      </c>
      <c r="F18" s="182"/>
      <c r="G18" s="182"/>
      <c r="H18" s="182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L19" s="28"/>
    </row>
    <row r="20" spans="2:12" s="1" customFormat="1" ht="12" customHeight="1" x14ac:dyDescent="0.2">
      <c r="B20" s="28"/>
      <c r="D20" s="23" t="s">
        <v>27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 x14ac:dyDescent="0.2">
      <c r="B21" s="28"/>
      <c r="E21" s="21" t="str">
        <f>IF('Rekapitulácia stavby'!E17="","",'Rekapitulácia stavby'!E17)</f>
        <v xml:space="preserve"> </v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 x14ac:dyDescent="0.2">
      <c r="B22" s="28"/>
      <c r="L22" s="28"/>
    </row>
    <row r="23" spans="2:12" s="1" customFormat="1" ht="12" customHeight="1" x14ac:dyDescent="0.2">
      <c r="B23" s="28"/>
      <c r="D23" s="23" t="s">
        <v>29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L25" s="28"/>
    </row>
    <row r="26" spans="2:12" s="1" customFormat="1" ht="12" customHeight="1" x14ac:dyDescent="0.2">
      <c r="B26" s="28"/>
      <c r="D26" s="23" t="s">
        <v>30</v>
      </c>
      <c r="L26" s="28"/>
    </row>
    <row r="27" spans="2:12" s="7" customFormat="1" ht="16.5" customHeight="1" x14ac:dyDescent="0.2">
      <c r="B27" s="88"/>
      <c r="E27" s="186" t="s">
        <v>1</v>
      </c>
      <c r="F27" s="186"/>
      <c r="G27" s="186"/>
      <c r="H27" s="186"/>
      <c r="L27" s="88"/>
    </row>
    <row r="28" spans="2:12" s="1" customFormat="1" ht="6.95" customHeight="1" x14ac:dyDescent="0.2">
      <c r="B28" s="28"/>
      <c r="L28" s="28"/>
    </row>
    <row r="29" spans="2:12" s="1" customFormat="1" ht="6.95" customHeight="1" x14ac:dyDescent="0.2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customHeight="1" x14ac:dyDescent="0.2">
      <c r="B30" s="28"/>
      <c r="D30" s="89" t="s">
        <v>31</v>
      </c>
      <c r="J30" s="65">
        <f>ROUND(J124, 2)</f>
        <v>0</v>
      </c>
      <c r="L30" s="28"/>
    </row>
    <row r="31" spans="2:12" s="1" customFormat="1" ht="6.9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 x14ac:dyDescent="0.2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 x14ac:dyDescent="0.2">
      <c r="B33" s="28"/>
      <c r="D33" s="54" t="s">
        <v>35</v>
      </c>
      <c r="E33" s="33" t="s">
        <v>36</v>
      </c>
      <c r="F33" s="90">
        <f>ROUND((SUM(BE124:BE149)),  2)</f>
        <v>0</v>
      </c>
      <c r="G33" s="91"/>
      <c r="H33" s="91"/>
      <c r="I33" s="92">
        <v>0.2</v>
      </c>
      <c r="J33" s="90">
        <f>ROUND(((SUM(BE124:BE149))*I33),  2)</f>
        <v>0</v>
      </c>
      <c r="L33" s="28"/>
    </row>
    <row r="34" spans="2:12" s="1" customFormat="1" ht="14.45" customHeight="1" x14ac:dyDescent="0.2">
      <c r="B34" s="28"/>
      <c r="E34" s="33" t="s">
        <v>37</v>
      </c>
      <c r="F34" s="90">
        <f>ROUND((SUM(BF124:BF149)),  2)</f>
        <v>0</v>
      </c>
      <c r="G34" s="91"/>
      <c r="H34" s="91"/>
      <c r="I34" s="92">
        <v>0.2</v>
      </c>
      <c r="J34" s="90">
        <f>ROUND(((SUM(BF124:BF149))*I34),  2)</f>
        <v>0</v>
      </c>
      <c r="L34" s="28"/>
    </row>
    <row r="35" spans="2:12" s="1" customFormat="1" ht="14.45" hidden="1" customHeight="1" x14ac:dyDescent="0.2">
      <c r="B35" s="28"/>
      <c r="E35" s="23" t="s">
        <v>38</v>
      </c>
      <c r="F35" s="93">
        <f>ROUND((SUM(BG124:BG149)),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 x14ac:dyDescent="0.2">
      <c r="B36" s="28"/>
      <c r="E36" s="23" t="s">
        <v>39</v>
      </c>
      <c r="F36" s="93">
        <f>ROUND((SUM(BH124:BH149)),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 x14ac:dyDescent="0.2">
      <c r="B37" s="28"/>
      <c r="E37" s="33" t="s">
        <v>40</v>
      </c>
      <c r="F37" s="90">
        <f>ROUND((SUM(BI124:BI149)),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 x14ac:dyDescent="0.2">
      <c r="B38" s="28"/>
      <c r="L38" s="28"/>
    </row>
    <row r="39" spans="2:12" s="1" customFormat="1" ht="25.5" customHeight="1" x14ac:dyDescent="0.2">
      <c r="B39" s="28"/>
      <c r="C39" s="95"/>
      <c r="D39" s="96" t="s">
        <v>41</v>
      </c>
      <c r="E39" s="56"/>
      <c r="F39" s="56"/>
      <c r="G39" s="97" t="s">
        <v>42</v>
      </c>
      <c r="H39" s="98" t="s">
        <v>43</v>
      </c>
      <c r="I39" s="56"/>
      <c r="J39" s="99">
        <f>SUM(J30:J37)</f>
        <v>0</v>
      </c>
      <c r="K39" s="100"/>
      <c r="L39" s="28"/>
    </row>
    <row r="40" spans="2:12" s="1" customFormat="1" ht="14.45" customHeight="1" x14ac:dyDescent="0.2">
      <c r="B40" s="28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hidden="1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hidden="1" customHeight="1" x14ac:dyDescent="0.2">
      <c r="B82" s="28"/>
      <c r="C82" s="17" t="s">
        <v>105</v>
      </c>
      <c r="L82" s="28"/>
    </row>
    <row r="83" spans="2:47" s="1" customFormat="1" ht="6.95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16.5" hidden="1" customHeight="1" x14ac:dyDescent="0.2">
      <c r="B85" s="28"/>
      <c r="E85" s="210" t="str">
        <f>E7</f>
        <v>Penzión pri mlyne</v>
      </c>
      <c r="F85" s="211"/>
      <c r="G85" s="211"/>
      <c r="H85" s="211"/>
      <c r="L85" s="28"/>
    </row>
    <row r="86" spans="2:47" s="1" customFormat="1" ht="12" hidden="1" customHeight="1" x14ac:dyDescent="0.2">
      <c r="B86" s="28"/>
      <c r="C86" s="23" t="s">
        <v>103</v>
      </c>
      <c r="L86" s="28"/>
    </row>
    <row r="87" spans="2:47" s="1" customFormat="1" ht="16.5" hidden="1" customHeight="1" x14ac:dyDescent="0.2">
      <c r="B87" s="28"/>
      <c r="E87" s="200" t="str">
        <f>E9</f>
        <v>07 - Prípojka NN</v>
      </c>
      <c r="F87" s="209"/>
      <c r="G87" s="209"/>
      <c r="H87" s="209"/>
      <c r="L87" s="28"/>
    </row>
    <row r="88" spans="2:47" s="1" customFormat="1" ht="6.95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 xml:space="preserve"> </v>
      </c>
      <c r="I89" s="23" t="s">
        <v>21</v>
      </c>
      <c r="J89" s="51">
        <f>IF(J12="","",J12)</f>
        <v>0</v>
      </c>
      <c r="L89" s="28"/>
    </row>
    <row r="90" spans="2:47" s="1" customFormat="1" ht="6.95" hidden="1" customHeight="1" x14ac:dyDescent="0.2">
      <c r="B90" s="28"/>
      <c r="L90" s="28"/>
    </row>
    <row r="91" spans="2:47" s="1" customFormat="1" ht="15.2" hidden="1" customHeight="1" x14ac:dyDescent="0.2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hidden="1" customHeight="1" x14ac:dyDescent="0.2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hidden="1" customHeight="1" x14ac:dyDescent="0.2">
      <c r="B93" s="28"/>
      <c r="L93" s="28"/>
    </row>
    <row r="94" spans="2:47" s="1" customFormat="1" ht="29.25" hidden="1" customHeight="1" x14ac:dyDescent="0.2">
      <c r="B94" s="28"/>
      <c r="C94" s="103" t="s">
        <v>106</v>
      </c>
      <c r="D94" s="95"/>
      <c r="E94" s="95"/>
      <c r="F94" s="95"/>
      <c r="G94" s="95"/>
      <c r="H94" s="95"/>
      <c r="I94" s="95"/>
      <c r="J94" s="104" t="s">
        <v>107</v>
      </c>
      <c r="K94" s="95"/>
      <c r="L94" s="28"/>
    </row>
    <row r="95" spans="2:47" s="1" customFormat="1" ht="10.35" hidden="1" customHeight="1" x14ac:dyDescent="0.2">
      <c r="B95" s="28"/>
      <c r="L95" s="28"/>
    </row>
    <row r="96" spans="2:47" s="1" customFormat="1" ht="22.7" hidden="1" customHeight="1" x14ac:dyDescent="0.2">
      <c r="B96" s="28"/>
      <c r="C96" s="105" t="s">
        <v>108</v>
      </c>
      <c r="J96" s="65">
        <f>J124</f>
        <v>0</v>
      </c>
      <c r="L96" s="28"/>
      <c r="AU96" s="13" t="s">
        <v>109</v>
      </c>
    </row>
    <row r="97" spans="2:12" s="8" customFormat="1" ht="24.95" hidden="1" customHeight="1" x14ac:dyDescent="0.2">
      <c r="B97" s="106"/>
      <c r="D97" s="107" t="s">
        <v>708</v>
      </c>
      <c r="E97" s="108"/>
      <c r="F97" s="108"/>
      <c r="G97" s="108"/>
      <c r="H97" s="108"/>
      <c r="I97" s="108"/>
      <c r="J97" s="109">
        <f>J125</f>
        <v>0</v>
      </c>
      <c r="L97" s="106"/>
    </row>
    <row r="98" spans="2:12" s="8" customFormat="1" ht="24.95" hidden="1" customHeight="1" x14ac:dyDescent="0.2">
      <c r="B98" s="106"/>
      <c r="D98" s="107" t="s">
        <v>709</v>
      </c>
      <c r="E98" s="108"/>
      <c r="F98" s="108"/>
      <c r="G98" s="108"/>
      <c r="H98" s="108"/>
      <c r="I98" s="108"/>
      <c r="J98" s="109">
        <f>J126</f>
        <v>0</v>
      </c>
      <c r="L98" s="106"/>
    </row>
    <row r="99" spans="2:12" s="9" customFormat="1" ht="20.100000000000001" hidden="1" customHeight="1" x14ac:dyDescent="0.2">
      <c r="B99" s="110"/>
      <c r="D99" s="111" t="s">
        <v>711</v>
      </c>
      <c r="E99" s="112"/>
      <c r="F99" s="112"/>
      <c r="G99" s="112"/>
      <c r="H99" s="112"/>
      <c r="I99" s="112"/>
      <c r="J99" s="113">
        <f>J129</f>
        <v>0</v>
      </c>
      <c r="L99" s="110"/>
    </row>
    <row r="100" spans="2:12" s="8" customFormat="1" ht="24.95" hidden="1" customHeight="1" x14ac:dyDescent="0.2">
      <c r="B100" s="106"/>
      <c r="D100" s="107" t="s">
        <v>1549</v>
      </c>
      <c r="E100" s="108"/>
      <c r="F100" s="108"/>
      <c r="G100" s="108"/>
      <c r="H100" s="108"/>
      <c r="I100" s="108"/>
      <c r="J100" s="109">
        <f>J132</f>
        <v>0</v>
      </c>
      <c r="L100" s="106"/>
    </row>
    <row r="101" spans="2:12" s="8" customFormat="1" ht="24.95" hidden="1" customHeight="1" x14ac:dyDescent="0.2">
      <c r="B101" s="106"/>
      <c r="D101" s="107" t="s">
        <v>1550</v>
      </c>
      <c r="E101" s="108"/>
      <c r="F101" s="108"/>
      <c r="G101" s="108"/>
      <c r="H101" s="108"/>
      <c r="I101" s="108"/>
      <c r="J101" s="109">
        <f>J138</f>
        <v>0</v>
      </c>
      <c r="L101" s="106"/>
    </row>
    <row r="102" spans="2:12" s="8" customFormat="1" ht="24.95" hidden="1" customHeight="1" x14ac:dyDescent="0.2">
      <c r="B102" s="106"/>
      <c r="D102" s="107" t="s">
        <v>1551</v>
      </c>
      <c r="E102" s="108"/>
      <c r="F102" s="108"/>
      <c r="G102" s="108"/>
      <c r="H102" s="108"/>
      <c r="I102" s="108"/>
      <c r="J102" s="109">
        <f>J143</f>
        <v>0</v>
      </c>
      <c r="L102" s="106"/>
    </row>
    <row r="103" spans="2:12" s="8" customFormat="1" ht="24.95" hidden="1" customHeight="1" x14ac:dyDescent="0.2">
      <c r="B103" s="106"/>
      <c r="D103" s="107" t="s">
        <v>1552</v>
      </c>
      <c r="E103" s="108"/>
      <c r="F103" s="108"/>
      <c r="G103" s="108"/>
      <c r="H103" s="108"/>
      <c r="I103" s="108"/>
      <c r="J103" s="109">
        <f>J146</f>
        <v>0</v>
      </c>
      <c r="L103" s="106"/>
    </row>
    <row r="104" spans="2:12" s="8" customFormat="1" ht="24.95" hidden="1" customHeight="1" x14ac:dyDescent="0.2">
      <c r="B104" s="106"/>
      <c r="D104" s="107" t="s">
        <v>1553</v>
      </c>
      <c r="E104" s="108"/>
      <c r="F104" s="108"/>
      <c r="G104" s="108"/>
      <c r="H104" s="108"/>
      <c r="I104" s="108"/>
      <c r="J104" s="109">
        <f>J148</f>
        <v>0</v>
      </c>
      <c r="L104" s="106"/>
    </row>
    <row r="105" spans="2:12" s="1" customFormat="1" ht="21.75" hidden="1" customHeight="1" x14ac:dyDescent="0.2">
      <c r="B105" s="28"/>
      <c r="L105" s="28"/>
    </row>
    <row r="106" spans="2:12" s="1" customFormat="1" ht="6.95" hidden="1" customHeight="1" x14ac:dyDescent="0.2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07" spans="2:12" hidden="1" x14ac:dyDescent="0.2"/>
    <row r="108" spans="2:12" hidden="1" x14ac:dyDescent="0.2"/>
    <row r="109" spans="2:12" hidden="1" x14ac:dyDescent="0.2"/>
    <row r="110" spans="2:12" s="1" customFormat="1" ht="6.95" customHeight="1" x14ac:dyDescent="0.2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28"/>
    </row>
    <row r="111" spans="2:12" s="1" customFormat="1" ht="24.95" customHeight="1" x14ac:dyDescent="0.2">
      <c r="B111" s="28"/>
      <c r="C111" s="17" t="s">
        <v>132</v>
      </c>
      <c r="L111" s="28"/>
    </row>
    <row r="112" spans="2:12" s="1" customFormat="1" ht="6.95" customHeight="1" x14ac:dyDescent="0.2">
      <c r="B112" s="28"/>
      <c r="L112" s="28"/>
    </row>
    <row r="113" spans="2:65" s="1" customFormat="1" ht="12" customHeight="1" x14ac:dyDescent="0.2">
      <c r="B113" s="28"/>
      <c r="C113" s="23" t="s">
        <v>15</v>
      </c>
      <c r="L113" s="28"/>
    </row>
    <row r="114" spans="2:65" s="1" customFormat="1" ht="16.5" customHeight="1" x14ac:dyDescent="0.2">
      <c r="B114" s="28"/>
      <c r="E114" s="210" t="str">
        <f>E7</f>
        <v>Penzión pri mlyne</v>
      </c>
      <c r="F114" s="211"/>
      <c r="G114" s="211"/>
      <c r="H114" s="211"/>
      <c r="L114" s="28"/>
    </row>
    <row r="115" spans="2:65" s="1" customFormat="1" ht="12" customHeight="1" x14ac:dyDescent="0.2">
      <c r="B115" s="28"/>
      <c r="C115" s="23" t="s">
        <v>103</v>
      </c>
      <c r="L115" s="28"/>
    </row>
    <row r="116" spans="2:65" s="1" customFormat="1" ht="16.5" customHeight="1" x14ac:dyDescent="0.2">
      <c r="B116" s="28"/>
      <c r="E116" s="200" t="str">
        <f>E9</f>
        <v>07 - Prípojka NN</v>
      </c>
      <c r="F116" s="209"/>
      <c r="G116" s="209"/>
      <c r="H116" s="209"/>
      <c r="L116" s="28"/>
    </row>
    <row r="117" spans="2:65" s="1" customFormat="1" ht="6.95" customHeight="1" x14ac:dyDescent="0.2">
      <c r="B117" s="28"/>
      <c r="L117" s="28"/>
    </row>
    <row r="118" spans="2:65" s="1" customFormat="1" ht="12" customHeight="1" x14ac:dyDescent="0.2">
      <c r="B118" s="28"/>
      <c r="C118" s="23" t="s">
        <v>19</v>
      </c>
      <c r="F118" s="21" t="str">
        <f>F12</f>
        <v xml:space="preserve"> </v>
      </c>
      <c r="I118" s="23" t="s">
        <v>21</v>
      </c>
      <c r="J118" s="51">
        <f>IF(J12="","",J12)</f>
        <v>0</v>
      </c>
      <c r="L118" s="28"/>
    </row>
    <row r="119" spans="2:65" s="1" customFormat="1" ht="6.95" customHeight="1" x14ac:dyDescent="0.2">
      <c r="B119" s="28"/>
      <c r="L119" s="28"/>
    </row>
    <row r="120" spans="2:65" s="1" customFormat="1" ht="15.2" customHeight="1" x14ac:dyDescent="0.2">
      <c r="B120" s="28"/>
      <c r="C120" s="23" t="s">
        <v>22</v>
      </c>
      <c r="F120" s="21" t="str">
        <f>E15</f>
        <v xml:space="preserve"> </v>
      </c>
      <c r="I120" s="23" t="s">
        <v>27</v>
      </c>
      <c r="J120" s="26" t="str">
        <f>E21</f>
        <v xml:space="preserve"> </v>
      </c>
      <c r="L120" s="28"/>
    </row>
    <row r="121" spans="2:65" s="1" customFormat="1" ht="15.2" customHeight="1" x14ac:dyDescent="0.2">
      <c r="B121" s="28"/>
      <c r="C121" s="23" t="s">
        <v>25</v>
      </c>
      <c r="F121" s="21" t="str">
        <f>IF(E18="","",E18)</f>
        <v>Vyplň údaj</v>
      </c>
      <c r="I121" s="23" t="s">
        <v>29</v>
      </c>
      <c r="J121" s="26" t="str">
        <f>E24</f>
        <v xml:space="preserve"> </v>
      </c>
      <c r="L121" s="28"/>
    </row>
    <row r="122" spans="2:65" s="1" customFormat="1" ht="10.35" customHeight="1" x14ac:dyDescent="0.2">
      <c r="B122" s="28"/>
      <c r="L122" s="28"/>
    </row>
    <row r="123" spans="2:65" s="10" customFormat="1" ht="29.25" customHeight="1" x14ac:dyDescent="0.2">
      <c r="B123" s="114"/>
      <c r="C123" s="115" t="s">
        <v>133</v>
      </c>
      <c r="D123" s="116" t="s">
        <v>56</v>
      </c>
      <c r="E123" s="116" t="s">
        <v>52</v>
      </c>
      <c r="F123" s="116" t="s">
        <v>53</v>
      </c>
      <c r="G123" s="116" t="s">
        <v>134</v>
      </c>
      <c r="H123" s="116" t="s">
        <v>135</v>
      </c>
      <c r="I123" s="116" t="s">
        <v>136</v>
      </c>
      <c r="J123" s="117" t="s">
        <v>107</v>
      </c>
      <c r="K123" s="118" t="s">
        <v>137</v>
      </c>
      <c r="L123" s="114"/>
      <c r="M123" s="58" t="s">
        <v>1</v>
      </c>
      <c r="N123" s="59" t="s">
        <v>35</v>
      </c>
      <c r="O123" s="59" t="s">
        <v>138</v>
      </c>
      <c r="P123" s="59" t="s">
        <v>139</v>
      </c>
      <c r="Q123" s="59" t="s">
        <v>140</v>
      </c>
      <c r="R123" s="59" t="s">
        <v>141</v>
      </c>
      <c r="S123" s="59" t="s">
        <v>142</v>
      </c>
      <c r="T123" s="60" t="s">
        <v>143</v>
      </c>
    </row>
    <row r="124" spans="2:65" s="1" customFormat="1" ht="22.7" customHeight="1" x14ac:dyDescent="0.25">
      <c r="B124" s="28"/>
      <c r="C124" s="63" t="s">
        <v>108</v>
      </c>
      <c r="J124" s="119">
        <f>BK124</f>
        <v>0</v>
      </c>
      <c r="L124" s="28"/>
      <c r="M124" s="61"/>
      <c r="N124" s="52"/>
      <c r="O124" s="52"/>
      <c r="P124" s="120">
        <f>P125+P126+P132+P138+P143+P146+P148</f>
        <v>0</v>
      </c>
      <c r="Q124" s="52"/>
      <c r="R124" s="120">
        <f>R125+R126+R132+R138+R143+R146+R148</f>
        <v>9.4000000000000004E-3</v>
      </c>
      <c r="S124" s="52"/>
      <c r="T124" s="121">
        <f>T125+T126+T132+T138+T143+T146+T148</f>
        <v>0</v>
      </c>
      <c r="AT124" s="13" t="s">
        <v>70</v>
      </c>
      <c r="AU124" s="13" t="s">
        <v>109</v>
      </c>
      <c r="BK124" s="122">
        <f>BK125+BK126+BK132+BK138+BK143+BK146+BK148</f>
        <v>0</v>
      </c>
    </row>
    <row r="125" spans="2:65" s="11" customFormat="1" ht="26.1" customHeight="1" x14ac:dyDescent="0.2">
      <c r="B125" s="123"/>
      <c r="D125" s="124" t="s">
        <v>70</v>
      </c>
      <c r="E125" s="125" t="s">
        <v>727</v>
      </c>
      <c r="F125" s="125" t="s">
        <v>728</v>
      </c>
      <c r="I125" s="126"/>
      <c r="J125" s="127">
        <f>BK125</f>
        <v>0</v>
      </c>
      <c r="L125" s="123"/>
      <c r="M125" s="128"/>
      <c r="P125" s="129">
        <v>0</v>
      </c>
      <c r="R125" s="129">
        <v>0</v>
      </c>
      <c r="T125" s="130">
        <v>0</v>
      </c>
      <c r="AR125" s="124" t="s">
        <v>79</v>
      </c>
      <c r="AT125" s="131" t="s">
        <v>70</v>
      </c>
      <c r="AU125" s="131" t="s">
        <v>71</v>
      </c>
      <c r="AY125" s="124" t="s">
        <v>146</v>
      </c>
      <c r="BK125" s="132">
        <v>0</v>
      </c>
    </row>
    <row r="126" spans="2:65" s="11" customFormat="1" ht="26.1" customHeight="1" x14ac:dyDescent="0.2">
      <c r="B126" s="123"/>
      <c r="D126" s="124" t="s">
        <v>70</v>
      </c>
      <c r="E126" s="125" t="s">
        <v>729</v>
      </c>
      <c r="F126" s="125" t="s">
        <v>730</v>
      </c>
      <c r="I126" s="126"/>
      <c r="J126" s="127">
        <f>BK126</f>
        <v>0</v>
      </c>
      <c r="L126" s="123"/>
      <c r="M126" s="128"/>
      <c r="P126" s="129">
        <f>P127+P128+P129</f>
        <v>0</v>
      </c>
      <c r="R126" s="129">
        <f>R127+R128+R129</f>
        <v>0</v>
      </c>
      <c r="T126" s="130">
        <f>T127+T128+T129</f>
        <v>0</v>
      </c>
      <c r="AR126" s="124" t="s">
        <v>79</v>
      </c>
      <c r="AT126" s="131" t="s">
        <v>70</v>
      </c>
      <c r="AU126" s="131" t="s">
        <v>71</v>
      </c>
      <c r="AY126" s="124" t="s">
        <v>146</v>
      </c>
      <c r="BK126" s="132">
        <f>BK127+BK128+BK129</f>
        <v>0</v>
      </c>
    </row>
    <row r="127" spans="2:65" s="1" customFormat="1" ht="24.2" customHeight="1" x14ac:dyDescent="0.2">
      <c r="B127" s="28"/>
      <c r="C127" s="135" t="s">
        <v>79</v>
      </c>
      <c r="D127" s="135" t="s">
        <v>148</v>
      </c>
      <c r="E127" s="136" t="s">
        <v>1554</v>
      </c>
      <c r="F127" s="137" t="s">
        <v>1555</v>
      </c>
      <c r="G127" s="138" t="s">
        <v>294</v>
      </c>
      <c r="H127" s="139">
        <v>6</v>
      </c>
      <c r="I127" s="140"/>
      <c r="J127" s="141">
        <f>ROUND(I127*H127,2)</f>
        <v>0</v>
      </c>
      <c r="K127" s="142"/>
      <c r="L127" s="28"/>
      <c r="M127" s="143" t="s">
        <v>1</v>
      </c>
      <c r="N127" s="144" t="s">
        <v>37</v>
      </c>
      <c r="P127" s="145">
        <f>O127*H127</f>
        <v>0</v>
      </c>
      <c r="Q127" s="145">
        <v>0</v>
      </c>
      <c r="R127" s="145">
        <f>Q127*H127</f>
        <v>0</v>
      </c>
      <c r="S127" s="145">
        <v>0</v>
      </c>
      <c r="T127" s="146">
        <f>S127*H127</f>
        <v>0</v>
      </c>
      <c r="AR127" s="147" t="s">
        <v>152</v>
      </c>
      <c r="AT127" s="147" t="s">
        <v>148</v>
      </c>
      <c r="AU127" s="147" t="s">
        <v>79</v>
      </c>
      <c r="AY127" s="13" t="s">
        <v>146</v>
      </c>
      <c r="BE127" s="148">
        <f>IF(N127="základná",J127,0)</f>
        <v>0</v>
      </c>
      <c r="BF127" s="148">
        <f>IF(N127="znížená",J127,0)</f>
        <v>0</v>
      </c>
      <c r="BG127" s="148">
        <f>IF(N127="zákl. prenesená",J127,0)</f>
        <v>0</v>
      </c>
      <c r="BH127" s="148">
        <f>IF(N127="zníž. prenesená",J127,0)</f>
        <v>0</v>
      </c>
      <c r="BI127" s="148">
        <f>IF(N127="nulová",J127,0)</f>
        <v>0</v>
      </c>
      <c r="BJ127" s="13" t="s">
        <v>153</v>
      </c>
      <c r="BK127" s="148">
        <f>ROUND(I127*H127,2)</f>
        <v>0</v>
      </c>
      <c r="BL127" s="13" t="s">
        <v>152</v>
      </c>
      <c r="BM127" s="147" t="s">
        <v>153</v>
      </c>
    </row>
    <row r="128" spans="2:65" s="1" customFormat="1" ht="16.5" customHeight="1" x14ac:dyDescent="0.2">
      <c r="B128" s="28"/>
      <c r="C128" s="149" t="s">
        <v>153</v>
      </c>
      <c r="D128" s="149" t="s">
        <v>194</v>
      </c>
      <c r="E128" s="150" t="s">
        <v>1556</v>
      </c>
      <c r="F128" s="151" t="s">
        <v>1557</v>
      </c>
      <c r="G128" s="152" t="s">
        <v>294</v>
      </c>
      <c r="H128" s="153">
        <v>6</v>
      </c>
      <c r="I128" s="154"/>
      <c r="J128" s="155">
        <f>ROUND(I128*H128,2)</f>
        <v>0</v>
      </c>
      <c r="K128" s="156"/>
      <c r="L128" s="157"/>
      <c r="M128" s="158" t="s">
        <v>1</v>
      </c>
      <c r="N128" s="159" t="s">
        <v>37</v>
      </c>
      <c r="P128" s="145">
        <f>O128*H128</f>
        <v>0</v>
      </c>
      <c r="Q128" s="145">
        <v>0</v>
      </c>
      <c r="R128" s="145">
        <f>Q128*H128</f>
        <v>0</v>
      </c>
      <c r="S128" s="145">
        <v>0</v>
      </c>
      <c r="T128" s="146">
        <f>S128*H128</f>
        <v>0</v>
      </c>
      <c r="AR128" s="147" t="s">
        <v>162</v>
      </c>
      <c r="AT128" s="147" t="s">
        <v>194</v>
      </c>
      <c r="AU128" s="147" t="s">
        <v>79</v>
      </c>
      <c r="AY128" s="13" t="s">
        <v>146</v>
      </c>
      <c r="BE128" s="148">
        <f>IF(N128="základná",J128,0)</f>
        <v>0</v>
      </c>
      <c r="BF128" s="148">
        <f>IF(N128="znížená",J128,0)</f>
        <v>0</v>
      </c>
      <c r="BG128" s="148">
        <f>IF(N128="zákl. prenesená",J128,0)</f>
        <v>0</v>
      </c>
      <c r="BH128" s="148">
        <f>IF(N128="zníž. prenesená",J128,0)</f>
        <v>0</v>
      </c>
      <c r="BI128" s="148">
        <f>IF(N128="nulová",J128,0)</f>
        <v>0</v>
      </c>
      <c r="BJ128" s="13" t="s">
        <v>153</v>
      </c>
      <c r="BK128" s="148">
        <f>ROUND(I128*H128,2)</f>
        <v>0</v>
      </c>
      <c r="BL128" s="13" t="s">
        <v>152</v>
      </c>
      <c r="BM128" s="147" t="s">
        <v>152</v>
      </c>
    </row>
    <row r="129" spans="2:65" s="11" customFormat="1" ht="22.7" customHeight="1" x14ac:dyDescent="0.2">
      <c r="B129" s="123"/>
      <c r="D129" s="124" t="s">
        <v>70</v>
      </c>
      <c r="E129" s="133" t="s">
        <v>758</v>
      </c>
      <c r="F129" s="133" t="s">
        <v>759</v>
      </c>
      <c r="I129" s="126"/>
      <c r="J129" s="134">
        <f>BK129</f>
        <v>0</v>
      </c>
      <c r="L129" s="123"/>
      <c r="M129" s="128"/>
      <c r="P129" s="129">
        <f>SUM(P130:P131)</f>
        <v>0</v>
      </c>
      <c r="R129" s="129">
        <f>SUM(R130:R131)</f>
        <v>0</v>
      </c>
      <c r="T129" s="130">
        <f>SUM(T130:T131)</f>
        <v>0</v>
      </c>
      <c r="AR129" s="124" t="s">
        <v>79</v>
      </c>
      <c r="AT129" s="131" t="s">
        <v>70</v>
      </c>
      <c r="AU129" s="131" t="s">
        <v>79</v>
      </c>
      <c r="AY129" s="124" t="s">
        <v>146</v>
      </c>
      <c r="BK129" s="132">
        <f>SUM(BK130:BK131)</f>
        <v>0</v>
      </c>
    </row>
    <row r="130" spans="2:65" s="1" customFormat="1" ht="21.75" customHeight="1" x14ac:dyDescent="0.2">
      <c r="B130" s="28"/>
      <c r="C130" s="135" t="s">
        <v>156</v>
      </c>
      <c r="D130" s="135" t="s">
        <v>148</v>
      </c>
      <c r="E130" s="136" t="s">
        <v>1558</v>
      </c>
      <c r="F130" s="137" t="s">
        <v>1559</v>
      </c>
      <c r="G130" s="138" t="s">
        <v>737</v>
      </c>
      <c r="H130" s="139">
        <v>16</v>
      </c>
      <c r="I130" s="140"/>
      <c r="J130" s="141">
        <f>ROUND(I130*H130,2)</f>
        <v>0</v>
      </c>
      <c r="K130" s="142"/>
      <c r="L130" s="28"/>
      <c r="M130" s="143" t="s">
        <v>1</v>
      </c>
      <c r="N130" s="144" t="s">
        <v>37</v>
      </c>
      <c r="P130" s="145">
        <f>O130*H130</f>
        <v>0</v>
      </c>
      <c r="Q130" s="145">
        <v>0</v>
      </c>
      <c r="R130" s="145">
        <f>Q130*H130</f>
        <v>0</v>
      </c>
      <c r="S130" s="145">
        <v>0</v>
      </c>
      <c r="T130" s="146">
        <f>S130*H130</f>
        <v>0</v>
      </c>
      <c r="AR130" s="147" t="s">
        <v>152</v>
      </c>
      <c r="AT130" s="147" t="s">
        <v>148</v>
      </c>
      <c r="AU130" s="147" t="s">
        <v>153</v>
      </c>
      <c r="AY130" s="13" t="s">
        <v>146</v>
      </c>
      <c r="BE130" s="148">
        <f>IF(N130="základná",J130,0)</f>
        <v>0</v>
      </c>
      <c r="BF130" s="148">
        <f>IF(N130="znížená",J130,0)</f>
        <v>0</v>
      </c>
      <c r="BG130" s="148">
        <f>IF(N130="zákl. prenesená",J130,0)</f>
        <v>0</v>
      </c>
      <c r="BH130" s="148">
        <f>IF(N130="zníž. prenesená",J130,0)</f>
        <v>0</v>
      </c>
      <c r="BI130" s="148">
        <f>IF(N130="nulová",J130,0)</f>
        <v>0</v>
      </c>
      <c r="BJ130" s="13" t="s">
        <v>153</v>
      </c>
      <c r="BK130" s="148">
        <f>ROUND(I130*H130,2)</f>
        <v>0</v>
      </c>
      <c r="BL130" s="13" t="s">
        <v>152</v>
      </c>
      <c r="BM130" s="147" t="s">
        <v>159</v>
      </c>
    </row>
    <row r="131" spans="2:65" s="1" customFormat="1" ht="24.2" customHeight="1" x14ac:dyDescent="0.2">
      <c r="B131" s="28"/>
      <c r="C131" s="135" t="s">
        <v>152</v>
      </c>
      <c r="D131" s="135" t="s">
        <v>148</v>
      </c>
      <c r="E131" s="136" t="s">
        <v>1560</v>
      </c>
      <c r="F131" s="137" t="s">
        <v>1561</v>
      </c>
      <c r="G131" s="138" t="s">
        <v>737</v>
      </c>
      <c r="H131" s="139">
        <v>4</v>
      </c>
      <c r="I131" s="140"/>
      <c r="J131" s="141">
        <f>ROUND(I131*H131,2)</f>
        <v>0</v>
      </c>
      <c r="K131" s="142"/>
      <c r="L131" s="28"/>
      <c r="M131" s="143" t="s">
        <v>1</v>
      </c>
      <c r="N131" s="144" t="s">
        <v>37</v>
      </c>
      <c r="P131" s="145">
        <f>O131*H131</f>
        <v>0</v>
      </c>
      <c r="Q131" s="145">
        <v>0</v>
      </c>
      <c r="R131" s="145">
        <f>Q131*H131</f>
        <v>0</v>
      </c>
      <c r="S131" s="145">
        <v>0</v>
      </c>
      <c r="T131" s="146">
        <f>S131*H131</f>
        <v>0</v>
      </c>
      <c r="AR131" s="147" t="s">
        <v>152</v>
      </c>
      <c r="AT131" s="147" t="s">
        <v>148</v>
      </c>
      <c r="AU131" s="147" t="s">
        <v>153</v>
      </c>
      <c r="AY131" s="13" t="s">
        <v>146</v>
      </c>
      <c r="BE131" s="148">
        <f>IF(N131="základná",J131,0)</f>
        <v>0</v>
      </c>
      <c r="BF131" s="148">
        <f>IF(N131="znížená",J131,0)</f>
        <v>0</v>
      </c>
      <c r="BG131" s="148">
        <f>IF(N131="zákl. prenesená",J131,0)</f>
        <v>0</v>
      </c>
      <c r="BH131" s="148">
        <f>IF(N131="zníž. prenesená",J131,0)</f>
        <v>0</v>
      </c>
      <c r="BI131" s="148">
        <f>IF(N131="nulová",J131,0)</f>
        <v>0</v>
      </c>
      <c r="BJ131" s="13" t="s">
        <v>153</v>
      </c>
      <c r="BK131" s="148">
        <f>ROUND(I131*H131,2)</f>
        <v>0</v>
      </c>
      <c r="BL131" s="13" t="s">
        <v>152</v>
      </c>
      <c r="BM131" s="147" t="s">
        <v>162</v>
      </c>
    </row>
    <row r="132" spans="2:65" s="11" customFormat="1" ht="26.1" customHeight="1" x14ac:dyDescent="0.2">
      <c r="B132" s="123"/>
      <c r="D132" s="124" t="s">
        <v>70</v>
      </c>
      <c r="E132" s="125" t="s">
        <v>750</v>
      </c>
      <c r="F132" s="125" t="s">
        <v>821</v>
      </c>
      <c r="I132" s="126"/>
      <c r="J132" s="127">
        <f>BK132</f>
        <v>0</v>
      </c>
      <c r="L132" s="123"/>
      <c r="M132" s="128"/>
      <c r="P132" s="129">
        <f>SUM(P133:P137)</f>
        <v>0</v>
      </c>
      <c r="R132" s="129">
        <f>SUM(R133:R137)</f>
        <v>0</v>
      </c>
      <c r="T132" s="130">
        <f>SUM(T133:T137)</f>
        <v>0</v>
      </c>
      <c r="AR132" s="124" t="s">
        <v>79</v>
      </c>
      <c r="AT132" s="131" t="s">
        <v>70</v>
      </c>
      <c r="AU132" s="131" t="s">
        <v>71</v>
      </c>
      <c r="AY132" s="124" t="s">
        <v>146</v>
      </c>
      <c r="BK132" s="132">
        <f>SUM(BK133:BK137)</f>
        <v>0</v>
      </c>
    </row>
    <row r="133" spans="2:65" s="1" customFormat="1" ht="16.5" customHeight="1" x14ac:dyDescent="0.2">
      <c r="B133" s="28"/>
      <c r="C133" s="135" t="s">
        <v>163</v>
      </c>
      <c r="D133" s="135" t="s">
        <v>148</v>
      </c>
      <c r="E133" s="136" t="s">
        <v>1562</v>
      </c>
      <c r="F133" s="137" t="s">
        <v>1563</v>
      </c>
      <c r="G133" s="138" t="s">
        <v>737</v>
      </c>
      <c r="H133" s="139">
        <v>2</v>
      </c>
      <c r="I133" s="140"/>
      <c r="J133" s="141">
        <f>ROUND(I133*H133,2)</f>
        <v>0</v>
      </c>
      <c r="K133" s="142"/>
      <c r="L133" s="28"/>
      <c r="M133" s="143" t="s">
        <v>1</v>
      </c>
      <c r="N133" s="144" t="s">
        <v>37</v>
      </c>
      <c r="P133" s="145">
        <f>O133*H133</f>
        <v>0</v>
      </c>
      <c r="Q133" s="145">
        <v>0</v>
      </c>
      <c r="R133" s="145">
        <f>Q133*H133</f>
        <v>0</v>
      </c>
      <c r="S133" s="145">
        <v>0</v>
      </c>
      <c r="T133" s="146">
        <f>S133*H133</f>
        <v>0</v>
      </c>
      <c r="AR133" s="147" t="s">
        <v>152</v>
      </c>
      <c r="AT133" s="147" t="s">
        <v>148</v>
      </c>
      <c r="AU133" s="147" t="s">
        <v>79</v>
      </c>
      <c r="AY133" s="13" t="s">
        <v>146</v>
      </c>
      <c r="BE133" s="148">
        <f>IF(N133="základná",J133,0)</f>
        <v>0</v>
      </c>
      <c r="BF133" s="148">
        <f>IF(N133="znížená",J133,0)</f>
        <v>0</v>
      </c>
      <c r="BG133" s="148">
        <f>IF(N133="zákl. prenesená",J133,0)</f>
        <v>0</v>
      </c>
      <c r="BH133" s="148">
        <f>IF(N133="zníž. prenesená",J133,0)</f>
        <v>0</v>
      </c>
      <c r="BI133" s="148">
        <f>IF(N133="nulová",J133,0)</f>
        <v>0</v>
      </c>
      <c r="BJ133" s="13" t="s">
        <v>153</v>
      </c>
      <c r="BK133" s="148">
        <f>ROUND(I133*H133,2)</f>
        <v>0</v>
      </c>
      <c r="BL133" s="13" t="s">
        <v>152</v>
      </c>
      <c r="BM133" s="147" t="s">
        <v>166</v>
      </c>
    </row>
    <row r="134" spans="2:65" s="1" customFormat="1" ht="16.5" customHeight="1" x14ac:dyDescent="0.2">
      <c r="B134" s="28"/>
      <c r="C134" s="149" t="s">
        <v>159</v>
      </c>
      <c r="D134" s="149" t="s">
        <v>194</v>
      </c>
      <c r="E134" s="150" t="s">
        <v>1564</v>
      </c>
      <c r="F134" s="151" t="s">
        <v>1565</v>
      </c>
      <c r="G134" s="152" t="s">
        <v>737</v>
      </c>
      <c r="H134" s="153">
        <v>1</v>
      </c>
      <c r="I134" s="154"/>
      <c r="J134" s="155">
        <f>ROUND(I134*H134,2)</f>
        <v>0</v>
      </c>
      <c r="K134" s="156"/>
      <c r="L134" s="157"/>
      <c r="M134" s="158" t="s">
        <v>1</v>
      </c>
      <c r="N134" s="159" t="s">
        <v>37</v>
      </c>
      <c r="P134" s="145">
        <f>O134*H134</f>
        <v>0</v>
      </c>
      <c r="Q134" s="145">
        <v>0</v>
      </c>
      <c r="R134" s="145">
        <f>Q134*H134</f>
        <v>0</v>
      </c>
      <c r="S134" s="145">
        <v>0</v>
      </c>
      <c r="T134" s="146">
        <f>S134*H134</f>
        <v>0</v>
      </c>
      <c r="AR134" s="147" t="s">
        <v>162</v>
      </c>
      <c r="AT134" s="147" t="s">
        <v>194</v>
      </c>
      <c r="AU134" s="147" t="s">
        <v>79</v>
      </c>
      <c r="AY134" s="13" t="s">
        <v>146</v>
      </c>
      <c r="BE134" s="148">
        <f>IF(N134="základná",J134,0)</f>
        <v>0</v>
      </c>
      <c r="BF134" s="148">
        <f>IF(N134="znížená",J134,0)</f>
        <v>0</v>
      </c>
      <c r="BG134" s="148">
        <f>IF(N134="zákl. prenesená",J134,0)</f>
        <v>0</v>
      </c>
      <c r="BH134" s="148">
        <f>IF(N134="zníž. prenesená",J134,0)</f>
        <v>0</v>
      </c>
      <c r="BI134" s="148">
        <f>IF(N134="nulová",J134,0)</f>
        <v>0</v>
      </c>
      <c r="BJ134" s="13" t="s">
        <v>153</v>
      </c>
      <c r="BK134" s="148">
        <f>ROUND(I134*H134,2)</f>
        <v>0</v>
      </c>
      <c r="BL134" s="13" t="s">
        <v>152</v>
      </c>
      <c r="BM134" s="147" t="s">
        <v>169</v>
      </c>
    </row>
    <row r="135" spans="2:65" s="1" customFormat="1" ht="16.5" customHeight="1" x14ac:dyDescent="0.2">
      <c r="B135" s="28"/>
      <c r="C135" s="149" t="s">
        <v>170</v>
      </c>
      <c r="D135" s="149" t="s">
        <v>194</v>
      </c>
      <c r="E135" s="150" t="s">
        <v>1566</v>
      </c>
      <c r="F135" s="151" t="s">
        <v>1567</v>
      </c>
      <c r="G135" s="152" t="s">
        <v>294</v>
      </c>
      <c r="H135" s="153">
        <v>12</v>
      </c>
      <c r="I135" s="154"/>
      <c r="J135" s="155">
        <f>ROUND(I135*H135,2)</f>
        <v>0</v>
      </c>
      <c r="K135" s="156"/>
      <c r="L135" s="157"/>
      <c r="M135" s="158" t="s">
        <v>1</v>
      </c>
      <c r="N135" s="159" t="s">
        <v>37</v>
      </c>
      <c r="P135" s="145">
        <f>O135*H135</f>
        <v>0</v>
      </c>
      <c r="Q135" s="145">
        <v>0</v>
      </c>
      <c r="R135" s="145">
        <f>Q135*H135</f>
        <v>0</v>
      </c>
      <c r="S135" s="145">
        <v>0</v>
      </c>
      <c r="T135" s="146">
        <f>S135*H135</f>
        <v>0</v>
      </c>
      <c r="AR135" s="147" t="s">
        <v>162</v>
      </c>
      <c r="AT135" s="147" t="s">
        <v>194</v>
      </c>
      <c r="AU135" s="147" t="s">
        <v>79</v>
      </c>
      <c r="AY135" s="13" t="s">
        <v>146</v>
      </c>
      <c r="BE135" s="148">
        <f>IF(N135="základná",J135,0)</f>
        <v>0</v>
      </c>
      <c r="BF135" s="148">
        <f>IF(N135="znížená",J135,0)</f>
        <v>0</v>
      </c>
      <c r="BG135" s="148">
        <f>IF(N135="zákl. prenesená",J135,0)</f>
        <v>0</v>
      </c>
      <c r="BH135" s="148">
        <f>IF(N135="zníž. prenesená",J135,0)</f>
        <v>0</v>
      </c>
      <c r="BI135" s="148">
        <f>IF(N135="nulová",J135,0)</f>
        <v>0</v>
      </c>
      <c r="BJ135" s="13" t="s">
        <v>153</v>
      </c>
      <c r="BK135" s="148">
        <f>ROUND(I135*H135,2)</f>
        <v>0</v>
      </c>
      <c r="BL135" s="13" t="s">
        <v>152</v>
      </c>
      <c r="BM135" s="147" t="s">
        <v>173</v>
      </c>
    </row>
    <row r="136" spans="2:65" s="1" customFormat="1" ht="16.5" customHeight="1" x14ac:dyDescent="0.2">
      <c r="B136" s="28"/>
      <c r="C136" s="149" t="s">
        <v>162</v>
      </c>
      <c r="D136" s="149" t="s">
        <v>194</v>
      </c>
      <c r="E136" s="150" t="s">
        <v>1568</v>
      </c>
      <c r="F136" s="151" t="s">
        <v>1569</v>
      </c>
      <c r="G136" s="152" t="s">
        <v>737</v>
      </c>
      <c r="H136" s="153">
        <v>6</v>
      </c>
      <c r="I136" s="154"/>
      <c r="J136" s="155">
        <f>ROUND(I136*H136,2)</f>
        <v>0</v>
      </c>
      <c r="K136" s="156"/>
      <c r="L136" s="157"/>
      <c r="M136" s="158" t="s">
        <v>1</v>
      </c>
      <c r="N136" s="159" t="s">
        <v>37</v>
      </c>
      <c r="P136" s="145">
        <f>O136*H136</f>
        <v>0</v>
      </c>
      <c r="Q136" s="145">
        <v>0</v>
      </c>
      <c r="R136" s="145">
        <f>Q136*H136</f>
        <v>0</v>
      </c>
      <c r="S136" s="145">
        <v>0</v>
      </c>
      <c r="T136" s="146">
        <f>S136*H136</f>
        <v>0</v>
      </c>
      <c r="AR136" s="147" t="s">
        <v>162</v>
      </c>
      <c r="AT136" s="147" t="s">
        <v>194</v>
      </c>
      <c r="AU136" s="147" t="s">
        <v>79</v>
      </c>
      <c r="AY136" s="13" t="s">
        <v>146</v>
      </c>
      <c r="BE136" s="148">
        <f>IF(N136="základná",J136,0)</f>
        <v>0</v>
      </c>
      <c r="BF136" s="148">
        <f>IF(N136="znížená",J136,0)</f>
        <v>0</v>
      </c>
      <c r="BG136" s="148">
        <f>IF(N136="zákl. prenesená",J136,0)</f>
        <v>0</v>
      </c>
      <c r="BH136" s="148">
        <f>IF(N136="zníž. prenesená",J136,0)</f>
        <v>0</v>
      </c>
      <c r="BI136" s="148">
        <f>IF(N136="nulová",J136,0)</f>
        <v>0</v>
      </c>
      <c r="BJ136" s="13" t="s">
        <v>153</v>
      </c>
      <c r="BK136" s="148">
        <f>ROUND(I136*H136,2)</f>
        <v>0</v>
      </c>
      <c r="BL136" s="13" t="s">
        <v>152</v>
      </c>
      <c r="BM136" s="147" t="s">
        <v>176</v>
      </c>
    </row>
    <row r="137" spans="2:65" s="1" customFormat="1" ht="16.5" customHeight="1" x14ac:dyDescent="0.2">
      <c r="B137" s="28"/>
      <c r="C137" s="135" t="s">
        <v>178</v>
      </c>
      <c r="D137" s="135" t="s">
        <v>148</v>
      </c>
      <c r="E137" s="136" t="s">
        <v>1570</v>
      </c>
      <c r="F137" s="137" t="s">
        <v>1571</v>
      </c>
      <c r="G137" s="138" t="s">
        <v>737</v>
      </c>
      <c r="H137" s="139">
        <v>2</v>
      </c>
      <c r="I137" s="140"/>
      <c r="J137" s="141">
        <f>ROUND(I137*H137,2)</f>
        <v>0</v>
      </c>
      <c r="K137" s="142"/>
      <c r="L137" s="28"/>
      <c r="M137" s="143" t="s">
        <v>1</v>
      </c>
      <c r="N137" s="144" t="s">
        <v>37</v>
      </c>
      <c r="P137" s="145">
        <f>O137*H137</f>
        <v>0</v>
      </c>
      <c r="Q137" s="145">
        <v>0</v>
      </c>
      <c r="R137" s="145">
        <f>Q137*H137</f>
        <v>0</v>
      </c>
      <c r="S137" s="145">
        <v>0</v>
      </c>
      <c r="T137" s="146">
        <f>S137*H137</f>
        <v>0</v>
      </c>
      <c r="AR137" s="147" t="s">
        <v>152</v>
      </c>
      <c r="AT137" s="147" t="s">
        <v>148</v>
      </c>
      <c r="AU137" s="147" t="s">
        <v>79</v>
      </c>
      <c r="AY137" s="13" t="s">
        <v>146</v>
      </c>
      <c r="BE137" s="148">
        <f>IF(N137="základná",J137,0)</f>
        <v>0</v>
      </c>
      <c r="BF137" s="148">
        <f>IF(N137="znížená",J137,0)</f>
        <v>0</v>
      </c>
      <c r="BG137" s="148">
        <f>IF(N137="zákl. prenesená",J137,0)</f>
        <v>0</v>
      </c>
      <c r="BH137" s="148">
        <f>IF(N137="zníž. prenesená",J137,0)</f>
        <v>0</v>
      </c>
      <c r="BI137" s="148">
        <f>IF(N137="nulová",J137,0)</f>
        <v>0</v>
      </c>
      <c r="BJ137" s="13" t="s">
        <v>153</v>
      </c>
      <c r="BK137" s="148">
        <f>ROUND(I137*H137,2)</f>
        <v>0</v>
      </c>
      <c r="BL137" s="13" t="s">
        <v>152</v>
      </c>
      <c r="BM137" s="147" t="s">
        <v>181</v>
      </c>
    </row>
    <row r="138" spans="2:65" s="11" customFormat="1" ht="26.1" customHeight="1" x14ac:dyDescent="0.2">
      <c r="B138" s="123"/>
      <c r="D138" s="124" t="s">
        <v>70</v>
      </c>
      <c r="E138" s="125" t="s">
        <v>764</v>
      </c>
      <c r="F138" s="125" t="s">
        <v>935</v>
      </c>
      <c r="I138" s="126"/>
      <c r="J138" s="127">
        <f>BK138</f>
        <v>0</v>
      </c>
      <c r="L138" s="123"/>
      <c r="M138" s="128"/>
      <c r="P138" s="129">
        <f>SUM(P139:P142)</f>
        <v>0</v>
      </c>
      <c r="R138" s="129">
        <f>SUM(R139:R142)</f>
        <v>9.4000000000000004E-3</v>
      </c>
      <c r="T138" s="130">
        <f>SUM(T139:T142)</f>
        <v>0</v>
      </c>
      <c r="AR138" s="124" t="s">
        <v>79</v>
      </c>
      <c r="AT138" s="131" t="s">
        <v>70</v>
      </c>
      <c r="AU138" s="131" t="s">
        <v>71</v>
      </c>
      <c r="AY138" s="124" t="s">
        <v>146</v>
      </c>
      <c r="BK138" s="132">
        <f>SUM(BK139:BK142)</f>
        <v>0</v>
      </c>
    </row>
    <row r="139" spans="2:65" s="1" customFormat="1" ht="16.5" customHeight="1" x14ac:dyDescent="0.2">
      <c r="B139" s="28"/>
      <c r="C139" s="135" t="s">
        <v>166</v>
      </c>
      <c r="D139" s="135" t="s">
        <v>148</v>
      </c>
      <c r="E139" s="136" t="s">
        <v>1572</v>
      </c>
      <c r="F139" s="137" t="s">
        <v>1573</v>
      </c>
      <c r="G139" s="138" t="s">
        <v>294</v>
      </c>
      <c r="H139" s="139">
        <v>10</v>
      </c>
      <c r="I139" s="140"/>
      <c r="J139" s="141">
        <f>ROUND(I139*H139,2)</f>
        <v>0</v>
      </c>
      <c r="K139" s="142"/>
      <c r="L139" s="28"/>
      <c r="M139" s="143" t="s">
        <v>1</v>
      </c>
      <c r="N139" s="144" t="s">
        <v>37</v>
      </c>
      <c r="P139" s="145">
        <f>O139*H139</f>
        <v>0</v>
      </c>
      <c r="Q139" s="145">
        <v>0</v>
      </c>
      <c r="R139" s="145">
        <f>Q139*H139</f>
        <v>0</v>
      </c>
      <c r="S139" s="145">
        <v>0</v>
      </c>
      <c r="T139" s="146">
        <f>S139*H139</f>
        <v>0</v>
      </c>
      <c r="AR139" s="147" t="s">
        <v>152</v>
      </c>
      <c r="AT139" s="147" t="s">
        <v>148</v>
      </c>
      <c r="AU139" s="147" t="s">
        <v>79</v>
      </c>
      <c r="AY139" s="13" t="s">
        <v>146</v>
      </c>
      <c r="BE139" s="148">
        <f>IF(N139="základná",J139,0)</f>
        <v>0</v>
      </c>
      <c r="BF139" s="148">
        <f>IF(N139="znížená",J139,0)</f>
        <v>0</v>
      </c>
      <c r="BG139" s="148">
        <f>IF(N139="zákl. prenesená",J139,0)</f>
        <v>0</v>
      </c>
      <c r="BH139" s="148">
        <f>IF(N139="zníž. prenesená",J139,0)</f>
        <v>0</v>
      </c>
      <c r="BI139" s="148">
        <f>IF(N139="nulová",J139,0)</f>
        <v>0</v>
      </c>
      <c r="BJ139" s="13" t="s">
        <v>153</v>
      </c>
      <c r="BK139" s="148">
        <f>ROUND(I139*H139,2)</f>
        <v>0</v>
      </c>
      <c r="BL139" s="13" t="s">
        <v>152</v>
      </c>
      <c r="BM139" s="147" t="s">
        <v>7</v>
      </c>
    </row>
    <row r="140" spans="2:65" s="1" customFormat="1" ht="16.5" customHeight="1" x14ac:dyDescent="0.2">
      <c r="B140" s="28"/>
      <c r="C140" s="149" t="s">
        <v>185</v>
      </c>
      <c r="D140" s="149" t="s">
        <v>194</v>
      </c>
      <c r="E140" s="150" t="s">
        <v>1574</v>
      </c>
      <c r="F140" s="151" t="s">
        <v>1575</v>
      </c>
      <c r="G140" s="152" t="s">
        <v>294</v>
      </c>
      <c r="H140" s="153">
        <v>10</v>
      </c>
      <c r="I140" s="154"/>
      <c r="J140" s="155">
        <f>ROUND(I140*H140,2)</f>
        <v>0</v>
      </c>
      <c r="K140" s="156"/>
      <c r="L140" s="157"/>
      <c r="M140" s="158" t="s">
        <v>1</v>
      </c>
      <c r="N140" s="159" t="s">
        <v>37</v>
      </c>
      <c r="P140" s="145">
        <f>O140*H140</f>
        <v>0</v>
      </c>
      <c r="Q140" s="145">
        <v>9.3999999999999997E-4</v>
      </c>
      <c r="R140" s="145">
        <f>Q140*H140</f>
        <v>9.4000000000000004E-3</v>
      </c>
      <c r="S140" s="145">
        <v>0</v>
      </c>
      <c r="T140" s="146">
        <f>S140*H140</f>
        <v>0</v>
      </c>
      <c r="AR140" s="147" t="s">
        <v>162</v>
      </c>
      <c r="AT140" s="147" t="s">
        <v>194</v>
      </c>
      <c r="AU140" s="147" t="s">
        <v>79</v>
      </c>
      <c r="AY140" s="13" t="s">
        <v>146</v>
      </c>
      <c r="BE140" s="148">
        <f>IF(N140="základná",J140,0)</f>
        <v>0</v>
      </c>
      <c r="BF140" s="148">
        <f>IF(N140="znížená",J140,0)</f>
        <v>0</v>
      </c>
      <c r="BG140" s="148">
        <f>IF(N140="zákl. prenesená",J140,0)</f>
        <v>0</v>
      </c>
      <c r="BH140" s="148">
        <f>IF(N140="zníž. prenesená",J140,0)</f>
        <v>0</v>
      </c>
      <c r="BI140" s="148">
        <f>IF(N140="nulová",J140,0)</f>
        <v>0</v>
      </c>
      <c r="BJ140" s="13" t="s">
        <v>153</v>
      </c>
      <c r="BK140" s="148">
        <f>ROUND(I140*H140,2)</f>
        <v>0</v>
      </c>
      <c r="BL140" s="13" t="s">
        <v>152</v>
      </c>
      <c r="BM140" s="147" t="s">
        <v>188</v>
      </c>
    </row>
    <row r="141" spans="2:65" s="1" customFormat="1" ht="16.5" customHeight="1" x14ac:dyDescent="0.2">
      <c r="B141" s="28"/>
      <c r="C141" s="135" t="s">
        <v>169</v>
      </c>
      <c r="D141" s="135" t="s">
        <v>148</v>
      </c>
      <c r="E141" s="136" t="s">
        <v>936</v>
      </c>
      <c r="F141" s="137" t="s">
        <v>937</v>
      </c>
      <c r="G141" s="138" t="s">
        <v>294</v>
      </c>
      <c r="H141" s="139">
        <v>50</v>
      </c>
      <c r="I141" s="140"/>
      <c r="J141" s="141">
        <f>ROUND(I141*H141,2)</f>
        <v>0</v>
      </c>
      <c r="K141" s="142"/>
      <c r="L141" s="28"/>
      <c r="M141" s="143" t="s">
        <v>1</v>
      </c>
      <c r="N141" s="144" t="s">
        <v>37</v>
      </c>
      <c r="P141" s="145">
        <f>O141*H141</f>
        <v>0</v>
      </c>
      <c r="Q141" s="145">
        <v>0</v>
      </c>
      <c r="R141" s="145">
        <f>Q141*H141</f>
        <v>0</v>
      </c>
      <c r="S141" s="145">
        <v>0</v>
      </c>
      <c r="T141" s="146">
        <f>S141*H141</f>
        <v>0</v>
      </c>
      <c r="AR141" s="147" t="s">
        <v>152</v>
      </c>
      <c r="AT141" s="147" t="s">
        <v>148</v>
      </c>
      <c r="AU141" s="147" t="s">
        <v>79</v>
      </c>
      <c r="AY141" s="13" t="s">
        <v>146</v>
      </c>
      <c r="BE141" s="148">
        <f>IF(N141="základná",J141,0)</f>
        <v>0</v>
      </c>
      <c r="BF141" s="148">
        <f>IF(N141="znížená",J141,0)</f>
        <v>0</v>
      </c>
      <c r="BG141" s="148">
        <f>IF(N141="zákl. prenesená",J141,0)</f>
        <v>0</v>
      </c>
      <c r="BH141" s="148">
        <f>IF(N141="zníž. prenesená",J141,0)</f>
        <v>0</v>
      </c>
      <c r="BI141" s="148">
        <f>IF(N141="nulová",J141,0)</f>
        <v>0</v>
      </c>
      <c r="BJ141" s="13" t="s">
        <v>153</v>
      </c>
      <c r="BK141" s="148">
        <f>ROUND(I141*H141,2)</f>
        <v>0</v>
      </c>
      <c r="BL141" s="13" t="s">
        <v>152</v>
      </c>
      <c r="BM141" s="147" t="s">
        <v>192</v>
      </c>
    </row>
    <row r="142" spans="2:65" s="1" customFormat="1" ht="16.5" customHeight="1" x14ac:dyDescent="0.2">
      <c r="B142" s="28"/>
      <c r="C142" s="149" t="s">
        <v>193</v>
      </c>
      <c r="D142" s="149" t="s">
        <v>194</v>
      </c>
      <c r="E142" s="150" t="s">
        <v>938</v>
      </c>
      <c r="F142" s="151" t="s">
        <v>939</v>
      </c>
      <c r="G142" s="152" t="s">
        <v>294</v>
      </c>
      <c r="H142" s="153">
        <v>50</v>
      </c>
      <c r="I142" s="154"/>
      <c r="J142" s="155">
        <f>ROUND(I142*H142,2)</f>
        <v>0</v>
      </c>
      <c r="K142" s="156"/>
      <c r="L142" s="157"/>
      <c r="M142" s="158" t="s">
        <v>1</v>
      </c>
      <c r="N142" s="159" t="s">
        <v>37</v>
      </c>
      <c r="P142" s="145">
        <f>O142*H142</f>
        <v>0</v>
      </c>
      <c r="Q142" s="145">
        <v>0</v>
      </c>
      <c r="R142" s="145">
        <f>Q142*H142</f>
        <v>0</v>
      </c>
      <c r="S142" s="145">
        <v>0</v>
      </c>
      <c r="T142" s="146">
        <f>S142*H142</f>
        <v>0</v>
      </c>
      <c r="AR142" s="147" t="s">
        <v>162</v>
      </c>
      <c r="AT142" s="147" t="s">
        <v>194</v>
      </c>
      <c r="AU142" s="147" t="s">
        <v>79</v>
      </c>
      <c r="AY142" s="13" t="s">
        <v>146</v>
      </c>
      <c r="BE142" s="148">
        <f>IF(N142="základná",J142,0)</f>
        <v>0</v>
      </c>
      <c r="BF142" s="148">
        <f>IF(N142="znížená",J142,0)</f>
        <v>0</v>
      </c>
      <c r="BG142" s="148">
        <f>IF(N142="zákl. prenesená",J142,0)</f>
        <v>0</v>
      </c>
      <c r="BH142" s="148">
        <f>IF(N142="zníž. prenesená",J142,0)</f>
        <v>0</v>
      </c>
      <c r="BI142" s="148">
        <f>IF(N142="nulová",J142,0)</f>
        <v>0</v>
      </c>
      <c r="BJ142" s="13" t="s">
        <v>153</v>
      </c>
      <c r="BK142" s="148">
        <f>ROUND(I142*H142,2)</f>
        <v>0</v>
      </c>
      <c r="BL142" s="13" t="s">
        <v>152</v>
      </c>
      <c r="BM142" s="147" t="s">
        <v>197</v>
      </c>
    </row>
    <row r="143" spans="2:65" s="11" customFormat="1" ht="26.1" customHeight="1" x14ac:dyDescent="0.2">
      <c r="B143" s="123"/>
      <c r="D143" s="124" t="s">
        <v>70</v>
      </c>
      <c r="E143" s="125" t="s">
        <v>810</v>
      </c>
      <c r="F143" s="125" t="s">
        <v>941</v>
      </c>
      <c r="I143" s="126"/>
      <c r="J143" s="127">
        <f>BK143</f>
        <v>0</v>
      </c>
      <c r="L143" s="123"/>
      <c r="M143" s="128"/>
      <c r="P143" s="129">
        <f>SUM(P144:P145)</f>
        <v>0</v>
      </c>
      <c r="R143" s="129">
        <f>SUM(R144:R145)</f>
        <v>0</v>
      </c>
      <c r="T143" s="130">
        <f>SUM(T144:T145)</f>
        <v>0</v>
      </c>
      <c r="AR143" s="124" t="s">
        <v>79</v>
      </c>
      <c r="AT143" s="131" t="s">
        <v>70</v>
      </c>
      <c r="AU143" s="131" t="s">
        <v>71</v>
      </c>
      <c r="AY143" s="124" t="s">
        <v>146</v>
      </c>
      <c r="BK143" s="132">
        <f>SUM(BK144:BK145)</f>
        <v>0</v>
      </c>
    </row>
    <row r="144" spans="2:65" s="1" customFormat="1" ht="16.5" customHeight="1" x14ac:dyDescent="0.2">
      <c r="B144" s="28"/>
      <c r="C144" s="135" t="s">
        <v>173</v>
      </c>
      <c r="D144" s="135" t="s">
        <v>148</v>
      </c>
      <c r="E144" s="136" t="s">
        <v>1576</v>
      </c>
      <c r="F144" s="137" t="s">
        <v>1577</v>
      </c>
      <c r="G144" s="138" t="s">
        <v>700</v>
      </c>
      <c r="H144" s="139">
        <v>4</v>
      </c>
      <c r="I144" s="140"/>
      <c r="J144" s="141">
        <f>ROUND(I144*H144,2)</f>
        <v>0</v>
      </c>
      <c r="K144" s="142"/>
      <c r="L144" s="28"/>
      <c r="M144" s="143" t="s">
        <v>1</v>
      </c>
      <c r="N144" s="144" t="s">
        <v>37</v>
      </c>
      <c r="P144" s="145">
        <f>O144*H144</f>
        <v>0</v>
      </c>
      <c r="Q144" s="145">
        <v>0</v>
      </c>
      <c r="R144" s="145">
        <f>Q144*H144</f>
        <v>0</v>
      </c>
      <c r="S144" s="145">
        <v>0</v>
      </c>
      <c r="T144" s="146">
        <f>S144*H144</f>
        <v>0</v>
      </c>
      <c r="AR144" s="147" t="s">
        <v>152</v>
      </c>
      <c r="AT144" s="147" t="s">
        <v>148</v>
      </c>
      <c r="AU144" s="147" t="s">
        <v>79</v>
      </c>
      <c r="AY144" s="13" t="s">
        <v>146</v>
      </c>
      <c r="BE144" s="148">
        <f>IF(N144="základná",J144,0)</f>
        <v>0</v>
      </c>
      <c r="BF144" s="148">
        <f>IF(N144="znížená",J144,0)</f>
        <v>0</v>
      </c>
      <c r="BG144" s="148">
        <f>IF(N144="zákl. prenesená",J144,0)</f>
        <v>0</v>
      </c>
      <c r="BH144" s="148">
        <f>IF(N144="zníž. prenesená",J144,0)</f>
        <v>0</v>
      </c>
      <c r="BI144" s="148">
        <f>IF(N144="nulová",J144,0)</f>
        <v>0</v>
      </c>
      <c r="BJ144" s="13" t="s">
        <v>153</v>
      </c>
      <c r="BK144" s="148">
        <f>ROUND(I144*H144,2)</f>
        <v>0</v>
      </c>
      <c r="BL144" s="13" t="s">
        <v>152</v>
      </c>
      <c r="BM144" s="147" t="s">
        <v>200</v>
      </c>
    </row>
    <row r="145" spans="2:65" s="1" customFormat="1" ht="24.2" customHeight="1" x14ac:dyDescent="0.2">
      <c r="B145" s="28"/>
      <c r="C145" s="135" t="s">
        <v>201</v>
      </c>
      <c r="D145" s="135" t="s">
        <v>148</v>
      </c>
      <c r="E145" s="136" t="s">
        <v>952</v>
      </c>
      <c r="F145" s="137" t="s">
        <v>953</v>
      </c>
      <c r="G145" s="138" t="s">
        <v>700</v>
      </c>
      <c r="H145" s="139">
        <v>8</v>
      </c>
      <c r="I145" s="140"/>
      <c r="J145" s="141">
        <f>ROUND(I145*H145,2)</f>
        <v>0</v>
      </c>
      <c r="K145" s="142"/>
      <c r="L145" s="28"/>
      <c r="M145" s="143" t="s">
        <v>1</v>
      </c>
      <c r="N145" s="144" t="s">
        <v>37</v>
      </c>
      <c r="P145" s="145">
        <f>O145*H145</f>
        <v>0</v>
      </c>
      <c r="Q145" s="145">
        <v>0</v>
      </c>
      <c r="R145" s="145">
        <f>Q145*H145</f>
        <v>0</v>
      </c>
      <c r="S145" s="145">
        <v>0</v>
      </c>
      <c r="T145" s="146">
        <f>S145*H145</f>
        <v>0</v>
      </c>
      <c r="AR145" s="147" t="s">
        <v>152</v>
      </c>
      <c r="AT145" s="147" t="s">
        <v>148</v>
      </c>
      <c r="AU145" s="147" t="s">
        <v>79</v>
      </c>
      <c r="AY145" s="13" t="s">
        <v>146</v>
      </c>
      <c r="BE145" s="148">
        <f>IF(N145="základná",J145,0)</f>
        <v>0</v>
      </c>
      <c r="BF145" s="148">
        <f>IF(N145="znížená",J145,0)</f>
        <v>0</v>
      </c>
      <c r="BG145" s="148">
        <f>IF(N145="zákl. prenesená",J145,0)</f>
        <v>0</v>
      </c>
      <c r="BH145" s="148">
        <f>IF(N145="zníž. prenesená",J145,0)</f>
        <v>0</v>
      </c>
      <c r="BI145" s="148">
        <f>IF(N145="nulová",J145,0)</f>
        <v>0</v>
      </c>
      <c r="BJ145" s="13" t="s">
        <v>153</v>
      </c>
      <c r="BK145" s="148">
        <f>ROUND(I145*H145,2)</f>
        <v>0</v>
      </c>
      <c r="BL145" s="13" t="s">
        <v>152</v>
      </c>
      <c r="BM145" s="147" t="s">
        <v>204</v>
      </c>
    </row>
    <row r="146" spans="2:65" s="11" customFormat="1" ht="26.1" customHeight="1" x14ac:dyDescent="0.2">
      <c r="B146" s="123"/>
      <c r="D146" s="124" t="s">
        <v>70</v>
      </c>
      <c r="E146" s="125" t="s">
        <v>820</v>
      </c>
      <c r="F146" s="125" t="s">
        <v>957</v>
      </c>
      <c r="I146" s="126"/>
      <c r="J146" s="127">
        <f>BK146</f>
        <v>0</v>
      </c>
      <c r="L146" s="123"/>
      <c r="M146" s="128"/>
      <c r="P146" s="129">
        <f>P147</f>
        <v>0</v>
      </c>
      <c r="R146" s="129">
        <f>R147</f>
        <v>0</v>
      </c>
      <c r="T146" s="130">
        <f>T147</f>
        <v>0</v>
      </c>
      <c r="AR146" s="124" t="s">
        <v>79</v>
      </c>
      <c r="AT146" s="131" t="s">
        <v>70</v>
      </c>
      <c r="AU146" s="131" t="s">
        <v>71</v>
      </c>
      <c r="AY146" s="124" t="s">
        <v>146</v>
      </c>
      <c r="BK146" s="132">
        <f>BK147</f>
        <v>0</v>
      </c>
    </row>
    <row r="147" spans="2:65" s="1" customFormat="1" ht="16.5" customHeight="1" x14ac:dyDescent="0.2">
      <c r="B147" s="28"/>
      <c r="C147" s="135" t="s">
        <v>176</v>
      </c>
      <c r="D147" s="135" t="s">
        <v>148</v>
      </c>
      <c r="E147" s="136" t="s">
        <v>958</v>
      </c>
      <c r="F147" s="137" t="s">
        <v>959</v>
      </c>
      <c r="G147" s="138" t="s">
        <v>737</v>
      </c>
      <c r="H147" s="139">
        <v>1</v>
      </c>
      <c r="I147" s="140"/>
      <c r="J147" s="141">
        <f>ROUND(I147*H147,2)</f>
        <v>0</v>
      </c>
      <c r="K147" s="142"/>
      <c r="L147" s="28"/>
      <c r="M147" s="143" t="s">
        <v>1</v>
      </c>
      <c r="N147" s="144" t="s">
        <v>37</v>
      </c>
      <c r="P147" s="145">
        <f>O147*H147</f>
        <v>0</v>
      </c>
      <c r="Q147" s="145">
        <v>0</v>
      </c>
      <c r="R147" s="145">
        <f>Q147*H147</f>
        <v>0</v>
      </c>
      <c r="S147" s="145">
        <v>0</v>
      </c>
      <c r="T147" s="146">
        <f>S147*H147</f>
        <v>0</v>
      </c>
      <c r="AR147" s="147" t="s">
        <v>152</v>
      </c>
      <c r="AT147" s="147" t="s">
        <v>148</v>
      </c>
      <c r="AU147" s="147" t="s">
        <v>79</v>
      </c>
      <c r="AY147" s="13" t="s">
        <v>146</v>
      </c>
      <c r="BE147" s="148">
        <f>IF(N147="základná",J147,0)</f>
        <v>0</v>
      </c>
      <c r="BF147" s="148">
        <f>IF(N147="znížená",J147,0)</f>
        <v>0</v>
      </c>
      <c r="BG147" s="148">
        <f>IF(N147="zákl. prenesená",J147,0)</f>
        <v>0</v>
      </c>
      <c r="BH147" s="148">
        <f>IF(N147="zníž. prenesená",J147,0)</f>
        <v>0</v>
      </c>
      <c r="BI147" s="148">
        <f>IF(N147="nulová",J147,0)</f>
        <v>0</v>
      </c>
      <c r="BJ147" s="13" t="s">
        <v>153</v>
      </c>
      <c r="BK147" s="148">
        <f>ROUND(I147*H147,2)</f>
        <v>0</v>
      </c>
      <c r="BL147" s="13" t="s">
        <v>152</v>
      </c>
      <c r="BM147" s="147" t="s">
        <v>207</v>
      </c>
    </row>
    <row r="148" spans="2:65" s="11" customFormat="1" ht="26.1" customHeight="1" x14ac:dyDescent="0.2">
      <c r="B148" s="123"/>
      <c r="D148" s="124" t="s">
        <v>70</v>
      </c>
      <c r="E148" s="125" t="s">
        <v>828</v>
      </c>
      <c r="F148" s="125" t="s">
        <v>967</v>
      </c>
      <c r="I148" s="126"/>
      <c r="J148" s="127">
        <f>BK148</f>
        <v>0</v>
      </c>
      <c r="L148" s="123"/>
      <c r="M148" s="128"/>
      <c r="P148" s="129">
        <f>P149</f>
        <v>0</v>
      </c>
      <c r="R148" s="129">
        <f>R149</f>
        <v>0</v>
      </c>
      <c r="T148" s="130">
        <f>T149</f>
        <v>0</v>
      </c>
      <c r="AR148" s="124" t="s">
        <v>79</v>
      </c>
      <c r="AT148" s="131" t="s">
        <v>70</v>
      </c>
      <c r="AU148" s="131" t="s">
        <v>71</v>
      </c>
      <c r="AY148" s="124" t="s">
        <v>146</v>
      </c>
      <c r="BK148" s="132">
        <f>BK149</f>
        <v>0</v>
      </c>
    </row>
    <row r="149" spans="2:65" s="1" customFormat="1" ht="16.5" customHeight="1" x14ac:dyDescent="0.2">
      <c r="B149" s="28"/>
      <c r="C149" s="135" t="s">
        <v>208</v>
      </c>
      <c r="D149" s="135" t="s">
        <v>148</v>
      </c>
      <c r="E149" s="136" t="s">
        <v>968</v>
      </c>
      <c r="F149" s="137" t="s">
        <v>969</v>
      </c>
      <c r="G149" s="138" t="s">
        <v>737</v>
      </c>
      <c r="H149" s="139">
        <v>1</v>
      </c>
      <c r="I149" s="140"/>
      <c r="J149" s="141">
        <f>ROUND(I149*H149,2)</f>
        <v>0</v>
      </c>
      <c r="K149" s="142"/>
      <c r="L149" s="28"/>
      <c r="M149" s="161" t="s">
        <v>1</v>
      </c>
      <c r="N149" s="162" t="s">
        <v>37</v>
      </c>
      <c r="O149" s="163"/>
      <c r="P149" s="164">
        <f>O149*H149</f>
        <v>0</v>
      </c>
      <c r="Q149" s="164">
        <v>0</v>
      </c>
      <c r="R149" s="164">
        <f>Q149*H149</f>
        <v>0</v>
      </c>
      <c r="S149" s="164">
        <v>0</v>
      </c>
      <c r="T149" s="165">
        <f>S149*H149</f>
        <v>0</v>
      </c>
      <c r="AR149" s="147" t="s">
        <v>152</v>
      </c>
      <c r="AT149" s="147" t="s">
        <v>148</v>
      </c>
      <c r="AU149" s="147" t="s">
        <v>79</v>
      </c>
      <c r="AY149" s="13" t="s">
        <v>146</v>
      </c>
      <c r="BE149" s="148">
        <f>IF(N149="základná",J149,0)</f>
        <v>0</v>
      </c>
      <c r="BF149" s="148">
        <f>IF(N149="znížená",J149,0)</f>
        <v>0</v>
      </c>
      <c r="BG149" s="148">
        <f>IF(N149="zákl. prenesená",J149,0)</f>
        <v>0</v>
      </c>
      <c r="BH149" s="148">
        <f>IF(N149="zníž. prenesená",J149,0)</f>
        <v>0</v>
      </c>
      <c r="BI149" s="148">
        <f>IF(N149="nulová",J149,0)</f>
        <v>0</v>
      </c>
      <c r="BJ149" s="13" t="s">
        <v>153</v>
      </c>
      <c r="BK149" s="148">
        <f>ROUND(I149*H149,2)</f>
        <v>0</v>
      </c>
      <c r="BL149" s="13" t="s">
        <v>152</v>
      </c>
      <c r="BM149" s="147" t="s">
        <v>212</v>
      </c>
    </row>
    <row r="150" spans="2:65" s="1" customFormat="1" ht="6.95" customHeight="1" x14ac:dyDescent="0.2"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28"/>
    </row>
  </sheetData>
  <sheetProtection algorithmName="SHA-512" hashValue="/FOVrZeOcwJB5N9v2tND76Wz/OH/isU1SaV5Oq4W1eka7vlQD5CY4EtgZxgFvzc8FtpCLGil4ZvFo3WLL0VfVA==" saltValue="YTqv7lJO60Cb50DIbBFZvhCRkSsDQGilnqN+lDG9TnIX0Z71twOJzdWY5f+POYxP1e14kfiFwI8Jp5NuEPqfUg==" spinCount="100000" sheet="1" objects="1" scenarios="1" formatColumns="0" formatRows="0" autoFilter="0"/>
  <autoFilter ref="C123:K149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50"/>
  <sheetViews>
    <sheetView showGridLines="0" tabSelected="1" topLeftCell="A10" workbookViewId="0"/>
  </sheetViews>
  <sheetFormatPr defaultColWidth="12" defaultRowHeight="11.25" x14ac:dyDescent="0.2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1640625" customWidth="1"/>
    <col min="11" max="11" width="22.1640625" hidden="1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 x14ac:dyDescent="0.2"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3" t="s">
        <v>101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 x14ac:dyDescent="0.2">
      <c r="B4" s="16"/>
      <c r="D4" s="17" t="s">
        <v>102</v>
      </c>
      <c r="L4" s="16"/>
      <c r="M4" s="87" t="s">
        <v>9</v>
      </c>
      <c r="AT4" s="13" t="s">
        <v>4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10" t="str">
        <f>'Rekapitulácia stavby'!K6</f>
        <v>Penzión pri mlyne</v>
      </c>
      <c r="F7" s="211"/>
      <c r="G7" s="211"/>
      <c r="H7" s="211"/>
      <c r="L7" s="16"/>
    </row>
    <row r="8" spans="2:46" s="1" customFormat="1" ht="12" customHeight="1" x14ac:dyDescent="0.2">
      <c r="B8" s="28"/>
      <c r="D8" s="23" t="s">
        <v>103</v>
      </c>
      <c r="L8" s="28"/>
    </row>
    <row r="9" spans="2:46" s="1" customFormat="1" ht="16.5" customHeight="1" x14ac:dyDescent="0.2">
      <c r="B9" s="28"/>
      <c r="E9" s="200" t="s">
        <v>1578</v>
      </c>
      <c r="F9" s="209"/>
      <c r="G9" s="209"/>
      <c r="H9" s="209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19</v>
      </c>
      <c r="F12" s="21" t="s">
        <v>20</v>
      </c>
      <c r="I12" s="23" t="s">
        <v>21</v>
      </c>
      <c r="J12" s="51">
        <f>'Rekapitulácia stavby'!AN8</f>
        <v>0</v>
      </c>
      <c r="L12" s="28"/>
    </row>
    <row r="13" spans="2:46" s="1" customFormat="1" ht="10.7" customHeight="1" x14ac:dyDescent="0.2">
      <c r="B13" s="28"/>
      <c r="L13" s="28"/>
    </row>
    <row r="14" spans="2:46" s="1" customFormat="1" ht="12" customHeight="1" x14ac:dyDescent="0.2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 x14ac:dyDescent="0.2">
      <c r="B15" s="28"/>
      <c r="E15" s="21" t="str">
        <f>IF('Rekapitulácia stavby'!E11="","",'Rekapitulácia stavby'!E11)</f>
        <v xml:space="preserve"> </v>
      </c>
      <c r="I15" s="23" t="s">
        <v>24</v>
      </c>
      <c r="J15" s="21" t="str">
        <f>IF('Rekapitulácia stavby'!AN11="","",'Rekapitulácia stavby'!AN11)</f>
        <v/>
      </c>
      <c r="L15" s="28"/>
    </row>
    <row r="16" spans="2:46" s="1" customFormat="1" ht="6.95" customHeight="1" x14ac:dyDescent="0.2">
      <c r="B16" s="28"/>
      <c r="L16" s="28"/>
    </row>
    <row r="17" spans="2:12" s="1" customFormat="1" ht="12" customHeight="1" x14ac:dyDescent="0.2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12" t="str">
        <f>'Rekapitulácia stavby'!E14</f>
        <v>Vyplň údaj</v>
      </c>
      <c r="F18" s="182"/>
      <c r="G18" s="182"/>
      <c r="H18" s="182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L19" s="28"/>
    </row>
    <row r="20" spans="2:12" s="1" customFormat="1" ht="12" customHeight="1" x14ac:dyDescent="0.2">
      <c r="B20" s="28"/>
      <c r="D20" s="23" t="s">
        <v>27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 x14ac:dyDescent="0.2">
      <c r="B21" s="28"/>
      <c r="E21" s="21" t="str">
        <f>IF('Rekapitulácia stavby'!E17="","",'Rekapitulácia stavby'!E17)</f>
        <v xml:space="preserve"> </v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 x14ac:dyDescent="0.2">
      <c r="B22" s="28"/>
      <c r="L22" s="28"/>
    </row>
    <row r="23" spans="2:12" s="1" customFormat="1" ht="12" customHeight="1" x14ac:dyDescent="0.2">
      <c r="B23" s="28"/>
      <c r="D23" s="23" t="s">
        <v>29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L25" s="28"/>
    </row>
    <row r="26" spans="2:12" s="1" customFormat="1" ht="12" customHeight="1" x14ac:dyDescent="0.2">
      <c r="B26" s="28"/>
      <c r="D26" s="23" t="s">
        <v>30</v>
      </c>
      <c r="L26" s="28"/>
    </row>
    <row r="27" spans="2:12" s="7" customFormat="1" ht="16.5" customHeight="1" x14ac:dyDescent="0.2">
      <c r="B27" s="88"/>
      <c r="E27" s="186" t="s">
        <v>1</v>
      </c>
      <c r="F27" s="186"/>
      <c r="G27" s="186"/>
      <c r="H27" s="186"/>
      <c r="L27" s="88"/>
    </row>
    <row r="28" spans="2:12" s="1" customFormat="1" ht="6.95" customHeight="1" x14ac:dyDescent="0.2">
      <c r="B28" s="28"/>
      <c r="L28" s="28"/>
    </row>
    <row r="29" spans="2:12" s="1" customFormat="1" ht="6.95" customHeight="1" x14ac:dyDescent="0.2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customHeight="1" x14ac:dyDescent="0.2">
      <c r="B30" s="28"/>
      <c r="D30" s="89" t="s">
        <v>31</v>
      </c>
      <c r="J30" s="65">
        <f>ROUND(J118, 2)</f>
        <v>0</v>
      </c>
      <c r="L30" s="28"/>
    </row>
    <row r="31" spans="2:12" s="1" customFormat="1" ht="6.9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 x14ac:dyDescent="0.2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 x14ac:dyDescent="0.2">
      <c r="B33" s="28"/>
      <c r="D33" s="54" t="s">
        <v>35</v>
      </c>
      <c r="E33" s="33" t="s">
        <v>36</v>
      </c>
      <c r="F33" s="90">
        <f>ROUND((SUM(BE118:BE149)),  2)</f>
        <v>0</v>
      </c>
      <c r="G33" s="91"/>
      <c r="H33" s="91"/>
      <c r="I33" s="92">
        <v>0.2</v>
      </c>
      <c r="J33" s="90">
        <f>ROUND(((SUM(BE118:BE149))*I33),  2)</f>
        <v>0</v>
      </c>
      <c r="L33" s="28"/>
    </row>
    <row r="34" spans="2:12" s="1" customFormat="1" ht="14.45" customHeight="1" x14ac:dyDescent="0.2">
      <c r="B34" s="28"/>
      <c r="E34" s="33" t="s">
        <v>37</v>
      </c>
      <c r="F34" s="90">
        <f>ROUND((SUM(BF118:BF149)),  2)</f>
        <v>0</v>
      </c>
      <c r="G34" s="91"/>
      <c r="H34" s="91"/>
      <c r="I34" s="92">
        <v>0.2</v>
      </c>
      <c r="J34" s="90">
        <f>ROUND(((SUM(BF118:BF149))*I34),  2)</f>
        <v>0</v>
      </c>
      <c r="L34" s="28"/>
    </row>
    <row r="35" spans="2:12" s="1" customFormat="1" ht="14.45" hidden="1" customHeight="1" x14ac:dyDescent="0.2">
      <c r="B35" s="28"/>
      <c r="E35" s="23" t="s">
        <v>38</v>
      </c>
      <c r="F35" s="93">
        <f>ROUND((SUM(BG118:BG149)),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 x14ac:dyDescent="0.2">
      <c r="B36" s="28"/>
      <c r="E36" s="23" t="s">
        <v>39</v>
      </c>
      <c r="F36" s="93">
        <f>ROUND((SUM(BH118:BH149)),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 x14ac:dyDescent="0.2">
      <c r="B37" s="28"/>
      <c r="E37" s="33" t="s">
        <v>40</v>
      </c>
      <c r="F37" s="90">
        <f>ROUND((SUM(BI118:BI149)),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 x14ac:dyDescent="0.2">
      <c r="B38" s="28"/>
      <c r="L38" s="28"/>
    </row>
    <row r="39" spans="2:12" s="1" customFormat="1" ht="25.5" customHeight="1" x14ac:dyDescent="0.2">
      <c r="B39" s="28"/>
      <c r="C39" s="95"/>
      <c r="D39" s="96" t="s">
        <v>41</v>
      </c>
      <c r="E39" s="56"/>
      <c r="F39" s="56"/>
      <c r="G39" s="97" t="s">
        <v>42</v>
      </c>
      <c r="H39" s="98" t="s">
        <v>43</v>
      </c>
      <c r="I39" s="56"/>
      <c r="J39" s="99">
        <f>SUM(J30:J37)</f>
        <v>0</v>
      </c>
      <c r="K39" s="100"/>
      <c r="L39" s="28"/>
    </row>
    <row r="40" spans="2:12" s="1" customFormat="1" ht="14.45" customHeight="1" x14ac:dyDescent="0.2">
      <c r="B40" s="28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hidden="1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hidden="1" customHeight="1" x14ac:dyDescent="0.2">
      <c r="B82" s="28"/>
      <c r="C82" s="17" t="s">
        <v>105</v>
      </c>
      <c r="L82" s="28"/>
    </row>
    <row r="83" spans="2:47" s="1" customFormat="1" ht="6.95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16.5" hidden="1" customHeight="1" x14ac:dyDescent="0.2">
      <c r="B85" s="28"/>
      <c r="E85" s="210" t="str">
        <f>E7</f>
        <v>Penzión pri mlyne</v>
      </c>
      <c r="F85" s="211"/>
      <c r="G85" s="211"/>
      <c r="H85" s="211"/>
      <c r="L85" s="28"/>
    </row>
    <row r="86" spans="2:47" s="1" customFormat="1" ht="12" hidden="1" customHeight="1" x14ac:dyDescent="0.2">
      <c r="B86" s="28"/>
      <c r="C86" s="23" t="s">
        <v>103</v>
      </c>
      <c r="L86" s="28"/>
    </row>
    <row r="87" spans="2:47" s="1" customFormat="1" ht="16.5" hidden="1" customHeight="1" x14ac:dyDescent="0.2">
      <c r="B87" s="28"/>
      <c r="E87" s="200" t="str">
        <f>E9</f>
        <v>08 - Sadove úpravy</v>
      </c>
      <c r="F87" s="209"/>
      <c r="G87" s="209"/>
      <c r="H87" s="209"/>
      <c r="L87" s="28"/>
    </row>
    <row r="88" spans="2:47" s="1" customFormat="1" ht="6.95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 xml:space="preserve"> </v>
      </c>
      <c r="I89" s="23" t="s">
        <v>21</v>
      </c>
      <c r="J89" s="51">
        <f>IF(J12="","",J12)</f>
        <v>0</v>
      </c>
      <c r="L89" s="28"/>
    </row>
    <row r="90" spans="2:47" s="1" customFormat="1" ht="6.95" hidden="1" customHeight="1" x14ac:dyDescent="0.2">
      <c r="B90" s="28"/>
      <c r="L90" s="28"/>
    </row>
    <row r="91" spans="2:47" s="1" customFormat="1" ht="15.2" hidden="1" customHeight="1" x14ac:dyDescent="0.2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hidden="1" customHeight="1" x14ac:dyDescent="0.2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hidden="1" customHeight="1" x14ac:dyDescent="0.2">
      <c r="B93" s="28"/>
      <c r="L93" s="28"/>
    </row>
    <row r="94" spans="2:47" s="1" customFormat="1" ht="29.25" hidden="1" customHeight="1" x14ac:dyDescent="0.2">
      <c r="B94" s="28"/>
      <c r="C94" s="103" t="s">
        <v>106</v>
      </c>
      <c r="D94" s="95"/>
      <c r="E94" s="95"/>
      <c r="F94" s="95"/>
      <c r="G94" s="95"/>
      <c r="H94" s="95"/>
      <c r="I94" s="95"/>
      <c r="J94" s="104" t="s">
        <v>107</v>
      </c>
      <c r="K94" s="95"/>
      <c r="L94" s="28"/>
    </row>
    <row r="95" spans="2:47" s="1" customFormat="1" ht="10.35" hidden="1" customHeight="1" x14ac:dyDescent="0.2">
      <c r="B95" s="28"/>
      <c r="L95" s="28"/>
    </row>
    <row r="96" spans="2:47" s="1" customFormat="1" ht="22.7" hidden="1" customHeight="1" x14ac:dyDescent="0.2">
      <c r="B96" s="28"/>
      <c r="C96" s="105" t="s">
        <v>108</v>
      </c>
      <c r="J96" s="65">
        <f>J118</f>
        <v>0</v>
      </c>
      <c r="L96" s="28"/>
      <c r="AU96" s="13" t="s">
        <v>109</v>
      </c>
    </row>
    <row r="97" spans="2:12" s="8" customFormat="1" ht="24.95" hidden="1" customHeight="1" x14ac:dyDescent="0.2">
      <c r="B97" s="106"/>
      <c r="D97" s="107" t="s">
        <v>110</v>
      </c>
      <c r="E97" s="108"/>
      <c r="F97" s="108"/>
      <c r="G97" s="108"/>
      <c r="H97" s="108"/>
      <c r="I97" s="108"/>
      <c r="J97" s="109">
        <f>J119</f>
        <v>0</v>
      </c>
      <c r="L97" s="106"/>
    </row>
    <row r="98" spans="2:12" s="9" customFormat="1" ht="20.100000000000001" hidden="1" customHeight="1" x14ac:dyDescent="0.2">
      <c r="B98" s="110"/>
      <c r="D98" s="111" t="s">
        <v>111</v>
      </c>
      <c r="E98" s="112"/>
      <c r="F98" s="112"/>
      <c r="G98" s="112"/>
      <c r="H98" s="112"/>
      <c r="I98" s="112"/>
      <c r="J98" s="113">
        <f>J120</f>
        <v>0</v>
      </c>
      <c r="L98" s="110"/>
    </row>
    <row r="99" spans="2:12" s="1" customFormat="1" ht="21.75" hidden="1" customHeight="1" x14ac:dyDescent="0.2">
      <c r="B99" s="28"/>
      <c r="L99" s="28"/>
    </row>
    <row r="100" spans="2:12" s="1" customFormat="1" ht="6.95" hidden="1" customHeight="1" x14ac:dyDescent="0.2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28"/>
    </row>
    <row r="101" spans="2:12" hidden="1" x14ac:dyDescent="0.2"/>
    <row r="102" spans="2:12" hidden="1" x14ac:dyDescent="0.2"/>
    <row r="103" spans="2:12" hidden="1" x14ac:dyDescent="0.2"/>
    <row r="104" spans="2:12" s="1" customFormat="1" ht="6.95" customHeight="1" x14ac:dyDescent="0.2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28"/>
    </row>
    <row r="105" spans="2:12" s="1" customFormat="1" ht="24.95" customHeight="1" x14ac:dyDescent="0.2">
      <c r="B105" s="28"/>
      <c r="C105" s="17" t="s">
        <v>132</v>
      </c>
      <c r="L105" s="28"/>
    </row>
    <row r="106" spans="2:12" s="1" customFormat="1" ht="6.95" customHeight="1" x14ac:dyDescent="0.2">
      <c r="B106" s="28"/>
      <c r="L106" s="28"/>
    </row>
    <row r="107" spans="2:12" s="1" customFormat="1" ht="12" customHeight="1" x14ac:dyDescent="0.2">
      <c r="B107" s="28"/>
      <c r="C107" s="23" t="s">
        <v>15</v>
      </c>
      <c r="L107" s="28"/>
    </row>
    <row r="108" spans="2:12" s="1" customFormat="1" ht="16.5" customHeight="1" x14ac:dyDescent="0.2">
      <c r="B108" s="28"/>
      <c r="E108" s="210" t="str">
        <f>E7</f>
        <v>Penzión pri mlyne</v>
      </c>
      <c r="F108" s="211"/>
      <c r="G108" s="211"/>
      <c r="H108" s="211"/>
      <c r="L108" s="28"/>
    </row>
    <row r="109" spans="2:12" s="1" customFormat="1" ht="12" customHeight="1" x14ac:dyDescent="0.2">
      <c r="B109" s="28"/>
      <c r="C109" s="23" t="s">
        <v>103</v>
      </c>
      <c r="L109" s="28"/>
    </row>
    <row r="110" spans="2:12" s="1" customFormat="1" ht="16.5" customHeight="1" x14ac:dyDescent="0.2">
      <c r="B110" s="28"/>
      <c r="E110" s="200" t="str">
        <f>E9</f>
        <v>08 - Sadove úpravy</v>
      </c>
      <c r="F110" s="209"/>
      <c r="G110" s="209"/>
      <c r="H110" s="209"/>
      <c r="L110" s="28"/>
    </row>
    <row r="111" spans="2:12" s="1" customFormat="1" ht="6.95" customHeight="1" x14ac:dyDescent="0.2">
      <c r="B111" s="28"/>
      <c r="L111" s="28"/>
    </row>
    <row r="112" spans="2:12" s="1" customFormat="1" ht="12" customHeight="1" x14ac:dyDescent="0.2">
      <c r="B112" s="28"/>
      <c r="C112" s="23" t="s">
        <v>19</v>
      </c>
      <c r="F112" s="21" t="str">
        <f>F12</f>
        <v xml:space="preserve"> </v>
      </c>
      <c r="I112" s="23" t="s">
        <v>21</v>
      </c>
      <c r="J112" s="51">
        <f>IF(J12="","",J12)</f>
        <v>0</v>
      </c>
      <c r="L112" s="28"/>
    </row>
    <row r="113" spans="2:65" s="1" customFormat="1" ht="6.95" customHeight="1" x14ac:dyDescent="0.2">
      <c r="B113" s="28"/>
      <c r="L113" s="28"/>
    </row>
    <row r="114" spans="2:65" s="1" customFormat="1" ht="15.2" customHeight="1" x14ac:dyDescent="0.2">
      <c r="B114" s="28"/>
      <c r="C114" s="23" t="s">
        <v>22</v>
      </c>
      <c r="F114" s="21" t="str">
        <f>E15</f>
        <v xml:space="preserve"> </v>
      </c>
      <c r="I114" s="23" t="s">
        <v>27</v>
      </c>
      <c r="J114" s="26" t="str">
        <f>E21</f>
        <v xml:space="preserve"> </v>
      </c>
      <c r="L114" s="28"/>
    </row>
    <row r="115" spans="2:65" s="1" customFormat="1" ht="15.2" customHeight="1" x14ac:dyDescent="0.2">
      <c r="B115" s="28"/>
      <c r="C115" s="23" t="s">
        <v>25</v>
      </c>
      <c r="F115" s="21" t="str">
        <f>IF(E18="","",E18)</f>
        <v>Vyplň údaj</v>
      </c>
      <c r="I115" s="23" t="s">
        <v>29</v>
      </c>
      <c r="J115" s="26" t="str">
        <f>E24</f>
        <v xml:space="preserve"> </v>
      </c>
      <c r="L115" s="28"/>
    </row>
    <row r="116" spans="2:65" s="1" customFormat="1" ht="10.35" customHeight="1" x14ac:dyDescent="0.2">
      <c r="B116" s="28"/>
      <c r="L116" s="28"/>
    </row>
    <row r="117" spans="2:65" s="10" customFormat="1" ht="29.25" customHeight="1" x14ac:dyDescent="0.2">
      <c r="B117" s="114"/>
      <c r="C117" s="115" t="s">
        <v>133</v>
      </c>
      <c r="D117" s="116" t="s">
        <v>56</v>
      </c>
      <c r="E117" s="116" t="s">
        <v>52</v>
      </c>
      <c r="F117" s="116" t="s">
        <v>53</v>
      </c>
      <c r="G117" s="116" t="s">
        <v>134</v>
      </c>
      <c r="H117" s="116" t="s">
        <v>135</v>
      </c>
      <c r="I117" s="116" t="s">
        <v>136</v>
      </c>
      <c r="J117" s="117" t="s">
        <v>107</v>
      </c>
      <c r="K117" s="118" t="s">
        <v>137</v>
      </c>
      <c r="L117" s="114"/>
      <c r="M117" s="58" t="s">
        <v>1</v>
      </c>
      <c r="N117" s="59" t="s">
        <v>35</v>
      </c>
      <c r="O117" s="59" t="s">
        <v>138</v>
      </c>
      <c r="P117" s="59" t="s">
        <v>139</v>
      </c>
      <c r="Q117" s="59" t="s">
        <v>140</v>
      </c>
      <c r="R117" s="59" t="s">
        <v>141</v>
      </c>
      <c r="S117" s="59" t="s">
        <v>142</v>
      </c>
      <c r="T117" s="60" t="s">
        <v>143</v>
      </c>
    </row>
    <row r="118" spans="2:65" s="1" customFormat="1" ht="22.7" customHeight="1" x14ac:dyDescent="0.25">
      <c r="B118" s="28"/>
      <c r="C118" s="63" t="s">
        <v>108</v>
      </c>
      <c r="J118" s="119">
        <f>BK118</f>
        <v>0</v>
      </c>
      <c r="L118" s="28"/>
      <c r="M118" s="61"/>
      <c r="N118" s="52"/>
      <c r="O118" s="52"/>
      <c r="P118" s="120">
        <f>P119</f>
        <v>0</v>
      </c>
      <c r="Q118" s="52"/>
      <c r="R118" s="120">
        <f>R119</f>
        <v>26.069972</v>
      </c>
      <c r="S118" s="52"/>
      <c r="T118" s="121">
        <f>T119</f>
        <v>0</v>
      </c>
      <c r="AT118" s="13" t="s">
        <v>70</v>
      </c>
      <c r="AU118" s="13" t="s">
        <v>109</v>
      </c>
      <c r="BK118" s="122">
        <f>BK119</f>
        <v>0</v>
      </c>
    </row>
    <row r="119" spans="2:65" s="11" customFormat="1" ht="26.1" customHeight="1" x14ac:dyDescent="0.2">
      <c r="B119" s="123"/>
      <c r="D119" s="124" t="s">
        <v>70</v>
      </c>
      <c r="E119" s="125" t="s">
        <v>144</v>
      </c>
      <c r="F119" s="125" t="s">
        <v>145</v>
      </c>
      <c r="I119" s="126"/>
      <c r="J119" s="127">
        <f>BK119</f>
        <v>0</v>
      </c>
      <c r="L119" s="123"/>
      <c r="M119" s="128"/>
      <c r="P119" s="129">
        <f>P120</f>
        <v>0</v>
      </c>
      <c r="R119" s="129">
        <f>R120</f>
        <v>26.069972</v>
      </c>
      <c r="T119" s="130">
        <f>T120</f>
        <v>0</v>
      </c>
      <c r="AR119" s="124" t="s">
        <v>79</v>
      </c>
      <c r="AT119" s="131" t="s">
        <v>70</v>
      </c>
      <c r="AU119" s="131" t="s">
        <v>71</v>
      </c>
      <c r="AY119" s="124" t="s">
        <v>146</v>
      </c>
      <c r="BK119" s="132">
        <f>BK120</f>
        <v>0</v>
      </c>
    </row>
    <row r="120" spans="2:65" s="11" customFormat="1" ht="22.7" customHeight="1" x14ac:dyDescent="0.2">
      <c r="B120" s="123"/>
      <c r="D120" s="124" t="s">
        <v>70</v>
      </c>
      <c r="E120" s="133" t="s">
        <v>79</v>
      </c>
      <c r="F120" s="133" t="s">
        <v>147</v>
      </c>
      <c r="I120" s="126"/>
      <c r="J120" s="134">
        <f>BK120</f>
        <v>0</v>
      </c>
      <c r="L120" s="123"/>
      <c r="M120" s="128"/>
      <c r="P120" s="129">
        <f>SUM(P121:P149)</f>
        <v>0</v>
      </c>
      <c r="R120" s="129">
        <f>SUM(R121:R149)</f>
        <v>26.069972</v>
      </c>
      <c r="T120" s="130">
        <f>SUM(T121:T149)</f>
        <v>0</v>
      </c>
      <c r="AR120" s="124" t="s">
        <v>79</v>
      </c>
      <c r="AT120" s="131" t="s">
        <v>70</v>
      </c>
      <c r="AU120" s="131" t="s">
        <v>79</v>
      </c>
      <c r="AY120" s="124" t="s">
        <v>146</v>
      </c>
      <c r="BK120" s="132">
        <f>SUM(BK121:BK149)</f>
        <v>0</v>
      </c>
    </row>
    <row r="121" spans="2:65" s="1" customFormat="1" ht="33" customHeight="1" x14ac:dyDescent="0.2">
      <c r="B121" s="28"/>
      <c r="C121" s="135" t="s">
        <v>79</v>
      </c>
      <c r="D121" s="135" t="s">
        <v>148</v>
      </c>
      <c r="E121" s="136" t="s">
        <v>164</v>
      </c>
      <c r="F121" s="137" t="s">
        <v>165</v>
      </c>
      <c r="G121" s="138" t="s">
        <v>151</v>
      </c>
      <c r="H121" s="139">
        <v>1.5</v>
      </c>
      <c r="I121" s="140"/>
      <c r="J121" s="141">
        <f t="shared" ref="J121:J149" si="0">ROUND(I121*H121,2)</f>
        <v>0</v>
      </c>
      <c r="K121" s="142"/>
      <c r="L121" s="28"/>
      <c r="M121" s="143" t="s">
        <v>1</v>
      </c>
      <c r="N121" s="144" t="s">
        <v>37</v>
      </c>
      <c r="P121" s="145">
        <f t="shared" ref="P121:P149" si="1">O121*H121</f>
        <v>0</v>
      </c>
      <c r="Q121" s="145">
        <v>0</v>
      </c>
      <c r="R121" s="145">
        <f t="shared" ref="R121:R149" si="2">Q121*H121</f>
        <v>0</v>
      </c>
      <c r="S121" s="145">
        <v>0</v>
      </c>
      <c r="T121" s="146">
        <f t="shared" ref="T121:T149" si="3">S121*H121</f>
        <v>0</v>
      </c>
      <c r="AR121" s="147" t="s">
        <v>152</v>
      </c>
      <c r="AT121" s="147" t="s">
        <v>148</v>
      </c>
      <c r="AU121" s="147" t="s">
        <v>153</v>
      </c>
      <c r="AY121" s="13" t="s">
        <v>146</v>
      </c>
      <c r="BE121" s="148">
        <f t="shared" ref="BE121:BE149" si="4">IF(N121="základná",J121,0)</f>
        <v>0</v>
      </c>
      <c r="BF121" s="148">
        <f t="shared" ref="BF121:BF149" si="5">IF(N121="znížená",J121,0)</f>
        <v>0</v>
      </c>
      <c r="BG121" s="148">
        <f t="shared" ref="BG121:BG149" si="6">IF(N121="zákl. prenesená",J121,0)</f>
        <v>0</v>
      </c>
      <c r="BH121" s="148">
        <f t="shared" ref="BH121:BH149" si="7">IF(N121="zníž. prenesená",J121,0)</f>
        <v>0</v>
      </c>
      <c r="BI121" s="148">
        <f t="shared" ref="BI121:BI149" si="8">IF(N121="nulová",J121,0)</f>
        <v>0</v>
      </c>
      <c r="BJ121" s="13" t="s">
        <v>153</v>
      </c>
      <c r="BK121" s="148">
        <f t="shared" ref="BK121:BK149" si="9">ROUND(I121*H121,2)</f>
        <v>0</v>
      </c>
      <c r="BL121" s="13" t="s">
        <v>152</v>
      </c>
      <c r="BM121" s="147" t="s">
        <v>153</v>
      </c>
    </row>
    <row r="122" spans="2:65" s="1" customFormat="1" ht="16.5" customHeight="1" x14ac:dyDescent="0.2">
      <c r="B122" s="28"/>
      <c r="C122" s="135" t="s">
        <v>153</v>
      </c>
      <c r="D122" s="135" t="s">
        <v>148</v>
      </c>
      <c r="E122" s="136" t="s">
        <v>171</v>
      </c>
      <c r="F122" s="137" t="s">
        <v>172</v>
      </c>
      <c r="G122" s="138" t="s">
        <v>151</v>
      </c>
      <c r="H122" s="139">
        <v>1.5</v>
      </c>
      <c r="I122" s="140"/>
      <c r="J122" s="141">
        <f t="shared" si="0"/>
        <v>0</v>
      </c>
      <c r="K122" s="142"/>
      <c r="L122" s="28"/>
      <c r="M122" s="143" t="s">
        <v>1</v>
      </c>
      <c r="N122" s="144" t="s">
        <v>37</v>
      </c>
      <c r="P122" s="145">
        <f t="shared" si="1"/>
        <v>0</v>
      </c>
      <c r="Q122" s="145">
        <v>0</v>
      </c>
      <c r="R122" s="145">
        <f t="shared" si="2"/>
        <v>0</v>
      </c>
      <c r="S122" s="145">
        <v>0</v>
      </c>
      <c r="T122" s="146">
        <f t="shared" si="3"/>
        <v>0</v>
      </c>
      <c r="AR122" s="147" t="s">
        <v>152</v>
      </c>
      <c r="AT122" s="147" t="s">
        <v>148</v>
      </c>
      <c r="AU122" s="147" t="s">
        <v>153</v>
      </c>
      <c r="AY122" s="13" t="s">
        <v>146</v>
      </c>
      <c r="BE122" s="148">
        <f t="shared" si="4"/>
        <v>0</v>
      </c>
      <c r="BF122" s="148">
        <f t="shared" si="5"/>
        <v>0</v>
      </c>
      <c r="BG122" s="148">
        <f t="shared" si="6"/>
        <v>0</v>
      </c>
      <c r="BH122" s="148">
        <f t="shared" si="7"/>
        <v>0</v>
      </c>
      <c r="BI122" s="148">
        <f t="shared" si="8"/>
        <v>0</v>
      </c>
      <c r="BJ122" s="13" t="s">
        <v>153</v>
      </c>
      <c r="BK122" s="148">
        <f t="shared" si="9"/>
        <v>0</v>
      </c>
      <c r="BL122" s="13" t="s">
        <v>152</v>
      </c>
      <c r="BM122" s="147" t="s">
        <v>152</v>
      </c>
    </row>
    <row r="123" spans="2:65" s="1" customFormat="1" ht="24.2" customHeight="1" x14ac:dyDescent="0.2">
      <c r="B123" s="28"/>
      <c r="C123" s="135" t="s">
        <v>156</v>
      </c>
      <c r="D123" s="135" t="s">
        <v>148</v>
      </c>
      <c r="E123" s="136" t="s">
        <v>1579</v>
      </c>
      <c r="F123" s="137" t="s">
        <v>1580</v>
      </c>
      <c r="G123" s="138" t="s">
        <v>151</v>
      </c>
      <c r="H123" s="139">
        <v>1.5</v>
      </c>
      <c r="I123" s="140"/>
      <c r="J123" s="141">
        <f t="shared" si="0"/>
        <v>0</v>
      </c>
      <c r="K123" s="142"/>
      <c r="L123" s="28"/>
      <c r="M123" s="143" t="s">
        <v>1</v>
      </c>
      <c r="N123" s="144" t="s">
        <v>37</v>
      </c>
      <c r="P123" s="145">
        <f t="shared" si="1"/>
        <v>0</v>
      </c>
      <c r="Q123" s="145">
        <v>0</v>
      </c>
      <c r="R123" s="145">
        <f t="shared" si="2"/>
        <v>0</v>
      </c>
      <c r="S123" s="145">
        <v>0</v>
      </c>
      <c r="T123" s="146">
        <f t="shared" si="3"/>
        <v>0</v>
      </c>
      <c r="AR123" s="147" t="s">
        <v>152</v>
      </c>
      <c r="AT123" s="147" t="s">
        <v>148</v>
      </c>
      <c r="AU123" s="147" t="s">
        <v>153</v>
      </c>
      <c r="AY123" s="13" t="s">
        <v>146</v>
      </c>
      <c r="BE123" s="148">
        <f t="shared" si="4"/>
        <v>0</v>
      </c>
      <c r="BF123" s="148">
        <f t="shared" si="5"/>
        <v>0</v>
      </c>
      <c r="BG123" s="148">
        <f t="shared" si="6"/>
        <v>0</v>
      </c>
      <c r="BH123" s="148">
        <f t="shared" si="7"/>
        <v>0</v>
      </c>
      <c r="BI123" s="148">
        <f t="shared" si="8"/>
        <v>0</v>
      </c>
      <c r="BJ123" s="13" t="s">
        <v>153</v>
      </c>
      <c r="BK123" s="148">
        <f t="shared" si="9"/>
        <v>0</v>
      </c>
      <c r="BL123" s="13" t="s">
        <v>152</v>
      </c>
      <c r="BM123" s="147" t="s">
        <v>159</v>
      </c>
    </row>
    <row r="124" spans="2:65" s="1" customFormat="1" ht="21.75" customHeight="1" x14ac:dyDescent="0.2">
      <c r="B124" s="28"/>
      <c r="C124" s="135" t="s">
        <v>152</v>
      </c>
      <c r="D124" s="135" t="s">
        <v>148</v>
      </c>
      <c r="E124" s="136" t="s">
        <v>1581</v>
      </c>
      <c r="F124" s="137" t="s">
        <v>1582</v>
      </c>
      <c r="G124" s="138" t="s">
        <v>211</v>
      </c>
      <c r="H124" s="139">
        <v>120</v>
      </c>
      <c r="I124" s="140"/>
      <c r="J124" s="141">
        <f t="shared" si="0"/>
        <v>0</v>
      </c>
      <c r="K124" s="142"/>
      <c r="L124" s="28"/>
      <c r="M124" s="143" t="s">
        <v>1</v>
      </c>
      <c r="N124" s="144" t="s">
        <v>37</v>
      </c>
      <c r="P124" s="145">
        <f t="shared" si="1"/>
        <v>0</v>
      </c>
      <c r="Q124" s="145">
        <v>0</v>
      </c>
      <c r="R124" s="145">
        <f t="shared" si="2"/>
        <v>0</v>
      </c>
      <c r="S124" s="145">
        <v>0</v>
      </c>
      <c r="T124" s="146">
        <f t="shared" si="3"/>
        <v>0</v>
      </c>
      <c r="AR124" s="147" t="s">
        <v>152</v>
      </c>
      <c r="AT124" s="147" t="s">
        <v>148</v>
      </c>
      <c r="AU124" s="147" t="s">
        <v>153</v>
      </c>
      <c r="AY124" s="13" t="s">
        <v>146</v>
      </c>
      <c r="BE124" s="148">
        <f t="shared" si="4"/>
        <v>0</v>
      </c>
      <c r="BF124" s="148">
        <f t="shared" si="5"/>
        <v>0</v>
      </c>
      <c r="BG124" s="148">
        <f t="shared" si="6"/>
        <v>0</v>
      </c>
      <c r="BH124" s="148">
        <f t="shared" si="7"/>
        <v>0</v>
      </c>
      <c r="BI124" s="148">
        <f t="shared" si="8"/>
        <v>0</v>
      </c>
      <c r="BJ124" s="13" t="s">
        <v>153</v>
      </c>
      <c r="BK124" s="148">
        <f t="shared" si="9"/>
        <v>0</v>
      </c>
      <c r="BL124" s="13" t="s">
        <v>152</v>
      </c>
      <c r="BM124" s="147" t="s">
        <v>162</v>
      </c>
    </row>
    <row r="125" spans="2:65" s="1" customFormat="1" ht="16.5" customHeight="1" x14ac:dyDescent="0.2">
      <c r="B125" s="28"/>
      <c r="C125" s="149" t="s">
        <v>163</v>
      </c>
      <c r="D125" s="149" t="s">
        <v>194</v>
      </c>
      <c r="E125" s="150" t="s">
        <v>1583</v>
      </c>
      <c r="F125" s="151" t="s">
        <v>1584</v>
      </c>
      <c r="G125" s="152" t="s">
        <v>385</v>
      </c>
      <c r="H125" s="153">
        <v>3.7080000000000002</v>
      </c>
      <c r="I125" s="154"/>
      <c r="J125" s="155">
        <f t="shared" si="0"/>
        <v>0</v>
      </c>
      <c r="K125" s="156"/>
      <c r="L125" s="157"/>
      <c r="M125" s="158" t="s">
        <v>1</v>
      </c>
      <c r="N125" s="159" t="s">
        <v>37</v>
      </c>
      <c r="P125" s="145">
        <f t="shared" si="1"/>
        <v>0</v>
      </c>
      <c r="Q125" s="145">
        <v>1E-3</v>
      </c>
      <c r="R125" s="145">
        <f t="shared" si="2"/>
        <v>3.7080000000000004E-3</v>
      </c>
      <c r="S125" s="145">
        <v>0</v>
      </c>
      <c r="T125" s="146">
        <f t="shared" si="3"/>
        <v>0</v>
      </c>
      <c r="AR125" s="147" t="s">
        <v>162</v>
      </c>
      <c r="AT125" s="147" t="s">
        <v>194</v>
      </c>
      <c r="AU125" s="147" t="s">
        <v>153</v>
      </c>
      <c r="AY125" s="13" t="s">
        <v>146</v>
      </c>
      <c r="BE125" s="148">
        <f t="shared" si="4"/>
        <v>0</v>
      </c>
      <c r="BF125" s="148">
        <f t="shared" si="5"/>
        <v>0</v>
      </c>
      <c r="BG125" s="148">
        <f t="shared" si="6"/>
        <v>0</v>
      </c>
      <c r="BH125" s="148">
        <f t="shared" si="7"/>
        <v>0</v>
      </c>
      <c r="BI125" s="148">
        <f t="shared" si="8"/>
        <v>0</v>
      </c>
      <c r="BJ125" s="13" t="s">
        <v>153</v>
      </c>
      <c r="BK125" s="148">
        <f t="shared" si="9"/>
        <v>0</v>
      </c>
      <c r="BL125" s="13" t="s">
        <v>152</v>
      </c>
      <c r="BM125" s="147" t="s">
        <v>166</v>
      </c>
    </row>
    <row r="126" spans="2:65" s="1" customFormat="1" ht="16.5" customHeight="1" x14ac:dyDescent="0.2">
      <c r="B126" s="28"/>
      <c r="C126" s="135" t="s">
        <v>159</v>
      </c>
      <c r="D126" s="135" t="s">
        <v>148</v>
      </c>
      <c r="E126" s="136" t="s">
        <v>1585</v>
      </c>
      <c r="F126" s="137" t="s">
        <v>1586</v>
      </c>
      <c r="G126" s="138" t="s">
        <v>211</v>
      </c>
      <c r="H126" s="139">
        <v>120</v>
      </c>
      <c r="I126" s="140"/>
      <c r="J126" s="141">
        <f t="shared" si="0"/>
        <v>0</v>
      </c>
      <c r="K126" s="142"/>
      <c r="L126" s="28"/>
      <c r="M126" s="143" t="s">
        <v>1</v>
      </c>
      <c r="N126" s="144" t="s">
        <v>37</v>
      </c>
      <c r="P126" s="145">
        <f t="shared" si="1"/>
        <v>0</v>
      </c>
      <c r="Q126" s="145">
        <v>0</v>
      </c>
      <c r="R126" s="145">
        <f t="shared" si="2"/>
        <v>0</v>
      </c>
      <c r="S126" s="145">
        <v>0</v>
      </c>
      <c r="T126" s="146">
        <f t="shared" si="3"/>
        <v>0</v>
      </c>
      <c r="AR126" s="147" t="s">
        <v>152</v>
      </c>
      <c r="AT126" s="147" t="s">
        <v>148</v>
      </c>
      <c r="AU126" s="147" t="s">
        <v>153</v>
      </c>
      <c r="AY126" s="13" t="s">
        <v>146</v>
      </c>
      <c r="BE126" s="148">
        <f t="shared" si="4"/>
        <v>0</v>
      </c>
      <c r="BF126" s="148">
        <f t="shared" si="5"/>
        <v>0</v>
      </c>
      <c r="BG126" s="148">
        <f t="shared" si="6"/>
        <v>0</v>
      </c>
      <c r="BH126" s="148">
        <f t="shared" si="7"/>
        <v>0</v>
      </c>
      <c r="BI126" s="148">
        <f t="shared" si="8"/>
        <v>0</v>
      </c>
      <c r="BJ126" s="13" t="s">
        <v>153</v>
      </c>
      <c r="BK126" s="148">
        <f t="shared" si="9"/>
        <v>0</v>
      </c>
      <c r="BL126" s="13" t="s">
        <v>152</v>
      </c>
      <c r="BM126" s="147" t="s">
        <v>169</v>
      </c>
    </row>
    <row r="127" spans="2:65" s="1" customFormat="1" ht="24.2" customHeight="1" x14ac:dyDescent="0.2">
      <c r="B127" s="28"/>
      <c r="C127" s="135" t="s">
        <v>170</v>
      </c>
      <c r="D127" s="135" t="s">
        <v>148</v>
      </c>
      <c r="E127" s="136" t="s">
        <v>1587</v>
      </c>
      <c r="F127" s="137" t="s">
        <v>1588</v>
      </c>
      <c r="G127" s="138" t="s">
        <v>211</v>
      </c>
      <c r="H127" s="139">
        <v>120</v>
      </c>
      <c r="I127" s="140"/>
      <c r="J127" s="141">
        <f t="shared" si="0"/>
        <v>0</v>
      </c>
      <c r="K127" s="142"/>
      <c r="L127" s="28"/>
      <c r="M127" s="143" t="s">
        <v>1</v>
      </c>
      <c r="N127" s="144" t="s">
        <v>37</v>
      </c>
      <c r="P127" s="145">
        <f t="shared" si="1"/>
        <v>0</v>
      </c>
      <c r="Q127" s="145">
        <v>0</v>
      </c>
      <c r="R127" s="145">
        <f t="shared" si="2"/>
        <v>0</v>
      </c>
      <c r="S127" s="145">
        <v>0</v>
      </c>
      <c r="T127" s="146">
        <f t="shared" si="3"/>
        <v>0</v>
      </c>
      <c r="AR127" s="147" t="s">
        <v>152</v>
      </c>
      <c r="AT127" s="147" t="s">
        <v>148</v>
      </c>
      <c r="AU127" s="147" t="s">
        <v>153</v>
      </c>
      <c r="AY127" s="13" t="s">
        <v>146</v>
      </c>
      <c r="BE127" s="148">
        <f t="shared" si="4"/>
        <v>0</v>
      </c>
      <c r="BF127" s="148">
        <f t="shared" si="5"/>
        <v>0</v>
      </c>
      <c r="BG127" s="148">
        <f t="shared" si="6"/>
        <v>0</v>
      </c>
      <c r="BH127" s="148">
        <f t="shared" si="7"/>
        <v>0</v>
      </c>
      <c r="BI127" s="148">
        <f t="shared" si="8"/>
        <v>0</v>
      </c>
      <c r="BJ127" s="13" t="s">
        <v>153</v>
      </c>
      <c r="BK127" s="148">
        <f t="shared" si="9"/>
        <v>0</v>
      </c>
      <c r="BL127" s="13" t="s">
        <v>152</v>
      </c>
      <c r="BM127" s="147" t="s">
        <v>173</v>
      </c>
    </row>
    <row r="128" spans="2:65" s="1" customFormat="1" ht="16.5" customHeight="1" x14ac:dyDescent="0.2">
      <c r="B128" s="28"/>
      <c r="C128" s="149" t="s">
        <v>162</v>
      </c>
      <c r="D128" s="149" t="s">
        <v>194</v>
      </c>
      <c r="E128" s="150" t="s">
        <v>1589</v>
      </c>
      <c r="F128" s="151" t="s">
        <v>1590</v>
      </c>
      <c r="G128" s="152" t="s">
        <v>356</v>
      </c>
      <c r="H128" s="153">
        <v>21.6</v>
      </c>
      <c r="I128" s="154"/>
      <c r="J128" s="155">
        <f t="shared" si="0"/>
        <v>0</v>
      </c>
      <c r="K128" s="156"/>
      <c r="L128" s="157"/>
      <c r="M128" s="158" t="s">
        <v>1</v>
      </c>
      <c r="N128" s="159" t="s">
        <v>37</v>
      </c>
      <c r="P128" s="145">
        <f t="shared" si="1"/>
        <v>0</v>
      </c>
      <c r="Q128" s="145">
        <v>1</v>
      </c>
      <c r="R128" s="145">
        <f t="shared" si="2"/>
        <v>21.6</v>
      </c>
      <c r="S128" s="145">
        <v>0</v>
      </c>
      <c r="T128" s="146">
        <f t="shared" si="3"/>
        <v>0</v>
      </c>
      <c r="AR128" s="147" t="s">
        <v>162</v>
      </c>
      <c r="AT128" s="147" t="s">
        <v>194</v>
      </c>
      <c r="AU128" s="147" t="s">
        <v>153</v>
      </c>
      <c r="AY128" s="13" t="s">
        <v>146</v>
      </c>
      <c r="BE128" s="148">
        <f t="shared" si="4"/>
        <v>0</v>
      </c>
      <c r="BF128" s="148">
        <f t="shared" si="5"/>
        <v>0</v>
      </c>
      <c r="BG128" s="148">
        <f t="shared" si="6"/>
        <v>0</v>
      </c>
      <c r="BH128" s="148">
        <f t="shared" si="7"/>
        <v>0</v>
      </c>
      <c r="BI128" s="148">
        <f t="shared" si="8"/>
        <v>0</v>
      </c>
      <c r="BJ128" s="13" t="s">
        <v>153</v>
      </c>
      <c r="BK128" s="148">
        <f t="shared" si="9"/>
        <v>0</v>
      </c>
      <c r="BL128" s="13" t="s">
        <v>152</v>
      </c>
      <c r="BM128" s="147" t="s">
        <v>176</v>
      </c>
    </row>
    <row r="129" spans="2:65" s="1" customFormat="1" ht="33" customHeight="1" x14ac:dyDescent="0.2">
      <c r="B129" s="28"/>
      <c r="C129" s="135" t="s">
        <v>178</v>
      </c>
      <c r="D129" s="135" t="s">
        <v>148</v>
      </c>
      <c r="E129" s="136" t="s">
        <v>1591</v>
      </c>
      <c r="F129" s="137" t="s">
        <v>1592</v>
      </c>
      <c r="G129" s="138" t="s">
        <v>211</v>
      </c>
      <c r="H129" s="139">
        <v>120</v>
      </c>
      <c r="I129" s="140"/>
      <c r="J129" s="141">
        <f t="shared" si="0"/>
        <v>0</v>
      </c>
      <c r="K129" s="142"/>
      <c r="L129" s="28"/>
      <c r="M129" s="143" t="s">
        <v>1</v>
      </c>
      <c r="N129" s="144" t="s">
        <v>37</v>
      </c>
      <c r="P129" s="145">
        <f t="shared" si="1"/>
        <v>0</v>
      </c>
      <c r="Q129" s="145">
        <v>0</v>
      </c>
      <c r="R129" s="145">
        <f t="shared" si="2"/>
        <v>0</v>
      </c>
      <c r="S129" s="145">
        <v>0</v>
      </c>
      <c r="T129" s="146">
        <f t="shared" si="3"/>
        <v>0</v>
      </c>
      <c r="AR129" s="147" t="s">
        <v>152</v>
      </c>
      <c r="AT129" s="147" t="s">
        <v>148</v>
      </c>
      <c r="AU129" s="147" t="s">
        <v>153</v>
      </c>
      <c r="AY129" s="13" t="s">
        <v>146</v>
      </c>
      <c r="BE129" s="148">
        <f t="shared" si="4"/>
        <v>0</v>
      </c>
      <c r="BF129" s="148">
        <f t="shared" si="5"/>
        <v>0</v>
      </c>
      <c r="BG129" s="148">
        <f t="shared" si="6"/>
        <v>0</v>
      </c>
      <c r="BH129" s="148">
        <f t="shared" si="7"/>
        <v>0</v>
      </c>
      <c r="BI129" s="148">
        <f t="shared" si="8"/>
        <v>0</v>
      </c>
      <c r="BJ129" s="13" t="s">
        <v>153</v>
      </c>
      <c r="BK129" s="148">
        <f t="shared" si="9"/>
        <v>0</v>
      </c>
      <c r="BL129" s="13" t="s">
        <v>152</v>
      </c>
      <c r="BM129" s="147" t="s">
        <v>181</v>
      </c>
    </row>
    <row r="130" spans="2:65" s="1" customFormat="1" ht="24.2" customHeight="1" x14ac:dyDescent="0.2">
      <c r="B130" s="28"/>
      <c r="C130" s="135" t="s">
        <v>166</v>
      </c>
      <c r="D130" s="135" t="s">
        <v>148</v>
      </c>
      <c r="E130" s="136" t="s">
        <v>1593</v>
      </c>
      <c r="F130" s="137" t="s">
        <v>1594</v>
      </c>
      <c r="G130" s="138" t="s">
        <v>191</v>
      </c>
      <c r="H130" s="139">
        <v>12</v>
      </c>
      <c r="I130" s="140"/>
      <c r="J130" s="141">
        <f t="shared" si="0"/>
        <v>0</v>
      </c>
      <c r="K130" s="142"/>
      <c r="L130" s="28"/>
      <c r="M130" s="143" t="s">
        <v>1</v>
      </c>
      <c r="N130" s="144" t="s">
        <v>37</v>
      </c>
      <c r="P130" s="145">
        <f t="shared" si="1"/>
        <v>0</v>
      </c>
      <c r="Q130" s="145">
        <v>0</v>
      </c>
      <c r="R130" s="145">
        <f t="shared" si="2"/>
        <v>0</v>
      </c>
      <c r="S130" s="145">
        <v>0</v>
      </c>
      <c r="T130" s="146">
        <f t="shared" si="3"/>
        <v>0</v>
      </c>
      <c r="AR130" s="147" t="s">
        <v>152</v>
      </c>
      <c r="AT130" s="147" t="s">
        <v>148</v>
      </c>
      <c r="AU130" s="147" t="s">
        <v>153</v>
      </c>
      <c r="AY130" s="13" t="s">
        <v>146</v>
      </c>
      <c r="BE130" s="148">
        <f t="shared" si="4"/>
        <v>0</v>
      </c>
      <c r="BF130" s="148">
        <f t="shared" si="5"/>
        <v>0</v>
      </c>
      <c r="BG130" s="148">
        <f t="shared" si="6"/>
        <v>0</v>
      </c>
      <c r="BH130" s="148">
        <f t="shared" si="7"/>
        <v>0</v>
      </c>
      <c r="BI130" s="148">
        <f t="shared" si="8"/>
        <v>0</v>
      </c>
      <c r="BJ130" s="13" t="s">
        <v>153</v>
      </c>
      <c r="BK130" s="148">
        <f t="shared" si="9"/>
        <v>0</v>
      </c>
      <c r="BL130" s="13" t="s">
        <v>152</v>
      </c>
      <c r="BM130" s="147" t="s">
        <v>7</v>
      </c>
    </row>
    <row r="131" spans="2:65" s="1" customFormat="1" ht="24.2" customHeight="1" x14ac:dyDescent="0.2">
      <c r="B131" s="28"/>
      <c r="C131" s="135" t="s">
        <v>185</v>
      </c>
      <c r="D131" s="135" t="s">
        <v>148</v>
      </c>
      <c r="E131" s="136" t="s">
        <v>1595</v>
      </c>
      <c r="F131" s="137" t="s">
        <v>1596</v>
      </c>
      <c r="G131" s="138" t="s">
        <v>211</v>
      </c>
      <c r="H131" s="139">
        <v>120</v>
      </c>
      <c r="I131" s="140"/>
      <c r="J131" s="141">
        <f t="shared" si="0"/>
        <v>0</v>
      </c>
      <c r="K131" s="142"/>
      <c r="L131" s="28"/>
      <c r="M131" s="143" t="s">
        <v>1</v>
      </c>
      <c r="N131" s="144" t="s">
        <v>37</v>
      </c>
      <c r="P131" s="145">
        <f t="shared" si="1"/>
        <v>0</v>
      </c>
      <c r="Q131" s="145">
        <v>0</v>
      </c>
      <c r="R131" s="145">
        <f t="shared" si="2"/>
        <v>0</v>
      </c>
      <c r="S131" s="145">
        <v>0</v>
      </c>
      <c r="T131" s="146">
        <f t="shared" si="3"/>
        <v>0</v>
      </c>
      <c r="AR131" s="147" t="s">
        <v>152</v>
      </c>
      <c r="AT131" s="147" t="s">
        <v>148</v>
      </c>
      <c r="AU131" s="147" t="s">
        <v>153</v>
      </c>
      <c r="AY131" s="13" t="s">
        <v>146</v>
      </c>
      <c r="BE131" s="148">
        <f t="shared" si="4"/>
        <v>0</v>
      </c>
      <c r="BF131" s="148">
        <f t="shared" si="5"/>
        <v>0</v>
      </c>
      <c r="BG131" s="148">
        <f t="shared" si="6"/>
        <v>0</v>
      </c>
      <c r="BH131" s="148">
        <f t="shared" si="7"/>
        <v>0</v>
      </c>
      <c r="BI131" s="148">
        <f t="shared" si="8"/>
        <v>0</v>
      </c>
      <c r="BJ131" s="13" t="s">
        <v>153</v>
      </c>
      <c r="BK131" s="148">
        <f t="shared" si="9"/>
        <v>0</v>
      </c>
      <c r="BL131" s="13" t="s">
        <v>152</v>
      </c>
      <c r="BM131" s="147" t="s">
        <v>188</v>
      </c>
    </row>
    <row r="132" spans="2:65" s="1" customFormat="1" ht="24.2" customHeight="1" x14ac:dyDescent="0.2">
      <c r="B132" s="28"/>
      <c r="C132" s="135" t="s">
        <v>169</v>
      </c>
      <c r="D132" s="135" t="s">
        <v>148</v>
      </c>
      <c r="E132" s="136" t="s">
        <v>1597</v>
      </c>
      <c r="F132" s="137" t="s">
        <v>1598</v>
      </c>
      <c r="G132" s="138" t="s">
        <v>211</v>
      </c>
      <c r="H132" s="139">
        <v>120</v>
      </c>
      <c r="I132" s="140"/>
      <c r="J132" s="141">
        <f t="shared" si="0"/>
        <v>0</v>
      </c>
      <c r="K132" s="142"/>
      <c r="L132" s="28"/>
      <c r="M132" s="143" t="s">
        <v>1</v>
      </c>
      <c r="N132" s="144" t="s">
        <v>37</v>
      </c>
      <c r="P132" s="145">
        <f t="shared" si="1"/>
        <v>0</v>
      </c>
      <c r="Q132" s="145">
        <v>0</v>
      </c>
      <c r="R132" s="145">
        <f t="shared" si="2"/>
        <v>0</v>
      </c>
      <c r="S132" s="145">
        <v>0</v>
      </c>
      <c r="T132" s="146">
        <f t="shared" si="3"/>
        <v>0</v>
      </c>
      <c r="AR132" s="147" t="s">
        <v>152</v>
      </c>
      <c r="AT132" s="147" t="s">
        <v>148</v>
      </c>
      <c r="AU132" s="147" t="s">
        <v>153</v>
      </c>
      <c r="AY132" s="13" t="s">
        <v>146</v>
      </c>
      <c r="BE132" s="148">
        <f t="shared" si="4"/>
        <v>0</v>
      </c>
      <c r="BF132" s="148">
        <f t="shared" si="5"/>
        <v>0</v>
      </c>
      <c r="BG132" s="148">
        <f t="shared" si="6"/>
        <v>0</v>
      </c>
      <c r="BH132" s="148">
        <f t="shared" si="7"/>
        <v>0</v>
      </c>
      <c r="BI132" s="148">
        <f t="shared" si="8"/>
        <v>0</v>
      </c>
      <c r="BJ132" s="13" t="s">
        <v>153</v>
      </c>
      <c r="BK132" s="148">
        <f t="shared" si="9"/>
        <v>0</v>
      </c>
      <c r="BL132" s="13" t="s">
        <v>152</v>
      </c>
      <c r="BM132" s="147" t="s">
        <v>192</v>
      </c>
    </row>
    <row r="133" spans="2:65" s="1" customFormat="1" ht="24.2" customHeight="1" x14ac:dyDescent="0.2">
      <c r="B133" s="28"/>
      <c r="C133" s="135" t="s">
        <v>193</v>
      </c>
      <c r="D133" s="135" t="s">
        <v>148</v>
      </c>
      <c r="E133" s="136" t="s">
        <v>1599</v>
      </c>
      <c r="F133" s="137" t="s">
        <v>1600</v>
      </c>
      <c r="G133" s="138" t="s">
        <v>211</v>
      </c>
      <c r="H133" s="139">
        <v>120</v>
      </c>
      <c r="I133" s="140"/>
      <c r="J133" s="141">
        <f t="shared" si="0"/>
        <v>0</v>
      </c>
      <c r="K133" s="142"/>
      <c r="L133" s="28"/>
      <c r="M133" s="143" t="s">
        <v>1</v>
      </c>
      <c r="N133" s="144" t="s">
        <v>37</v>
      </c>
      <c r="P133" s="145">
        <f t="shared" si="1"/>
        <v>0</v>
      </c>
      <c r="Q133" s="145">
        <v>0</v>
      </c>
      <c r="R133" s="145">
        <f t="shared" si="2"/>
        <v>0</v>
      </c>
      <c r="S133" s="145">
        <v>0</v>
      </c>
      <c r="T133" s="146">
        <f t="shared" si="3"/>
        <v>0</v>
      </c>
      <c r="AR133" s="147" t="s">
        <v>152</v>
      </c>
      <c r="AT133" s="147" t="s">
        <v>148</v>
      </c>
      <c r="AU133" s="147" t="s">
        <v>153</v>
      </c>
      <c r="AY133" s="13" t="s">
        <v>146</v>
      </c>
      <c r="BE133" s="148">
        <f t="shared" si="4"/>
        <v>0</v>
      </c>
      <c r="BF133" s="148">
        <f t="shared" si="5"/>
        <v>0</v>
      </c>
      <c r="BG133" s="148">
        <f t="shared" si="6"/>
        <v>0</v>
      </c>
      <c r="BH133" s="148">
        <f t="shared" si="7"/>
        <v>0</v>
      </c>
      <c r="BI133" s="148">
        <f t="shared" si="8"/>
        <v>0</v>
      </c>
      <c r="BJ133" s="13" t="s">
        <v>153</v>
      </c>
      <c r="BK133" s="148">
        <f t="shared" si="9"/>
        <v>0</v>
      </c>
      <c r="BL133" s="13" t="s">
        <v>152</v>
      </c>
      <c r="BM133" s="147" t="s">
        <v>197</v>
      </c>
    </row>
    <row r="134" spans="2:65" s="1" customFormat="1" ht="21.75" customHeight="1" x14ac:dyDescent="0.2">
      <c r="B134" s="28"/>
      <c r="C134" s="135" t="s">
        <v>173</v>
      </c>
      <c r="D134" s="135" t="s">
        <v>148</v>
      </c>
      <c r="E134" s="136" t="s">
        <v>1601</v>
      </c>
      <c r="F134" s="137" t="s">
        <v>1602</v>
      </c>
      <c r="G134" s="138" t="s">
        <v>211</v>
      </c>
      <c r="H134" s="139">
        <v>120</v>
      </c>
      <c r="I134" s="140"/>
      <c r="J134" s="141">
        <f t="shared" si="0"/>
        <v>0</v>
      </c>
      <c r="K134" s="142"/>
      <c r="L134" s="28"/>
      <c r="M134" s="143" t="s">
        <v>1</v>
      </c>
      <c r="N134" s="144" t="s">
        <v>37</v>
      </c>
      <c r="P134" s="145">
        <f t="shared" si="1"/>
        <v>0</v>
      </c>
      <c r="Q134" s="145">
        <v>0</v>
      </c>
      <c r="R134" s="145">
        <f t="shared" si="2"/>
        <v>0</v>
      </c>
      <c r="S134" s="145">
        <v>0</v>
      </c>
      <c r="T134" s="146">
        <f t="shared" si="3"/>
        <v>0</v>
      </c>
      <c r="AR134" s="147" t="s">
        <v>152</v>
      </c>
      <c r="AT134" s="147" t="s">
        <v>148</v>
      </c>
      <c r="AU134" s="147" t="s">
        <v>153</v>
      </c>
      <c r="AY134" s="13" t="s">
        <v>146</v>
      </c>
      <c r="BE134" s="148">
        <f t="shared" si="4"/>
        <v>0</v>
      </c>
      <c r="BF134" s="148">
        <f t="shared" si="5"/>
        <v>0</v>
      </c>
      <c r="BG134" s="148">
        <f t="shared" si="6"/>
        <v>0</v>
      </c>
      <c r="BH134" s="148">
        <f t="shared" si="7"/>
        <v>0</v>
      </c>
      <c r="BI134" s="148">
        <f t="shared" si="8"/>
        <v>0</v>
      </c>
      <c r="BJ134" s="13" t="s">
        <v>153</v>
      </c>
      <c r="BK134" s="148">
        <f t="shared" si="9"/>
        <v>0</v>
      </c>
      <c r="BL134" s="13" t="s">
        <v>152</v>
      </c>
      <c r="BM134" s="147" t="s">
        <v>200</v>
      </c>
    </row>
    <row r="135" spans="2:65" s="1" customFormat="1" ht="24.2" customHeight="1" x14ac:dyDescent="0.2">
      <c r="B135" s="28"/>
      <c r="C135" s="135" t="s">
        <v>201</v>
      </c>
      <c r="D135" s="135" t="s">
        <v>148</v>
      </c>
      <c r="E135" s="136" t="s">
        <v>1603</v>
      </c>
      <c r="F135" s="137" t="s">
        <v>1604</v>
      </c>
      <c r="G135" s="138" t="s">
        <v>211</v>
      </c>
      <c r="H135" s="139">
        <v>120</v>
      </c>
      <c r="I135" s="140"/>
      <c r="J135" s="141">
        <f t="shared" si="0"/>
        <v>0</v>
      </c>
      <c r="K135" s="142"/>
      <c r="L135" s="28"/>
      <c r="M135" s="143" t="s">
        <v>1</v>
      </c>
      <c r="N135" s="144" t="s">
        <v>37</v>
      </c>
      <c r="P135" s="145">
        <f t="shared" si="1"/>
        <v>0</v>
      </c>
      <c r="Q135" s="145">
        <v>0</v>
      </c>
      <c r="R135" s="145">
        <f t="shared" si="2"/>
        <v>0</v>
      </c>
      <c r="S135" s="145">
        <v>0</v>
      </c>
      <c r="T135" s="146">
        <f t="shared" si="3"/>
        <v>0</v>
      </c>
      <c r="AR135" s="147" t="s">
        <v>152</v>
      </c>
      <c r="AT135" s="147" t="s">
        <v>148</v>
      </c>
      <c r="AU135" s="147" t="s">
        <v>153</v>
      </c>
      <c r="AY135" s="13" t="s">
        <v>146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3" t="s">
        <v>153</v>
      </c>
      <c r="BK135" s="148">
        <f t="shared" si="9"/>
        <v>0</v>
      </c>
      <c r="BL135" s="13" t="s">
        <v>152</v>
      </c>
      <c r="BM135" s="147" t="s">
        <v>204</v>
      </c>
    </row>
    <row r="136" spans="2:65" s="1" customFormat="1" ht="16.5" customHeight="1" x14ac:dyDescent="0.2">
      <c r="B136" s="28"/>
      <c r="C136" s="135" t="s">
        <v>176</v>
      </c>
      <c r="D136" s="135" t="s">
        <v>148</v>
      </c>
      <c r="E136" s="136" t="s">
        <v>1605</v>
      </c>
      <c r="F136" s="137" t="s">
        <v>1606</v>
      </c>
      <c r="G136" s="138" t="s">
        <v>1607</v>
      </c>
      <c r="H136" s="139">
        <v>0.12</v>
      </c>
      <c r="I136" s="140"/>
      <c r="J136" s="141">
        <f t="shared" si="0"/>
        <v>0</v>
      </c>
      <c r="K136" s="142"/>
      <c r="L136" s="28"/>
      <c r="M136" s="143" t="s">
        <v>1</v>
      </c>
      <c r="N136" s="144" t="s">
        <v>37</v>
      </c>
      <c r="P136" s="145">
        <f t="shared" si="1"/>
        <v>0</v>
      </c>
      <c r="Q136" s="145">
        <v>33.4</v>
      </c>
      <c r="R136" s="145">
        <f t="shared" si="2"/>
        <v>4.008</v>
      </c>
      <c r="S136" s="145">
        <v>0</v>
      </c>
      <c r="T136" s="146">
        <f t="shared" si="3"/>
        <v>0</v>
      </c>
      <c r="AR136" s="147" t="s">
        <v>152</v>
      </c>
      <c r="AT136" s="147" t="s">
        <v>148</v>
      </c>
      <c r="AU136" s="147" t="s">
        <v>153</v>
      </c>
      <c r="AY136" s="13" t="s">
        <v>146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13" t="s">
        <v>153</v>
      </c>
      <c r="BK136" s="148">
        <f t="shared" si="9"/>
        <v>0</v>
      </c>
      <c r="BL136" s="13" t="s">
        <v>152</v>
      </c>
      <c r="BM136" s="147" t="s">
        <v>207</v>
      </c>
    </row>
    <row r="137" spans="2:65" s="1" customFormat="1" ht="33" customHeight="1" x14ac:dyDescent="0.2">
      <c r="B137" s="28"/>
      <c r="C137" s="135" t="s">
        <v>208</v>
      </c>
      <c r="D137" s="135" t="s">
        <v>148</v>
      </c>
      <c r="E137" s="136" t="s">
        <v>1608</v>
      </c>
      <c r="F137" s="137" t="s">
        <v>1609</v>
      </c>
      <c r="G137" s="138" t="s">
        <v>191</v>
      </c>
      <c r="H137" s="139">
        <v>12</v>
      </c>
      <c r="I137" s="140"/>
      <c r="J137" s="141">
        <f t="shared" si="0"/>
        <v>0</v>
      </c>
      <c r="K137" s="142"/>
      <c r="L137" s="28"/>
      <c r="M137" s="143" t="s">
        <v>1</v>
      </c>
      <c r="N137" s="144" t="s">
        <v>37</v>
      </c>
      <c r="P137" s="145">
        <f t="shared" si="1"/>
        <v>0</v>
      </c>
      <c r="Q137" s="145">
        <v>0</v>
      </c>
      <c r="R137" s="145">
        <f t="shared" si="2"/>
        <v>0</v>
      </c>
      <c r="S137" s="145">
        <v>0</v>
      </c>
      <c r="T137" s="146">
        <f t="shared" si="3"/>
        <v>0</v>
      </c>
      <c r="AR137" s="147" t="s">
        <v>152</v>
      </c>
      <c r="AT137" s="147" t="s">
        <v>148</v>
      </c>
      <c r="AU137" s="147" t="s">
        <v>153</v>
      </c>
      <c r="AY137" s="13" t="s">
        <v>146</v>
      </c>
      <c r="BE137" s="148">
        <f t="shared" si="4"/>
        <v>0</v>
      </c>
      <c r="BF137" s="148">
        <f t="shared" si="5"/>
        <v>0</v>
      </c>
      <c r="BG137" s="148">
        <f t="shared" si="6"/>
        <v>0</v>
      </c>
      <c r="BH137" s="148">
        <f t="shared" si="7"/>
        <v>0</v>
      </c>
      <c r="BI137" s="148">
        <f t="shared" si="8"/>
        <v>0</v>
      </c>
      <c r="BJ137" s="13" t="s">
        <v>153</v>
      </c>
      <c r="BK137" s="148">
        <f t="shared" si="9"/>
        <v>0</v>
      </c>
      <c r="BL137" s="13" t="s">
        <v>152</v>
      </c>
      <c r="BM137" s="147" t="s">
        <v>212</v>
      </c>
    </row>
    <row r="138" spans="2:65" s="1" customFormat="1" ht="16.5" customHeight="1" x14ac:dyDescent="0.2">
      <c r="B138" s="28"/>
      <c r="C138" s="149" t="s">
        <v>181</v>
      </c>
      <c r="D138" s="149" t="s">
        <v>194</v>
      </c>
      <c r="E138" s="150" t="s">
        <v>1610</v>
      </c>
      <c r="F138" s="151" t="s">
        <v>1611</v>
      </c>
      <c r="G138" s="152" t="s">
        <v>191</v>
      </c>
      <c r="H138" s="153">
        <v>2</v>
      </c>
      <c r="I138" s="154"/>
      <c r="J138" s="155">
        <f t="shared" si="0"/>
        <v>0</v>
      </c>
      <c r="K138" s="156"/>
      <c r="L138" s="157"/>
      <c r="M138" s="158" t="s">
        <v>1</v>
      </c>
      <c r="N138" s="159" t="s">
        <v>37</v>
      </c>
      <c r="P138" s="145">
        <f t="shared" si="1"/>
        <v>0</v>
      </c>
      <c r="Q138" s="145">
        <v>0</v>
      </c>
      <c r="R138" s="145">
        <f t="shared" si="2"/>
        <v>0</v>
      </c>
      <c r="S138" s="145">
        <v>0</v>
      </c>
      <c r="T138" s="146">
        <f t="shared" si="3"/>
        <v>0</v>
      </c>
      <c r="AR138" s="147" t="s">
        <v>162</v>
      </c>
      <c r="AT138" s="147" t="s">
        <v>194</v>
      </c>
      <c r="AU138" s="147" t="s">
        <v>153</v>
      </c>
      <c r="AY138" s="13" t="s">
        <v>146</v>
      </c>
      <c r="BE138" s="148">
        <f t="shared" si="4"/>
        <v>0</v>
      </c>
      <c r="BF138" s="148">
        <f t="shared" si="5"/>
        <v>0</v>
      </c>
      <c r="BG138" s="148">
        <f t="shared" si="6"/>
        <v>0</v>
      </c>
      <c r="BH138" s="148">
        <f t="shared" si="7"/>
        <v>0</v>
      </c>
      <c r="BI138" s="148">
        <f t="shared" si="8"/>
        <v>0</v>
      </c>
      <c r="BJ138" s="13" t="s">
        <v>153</v>
      </c>
      <c r="BK138" s="148">
        <f t="shared" si="9"/>
        <v>0</v>
      </c>
      <c r="BL138" s="13" t="s">
        <v>152</v>
      </c>
      <c r="BM138" s="147" t="s">
        <v>215</v>
      </c>
    </row>
    <row r="139" spans="2:65" s="1" customFormat="1" ht="24.2" customHeight="1" x14ac:dyDescent="0.2">
      <c r="B139" s="28"/>
      <c r="C139" s="149" t="s">
        <v>216</v>
      </c>
      <c r="D139" s="149" t="s">
        <v>194</v>
      </c>
      <c r="E139" s="150" t="s">
        <v>1612</v>
      </c>
      <c r="F139" s="151" t="s">
        <v>1613</v>
      </c>
      <c r="G139" s="152" t="s">
        <v>191</v>
      </c>
      <c r="H139" s="153">
        <v>2</v>
      </c>
      <c r="I139" s="154"/>
      <c r="J139" s="155">
        <f t="shared" si="0"/>
        <v>0</v>
      </c>
      <c r="K139" s="156"/>
      <c r="L139" s="157"/>
      <c r="M139" s="158" t="s">
        <v>1</v>
      </c>
      <c r="N139" s="159" t="s">
        <v>37</v>
      </c>
      <c r="P139" s="145">
        <f t="shared" si="1"/>
        <v>0</v>
      </c>
      <c r="Q139" s="145">
        <v>0</v>
      </c>
      <c r="R139" s="145">
        <f t="shared" si="2"/>
        <v>0</v>
      </c>
      <c r="S139" s="145">
        <v>0</v>
      </c>
      <c r="T139" s="146">
        <f t="shared" si="3"/>
        <v>0</v>
      </c>
      <c r="AR139" s="147" t="s">
        <v>162</v>
      </c>
      <c r="AT139" s="147" t="s">
        <v>194</v>
      </c>
      <c r="AU139" s="147" t="s">
        <v>153</v>
      </c>
      <c r="AY139" s="13" t="s">
        <v>146</v>
      </c>
      <c r="BE139" s="148">
        <f t="shared" si="4"/>
        <v>0</v>
      </c>
      <c r="BF139" s="148">
        <f t="shared" si="5"/>
        <v>0</v>
      </c>
      <c r="BG139" s="148">
        <f t="shared" si="6"/>
        <v>0</v>
      </c>
      <c r="BH139" s="148">
        <f t="shared" si="7"/>
        <v>0</v>
      </c>
      <c r="BI139" s="148">
        <f t="shared" si="8"/>
        <v>0</v>
      </c>
      <c r="BJ139" s="13" t="s">
        <v>153</v>
      </c>
      <c r="BK139" s="148">
        <f t="shared" si="9"/>
        <v>0</v>
      </c>
      <c r="BL139" s="13" t="s">
        <v>152</v>
      </c>
      <c r="BM139" s="147" t="s">
        <v>219</v>
      </c>
    </row>
    <row r="140" spans="2:65" s="1" customFormat="1" ht="24.2" customHeight="1" x14ac:dyDescent="0.2">
      <c r="B140" s="28"/>
      <c r="C140" s="149" t="s">
        <v>7</v>
      </c>
      <c r="D140" s="149" t="s">
        <v>194</v>
      </c>
      <c r="E140" s="150" t="s">
        <v>1614</v>
      </c>
      <c r="F140" s="151" t="s">
        <v>1615</v>
      </c>
      <c r="G140" s="152" t="s">
        <v>191</v>
      </c>
      <c r="H140" s="153">
        <v>4</v>
      </c>
      <c r="I140" s="154"/>
      <c r="J140" s="155">
        <f t="shared" si="0"/>
        <v>0</v>
      </c>
      <c r="K140" s="156"/>
      <c r="L140" s="157"/>
      <c r="M140" s="158" t="s">
        <v>1</v>
      </c>
      <c r="N140" s="159" t="s">
        <v>37</v>
      </c>
      <c r="P140" s="145">
        <f t="shared" si="1"/>
        <v>0</v>
      </c>
      <c r="Q140" s="145">
        <v>0</v>
      </c>
      <c r="R140" s="145">
        <f t="shared" si="2"/>
        <v>0</v>
      </c>
      <c r="S140" s="145">
        <v>0</v>
      </c>
      <c r="T140" s="146">
        <f t="shared" si="3"/>
        <v>0</v>
      </c>
      <c r="AR140" s="147" t="s">
        <v>162</v>
      </c>
      <c r="AT140" s="147" t="s">
        <v>194</v>
      </c>
      <c r="AU140" s="147" t="s">
        <v>153</v>
      </c>
      <c r="AY140" s="13" t="s">
        <v>146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3" t="s">
        <v>153</v>
      </c>
      <c r="BK140" s="148">
        <f t="shared" si="9"/>
        <v>0</v>
      </c>
      <c r="BL140" s="13" t="s">
        <v>152</v>
      </c>
      <c r="BM140" s="147" t="s">
        <v>222</v>
      </c>
    </row>
    <row r="141" spans="2:65" s="1" customFormat="1" ht="24.2" customHeight="1" x14ac:dyDescent="0.2">
      <c r="B141" s="28"/>
      <c r="C141" s="149" t="s">
        <v>223</v>
      </c>
      <c r="D141" s="149" t="s">
        <v>194</v>
      </c>
      <c r="E141" s="150" t="s">
        <v>1616</v>
      </c>
      <c r="F141" s="151" t="s">
        <v>1617</v>
      </c>
      <c r="G141" s="152" t="s">
        <v>191</v>
      </c>
      <c r="H141" s="153">
        <v>2</v>
      </c>
      <c r="I141" s="154"/>
      <c r="J141" s="155">
        <f t="shared" si="0"/>
        <v>0</v>
      </c>
      <c r="K141" s="156"/>
      <c r="L141" s="157"/>
      <c r="M141" s="158" t="s">
        <v>1</v>
      </c>
      <c r="N141" s="159" t="s">
        <v>37</v>
      </c>
      <c r="P141" s="145">
        <f t="shared" si="1"/>
        <v>0</v>
      </c>
      <c r="Q141" s="145">
        <v>0</v>
      </c>
      <c r="R141" s="145">
        <f t="shared" si="2"/>
        <v>0</v>
      </c>
      <c r="S141" s="145">
        <v>0</v>
      </c>
      <c r="T141" s="146">
        <f t="shared" si="3"/>
        <v>0</v>
      </c>
      <c r="AR141" s="147" t="s">
        <v>162</v>
      </c>
      <c r="AT141" s="147" t="s">
        <v>194</v>
      </c>
      <c r="AU141" s="147" t="s">
        <v>153</v>
      </c>
      <c r="AY141" s="13" t="s">
        <v>146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3" t="s">
        <v>153</v>
      </c>
      <c r="BK141" s="148">
        <f t="shared" si="9"/>
        <v>0</v>
      </c>
      <c r="BL141" s="13" t="s">
        <v>152</v>
      </c>
      <c r="BM141" s="147" t="s">
        <v>226</v>
      </c>
    </row>
    <row r="142" spans="2:65" s="1" customFormat="1" ht="24.2" customHeight="1" x14ac:dyDescent="0.2">
      <c r="B142" s="28"/>
      <c r="C142" s="149" t="s">
        <v>188</v>
      </c>
      <c r="D142" s="149" t="s">
        <v>194</v>
      </c>
      <c r="E142" s="150" t="s">
        <v>1618</v>
      </c>
      <c r="F142" s="151" t="s">
        <v>1619</v>
      </c>
      <c r="G142" s="152" t="s">
        <v>191</v>
      </c>
      <c r="H142" s="153">
        <v>2</v>
      </c>
      <c r="I142" s="154"/>
      <c r="J142" s="155">
        <f t="shared" si="0"/>
        <v>0</v>
      </c>
      <c r="K142" s="156"/>
      <c r="L142" s="157"/>
      <c r="M142" s="158" t="s">
        <v>1</v>
      </c>
      <c r="N142" s="159" t="s">
        <v>37</v>
      </c>
      <c r="P142" s="145">
        <f t="shared" si="1"/>
        <v>0</v>
      </c>
      <c r="Q142" s="145">
        <v>0</v>
      </c>
      <c r="R142" s="145">
        <f t="shared" si="2"/>
        <v>0</v>
      </c>
      <c r="S142" s="145">
        <v>0</v>
      </c>
      <c r="T142" s="146">
        <f t="shared" si="3"/>
        <v>0</v>
      </c>
      <c r="AR142" s="147" t="s">
        <v>162</v>
      </c>
      <c r="AT142" s="147" t="s">
        <v>194</v>
      </c>
      <c r="AU142" s="147" t="s">
        <v>153</v>
      </c>
      <c r="AY142" s="13" t="s">
        <v>146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3" t="s">
        <v>153</v>
      </c>
      <c r="BK142" s="148">
        <f t="shared" si="9"/>
        <v>0</v>
      </c>
      <c r="BL142" s="13" t="s">
        <v>152</v>
      </c>
      <c r="BM142" s="147" t="s">
        <v>230</v>
      </c>
    </row>
    <row r="143" spans="2:65" s="1" customFormat="1" ht="33" customHeight="1" x14ac:dyDescent="0.2">
      <c r="B143" s="28"/>
      <c r="C143" s="135" t="s">
        <v>231</v>
      </c>
      <c r="D143" s="135" t="s">
        <v>148</v>
      </c>
      <c r="E143" s="136" t="s">
        <v>1620</v>
      </c>
      <c r="F143" s="137" t="s">
        <v>1621</v>
      </c>
      <c r="G143" s="138" t="s">
        <v>191</v>
      </c>
      <c r="H143" s="139">
        <v>36</v>
      </c>
      <c r="I143" s="140"/>
      <c r="J143" s="141">
        <f t="shared" si="0"/>
        <v>0</v>
      </c>
      <c r="K143" s="142"/>
      <c r="L143" s="28"/>
      <c r="M143" s="143" t="s">
        <v>1</v>
      </c>
      <c r="N143" s="144" t="s">
        <v>37</v>
      </c>
      <c r="P143" s="145">
        <f t="shared" si="1"/>
        <v>0</v>
      </c>
      <c r="Q143" s="145">
        <v>4.8000000000000001E-4</v>
      </c>
      <c r="R143" s="145">
        <f t="shared" si="2"/>
        <v>1.728E-2</v>
      </c>
      <c r="S143" s="145">
        <v>0</v>
      </c>
      <c r="T143" s="146">
        <f t="shared" si="3"/>
        <v>0</v>
      </c>
      <c r="AR143" s="147" t="s">
        <v>152</v>
      </c>
      <c r="AT143" s="147" t="s">
        <v>148</v>
      </c>
      <c r="AU143" s="147" t="s">
        <v>153</v>
      </c>
      <c r="AY143" s="13" t="s">
        <v>146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3" t="s">
        <v>153</v>
      </c>
      <c r="BK143" s="148">
        <f t="shared" si="9"/>
        <v>0</v>
      </c>
      <c r="BL143" s="13" t="s">
        <v>152</v>
      </c>
      <c r="BM143" s="147" t="s">
        <v>234</v>
      </c>
    </row>
    <row r="144" spans="2:65" s="1" customFormat="1" ht="24.2" customHeight="1" x14ac:dyDescent="0.2">
      <c r="B144" s="28"/>
      <c r="C144" s="149" t="s">
        <v>192</v>
      </c>
      <c r="D144" s="149" t="s">
        <v>194</v>
      </c>
      <c r="E144" s="150" t="s">
        <v>1622</v>
      </c>
      <c r="F144" s="151" t="s">
        <v>1623</v>
      </c>
      <c r="G144" s="152" t="s">
        <v>191</v>
      </c>
      <c r="H144" s="153">
        <v>36.36</v>
      </c>
      <c r="I144" s="154"/>
      <c r="J144" s="155">
        <f t="shared" si="0"/>
        <v>0</v>
      </c>
      <c r="K144" s="156"/>
      <c r="L144" s="157"/>
      <c r="M144" s="158" t="s">
        <v>1</v>
      </c>
      <c r="N144" s="159" t="s">
        <v>37</v>
      </c>
      <c r="P144" s="145">
        <f t="shared" si="1"/>
        <v>0</v>
      </c>
      <c r="Q144" s="145">
        <v>1.2E-2</v>
      </c>
      <c r="R144" s="145">
        <f t="shared" si="2"/>
        <v>0.43631999999999999</v>
      </c>
      <c r="S144" s="145">
        <v>0</v>
      </c>
      <c r="T144" s="146">
        <f t="shared" si="3"/>
        <v>0</v>
      </c>
      <c r="AR144" s="147" t="s">
        <v>162</v>
      </c>
      <c r="AT144" s="147" t="s">
        <v>194</v>
      </c>
      <c r="AU144" s="147" t="s">
        <v>153</v>
      </c>
      <c r="AY144" s="13" t="s">
        <v>146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3" t="s">
        <v>153</v>
      </c>
      <c r="BK144" s="148">
        <f t="shared" si="9"/>
        <v>0</v>
      </c>
      <c r="BL144" s="13" t="s">
        <v>152</v>
      </c>
      <c r="BM144" s="147" t="s">
        <v>237</v>
      </c>
    </row>
    <row r="145" spans="2:65" s="1" customFormat="1" ht="24.2" customHeight="1" x14ac:dyDescent="0.2">
      <c r="B145" s="28"/>
      <c r="C145" s="135" t="s">
        <v>238</v>
      </c>
      <c r="D145" s="135" t="s">
        <v>148</v>
      </c>
      <c r="E145" s="136" t="s">
        <v>1624</v>
      </c>
      <c r="F145" s="137" t="s">
        <v>1625</v>
      </c>
      <c r="G145" s="138" t="s">
        <v>211</v>
      </c>
      <c r="H145" s="139">
        <v>120</v>
      </c>
      <c r="I145" s="140"/>
      <c r="J145" s="141">
        <f t="shared" si="0"/>
        <v>0</v>
      </c>
      <c r="K145" s="142"/>
      <c r="L145" s="28"/>
      <c r="M145" s="143" t="s">
        <v>1</v>
      </c>
      <c r="N145" s="144" t="s">
        <v>37</v>
      </c>
      <c r="P145" s="145">
        <f t="shared" si="1"/>
        <v>0</v>
      </c>
      <c r="Q145" s="145">
        <v>1.7999999999999999E-6</v>
      </c>
      <c r="R145" s="145">
        <f t="shared" si="2"/>
        <v>2.1599999999999999E-4</v>
      </c>
      <c r="S145" s="145">
        <v>0</v>
      </c>
      <c r="T145" s="146">
        <f t="shared" si="3"/>
        <v>0</v>
      </c>
      <c r="AR145" s="147" t="s">
        <v>152</v>
      </c>
      <c r="AT145" s="147" t="s">
        <v>148</v>
      </c>
      <c r="AU145" s="147" t="s">
        <v>153</v>
      </c>
      <c r="AY145" s="13" t="s">
        <v>146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13" t="s">
        <v>153</v>
      </c>
      <c r="BK145" s="148">
        <f t="shared" si="9"/>
        <v>0</v>
      </c>
      <c r="BL145" s="13" t="s">
        <v>152</v>
      </c>
      <c r="BM145" s="147" t="s">
        <v>241</v>
      </c>
    </row>
    <row r="146" spans="2:65" s="1" customFormat="1" ht="16.5" customHeight="1" x14ac:dyDescent="0.2">
      <c r="B146" s="28"/>
      <c r="C146" s="149" t="s">
        <v>197</v>
      </c>
      <c r="D146" s="149" t="s">
        <v>194</v>
      </c>
      <c r="E146" s="150" t="s">
        <v>1626</v>
      </c>
      <c r="F146" s="151" t="s">
        <v>1627</v>
      </c>
      <c r="G146" s="152" t="s">
        <v>1628</v>
      </c>
      <c r="H146" s="153">
        <v>4.8000000000000001E-2</v>
      </c>
      <c r="I146" s="154"/>
      <c r="J146" s="155">
        <f t="shared" si="0"/>
        <v>0</v>
      </c>
      <c r="K146" s="156"/>
      <c r="L146" s="157"/>
      <c r="M146" s="158" t="s">
        <v>1</v>
      </c>
      <c r="N146" s="159" t="s">
        <v>37</v>
      </c>
      <c r="P146" s="145">
        <f t="shared" si="1"/>
        <v>0</v>
      </c>
      <c r="Q146" s="145">
        <v>1E-3</v>
      </c>
      <c r="R146" s="145">
        <f t="shared" si="2"/>
        <v>4.8000000000000001E-5</v>
      </c>
      <c r="S146" s="145">
        <v>0</v>
      </c>
      <c r="T146" s="146">
        <f t="shared" si="3"/>
        <v>0</v>
      </c>
      <c r="AR146" s="147" t="s">
        <v>162</v>
      </c>
      <c r="AT146" s="147" t="s">
        <v>194</v>
      </c>
      <c r="AU146" s="147" t="s">
        <v>153</v>
      </c>
      <c r="AY146" s="13" t="s">
        <v>146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13" t="s">
        <v>153</v>
      </c>
      <c r="BK146" s="148">
        <f t="shared" si="9"/>
        <v>0</v>
      </c>
      <c r="BL146" s="13" t="s">
        <v>152</v>
      </c>
      <c r="BM146" s="147" t="s">
        <v>244</v>
      </c>
    </row>
    <row r="147" spans="2:65" s="1" customFormat="1" ht="21.75" customHeight="1" x14ac:dyDescent="0.2">
      <c r="B147" s="28"/>
      <c r="C147" s="135" t="s">
        <v>245</v>
      </c>
      <c r="D147" s="135" t="s">
        <v>148</v>
      </c>
      <c r="E147" s="136" t="s">
        <v>1629</v>
      </c>
      <c r="F147" s="137" t="s">
        <v>1630</v>
      </c>
      <c r="G147" s="138" t="s">
        <v>191</v>
      </c>
      <c r="H147" s="139">
        <v>12</v>
      </c>
      <c r="I147" s="140"/>
      <c r="J147" s="141">
        <f t="shared" si="0"/>
        <v>0</v>
      </c>
      <c r="K147" s="142"/>
      <c r="L147" s="28"/>
      <c r="M147" s="143" t="s">
        <v>1</v>
      </c>
      <c r="N147" s="144" t="s">
        <v>37</v>
      </c>
      <c r="P147" s="145">
        <f t="shared" si="1"/>
        <v>0</v>
      </c>
      <c r="Q147" s="145">
        <v>2.0000000000000001E-4</v>
      </c>
      <c r="R147" s="145">
        <f t="shared" si="2"/>
        <v>2.4000000000000002E-3</v>
      </c>
      <c r="S147" s="145">
        <v>0</v>
      </c>
      <c r="T147" s="146">
        <f t="shared" si="3"/>
        <v>0</v>
      </c>
      <c r="AR147" s="147" t="s">
        <v>152</v>
      </c>
      <c r="AT147" s="147" t="s">
        <v>148</v>
      </c>
      <c r="AU147" s="147" t="s">
        <v>153</v>
      </c>
      <c r="AY147" s="13" t="s">
        <v>146</v>
      </c>
      <c r="BE147" s="148">
        <f t="shared" si="4"/>
        <v>0</v>
      </c>
      <c r="BF147" s="148">
        <f t="shared" si="5"/>
        <v>0</v>
      </c>
      <c r="BG147" s="148">
        <f t="shared" si="6"/>
        <v>0</v>
      </c>
      <c r="BH147" s="148">
        <f t="shared" si="7"/>
        <v>0</v>
      </c>
      <c r="BI147" s="148">
        <f t="shared" si="8"/>
        <v>0</v>
      </c>
      <c r="BJ147" s="13" t="s">
        <v>153</v>
      </c>
      <c r="BK147" s="148">
        <f t="shared" si="9"/>
        <v>0</v>
      </c>
      <c r="BL147" s="13" t="s">
        <v>152</v>
      </c>
      <c r="BM147" s="147" t="s">
        <v>248</v>
      </c>
    </row>
    <row r="148" spans="2:65" s="1" customFormat="1" ht="24.2" customHeight="1" x14ac:dyDescent="0.2">
      <c r="B148" s="28"/>
      <c r="C148" s="135" t="s">
        <v>200</v>
      </c>
      <c r="D148" s="135" t="s">
        <v>148</v>
      </c>
      <c r="E148" s="136" t="s">
        <v>1631</v>
      </c>
      <c r="F148" s="137" t="s">
        <v>1632</v>
      </c>
      <c r="G148" s="138" t="s">
        <v>211</v>
      </c>
      <c r="H148" s="139">
        <v>120</v>
      </c>
      <c r="I148" s="140"/>
      <c r="J148" s="141">
        <f t="shared" si="0"/>
        <v>0</v>
      </c>
      <c r="K148" s="142"/>
      <c r="L148" s="28"/>
      <c r="M148" s="143" t="s">
        <v>1</v>
      </c>
      <c r="N148" s="144" t="s">
        <v>37</v>
      </c>
      <c r="P148" s="145">
        <f t="shared" si="1"/>
        <v>0</v>
      </c>
      <c r="Q148" s="145">
        <v>0</v>
      </c>
      <c r="R148" s="145">
        <f t="shared" si="2"/>
        <v>0</v>
      </c>
      <c r="S148" s="145">
        <v>0</v>
      </c>
      <c r="T148" s="146">
        <f t="shared" si="3"/>
        <v>0</v>
      </c>
      <c r="AR148" s="147" t="s">
        <v>152</v>
      </c>
      <c r="AT148" s="147" t="s">
        <v>148</v>
      </c>
      <c r="AU148" s="147" t="s">
        <v>153</v>
      </c>
      <c r="AY148" s="13" t="s">
        <v>146</v>
      </c>
      <c r="BE148" s="148">
        <f t="shared" si="4"/>
        <v>0</v>
      </c>
      <c r="BF148" s="148">
        <f t="shared" si="5"/>
        <v>0</v>
      </c>
      <c r="BG148" s="148">
        <f t="shared" si="6"/>
        <v>0</v>
      </c>
      <c r="BH148" s="148">
        <f t="shared" si="7"/>
        <v>0</v>
      </c>
      <c r="BI148" s="148">
        <f t="shared" si="8"/>
        <v>0</v>
      </c>
      <c r="BJ148" s="13" t="s">
        <v>153</v>
      </c>
      <c r="BK148" s="148">
        <f t="shared" si="9"/>
        <v>0</v>
      </c>
      <c r="BL148" s="13" t="s">
        <v>152</v>
      </c>
      <c r="BM148" s="147" t="s">
        <v>251</v>
      </c>
    </row>
    <row r="149" spans="2:65" s="1" customFormat="1" ht="21.75" customHeight="1" x14ac:dyDescent="0.2">
      <c r="B149" s="28"/>
      <c r="C149" s="149" t="s">
        <v>252</v>
      </c>
      <c r="D149" s="149" t="s">
        <v>194</v>
      </c>
      <c r="E149" s="150" t="s">
        <v>1633</v>
      </c>
      <c r="F149" s="151" t="s">
        <v>1634</v>
      </c>
      <c r="G149" s="152" t="s">
        <v>356</v>
      </c>
      <c r="H149" s="153">
        <v>2E-3</v>
      </c>
      <c r="I149" s="154"/>
      <c r="J149" s="155">
        <f t="shared" si="0"/>
        <v>0</v>
      </c>
      <c r="K149" s="156"/>
      <c r="L149" s="157"/>
      <c r="M149" s="166" t="s">
        <v>1</v>
      </c>
      <c r="N149" s="167" t="s">
        <v>37</v>
      </c>
      <c r="O149" s="163"/>
      <c r="P149" s="164">
        <f t="shared" si="1"/>
        <v>0</v>
      </c>
      <c r="Q149" s="164">
        <v>1</v>
      </c>
      <c r="R149" s="164">
        <f t="shared" si="2"/>
        <v>2E-3</v>
      </c>
      <c r="S149" s="164">
        <v>0</v>
      </c>
      <c r="T149" s="165">
        <f t="shared" si="3"/>
        <v>0</v>
      </c>
      <c r="AR149" s="147" t="s">
        <v>162</v>
      </c>
      <c r="AT149" s="147" t="s">
        <v>194</v>
      </c>
      <c r="AU149" s="147" t="s">
        <v>153</v>
      </c>
      <c r="AY149" s="13" t="s">
        <v>146</v>
      </c>
      <c r="BE149" s="148">
        <f t="shared" si="4"/>
        <v>0</v>
      </c>
      <c r="BF149" s="148">
        <f t="shared" si="5"/>
        <v>0</v>
      </c>
      <c r="BG149" s="148">
        <f t="shared" si="6"/>
        <v>0</v>
      </c>
      <c r="BH149" s="148">
        <f t="shared" si="7"/>
        <v>0</v>
      </c>
      <c r="BI149" s="148">
        <f t="shared" si="8"/>
        <v>0</v>
      </c>
      <c r="BJ149" s="13" t="s">
        <v>153</v>
      </c>
      <c r="BK149" s="148">
        <f t="shared" si="9"/>
        <v>0</v>
      </c>
      <c r="BL149" s="13" t="s">
        <v>152</v>
      </c>
      <c r="BM149" s="147" t="s">
        <v>255</v>
      </c>
    </row>
    <row r="150" spans="2:65" s="1" customFormat="1" ht="6.95" customHeight="1" x14ac:dyDescent="0.2"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28"/>
    </row>
  </sheetData>
  <sheetProtection algorithmName="SHA-512" hashValue="VvJhJ16uXm0Rc7nAjgx07TuJfxHUSpXA7sQmnDuiXQtXXBy61zJ4T6j+V7xrIoYgQhgtx/Wt6udZFD1SzuBB7Q==" saltValue="L+1QJJuiENkHlAl1MezTL+SQGhpl9hX9gbq6M4aXk0cGOumsPNoJ+tv7VkJXQq8wrSnbi3UbRrPFuHNnbJJMuA==" spinCount="100000" sheet="1" objects="1" scenarios="1" formatColumns="0" formatRows="0" autoFilter="0"/>
  <autoFilter ref="C117:K149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9</vt:i4>
      </vt:variant>
      <vt:variant>
        <vt:lpstr>Pomenované rozsahy</vt:lpstr>
      </vt:variant>
      <vt:variant>
        <vt:i4>18</vt:i4>
      </vt:variant>
    </vt:vector>
  </HeadingPairs>
  <TitlesOfParts>
    <vt:vector size="27" baseType="lpstr">
      <vt:lpstr>Rekapitulácia stavby</vt:lpstr>
      <vt:lpstr>01 - Stavebná časť</vt:lpstr>
      <vt:lpstr>02 - Elektroinštalácia, b...</vt:lpstr>
      <vt:lpstr>03 - Zdravotechnika</vt:lpstr>
      <vt:lpstr>04 - Ústredné vykurovanie</vt:lpstr>
      <vt:lpstr>05 - Vodovodna prípojka</vt:lpstr>
      <vt:lpstr>06 - Kanalizačná prípojka</vt:lpstr>
      <vt:lpstr>07 - Prípojka NN</vt:lpstr>
      <vt:lpstr>08 - Sadove úpravy</vt:lpstr>
      <vt:lpstr>'01 - Stavebná časť'!Názvy_tlače</vt:lpstr>
      <vt:lpstr>'02 - Elektroinštalácia, b...'!Názvy_tlače</vt:lpstr>
      <vt:lpstr>'03 - Zdravotechnika'!Názvy_tlače</vt:lpstr>
      <vt:lpstr>'04 - Ústredné vykurovanie'!Názvy_tlače</vt:lpstr>
      <vt:lpstr>'05 - Vodovodna prípojka'!Názvy_tlače</vt:lpstr>
      <vt:lpstr>'06 - Kanalizačná prípojka'!Názvy_tlače</vt:lpstr>
      <vt:lpstr>'07 - Prípojka NN'!Názvy_tlače</vt:lpstr>
      <vt:lpstr>'08 - Sadove úpravy'!Názvy_tlače</vt:lpstr>
      <vt:lpstr>'Rekapitulácia stavby'!Názvy_tlače</vt:lpstr>
      <vt:lpstr>'01 - Stavebná časť'!Oblasť_tlače</vt:lpstr>
      <vt:lpstr>'02 - Elektroinštalácia, b...'!Oblasť_tlače</vt:lpstr>
      <vt:lpstr>'03 - Zdravotechnika'!Oblasť_tlače</vt:lpstr>
      <vt:lpstr>'04 - Ústredné vykurovanie'!Oblasť_tlače</vt:lpstr>
      <vt:lpstr>'05 - Vodovodna prípojka'!Oblasť_tlače</vt:lpstr>
      <vt:lpstr>'06 - Kanalizačná prípojka'!Oblasť_tlače</vt:lpstr>
      <vt:lpstr>'07 - Prípojka NN'!Oblasť_tlače</vt:lpstr>
      <vt:lpstr>'08 - Sadove úpravy'!Oblasť_tlače</vt:lpstr>
      <vt:lpstr>'Rekapitulácia stavby'!Oblasť_tlače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GF</dc:creator>
  <cp:keywords/>
  <dc:description/>
  <cp:lastModifiedBy>uhrin@tenderprojekt.sk</cp:lastModifiedBy>
  <dcterms:created xsi:type="dcterms:W3CDTF">2024-10-10T06:47:33Z</dcterms:created>
  <dcterms:modified xsi:type="dcterms:W3CDTF">2024-12-10T20:08:21Z</dcterms:modified>
  <cp:category/>
</cp:coreProperties>
</file>