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katarina_stasjakova_bratislava_sk/Documents/Pracovná plocha/zakazky 2023_2025/29 Park Muchovo námestie/žiadosť o vysvetlenie/"/>
    </mc:Choice>
  </mc:AlternateContent>
  <xr:revisionPtr revIDLastSave="2" documentId="8_{779ED5DD-ACF7-4733-AA7E-4ADA2ECB3131}" xr6:coauthVersionLast="47" xr6:coauthVersionMax="47" xr10:uidLastSave="{A0375F88-0D00-4F75-8485-8DAF45529976}"/>
  <bookViews>
    <workbookView xWindow="-120" yWindow="-120" windowWidth="29040" windowHeight="15840" tabRatio="926" xr2:uid="{00000000-000D-0000-FFFF-FFFF00000000}"/>
  </bookViews>
  <sheets>
    <sheet name="Ponuka " sheetId="18" r:id="rId1"/>
    <sheet name="Podmienky účasti " sheetId="20" r:id="rId2"/>
    <sheet name="Osobné postavenie" sheetId="15" r:id="rId3"/>
    <sheet name="Koneční užívatelia výhod" sheetId="16" r:id="rId4"/>
    <sheet name="Medzinárodné sankcie" sheetId="17" r:id="rId5"/>
    <sheet name="Rekapitulácia stavby" sheetId="1" r:id="rId6"/>
    <sheet name="01 - Asanácia SO 23.01" sheetId="2" r:id="rId7"/>
    <sheet name="02 - Sadové úpravy" sheetId="3" r:id="rId8"/>
    <sheet name="03 - Závlahy" sheetId="4" r:id="rId9"/>
    <sheet name="04 - SO 15.3 - Areálová studňa" sheetId="7" r:id="rId10"/>
    <sheet name="05 - SO 11.3 - Areálové osvetle" sheetId="9" r:id="rId11"/>
    <sheet name="Závlaha - Rozpočet" sheetId="5" r:id="rId12"/>
    <sheet name="Príloha -Sadové úpravy" sheetId="10" r:id="rId13"/>
    <sheet name="Príloha - Asanácia" sheetId="11" r:id="rId14"/>
    <sheet name="Príloha - Sadovnícke skladby" sheetId="12" r:id="rId15"/>
    <sheet name="Príloha - Rastlinný materiál" sheetId="13" r:id="rId16"/>
    <sheet name="Príloha - Mobiliár  a prvky" sheetId="14" r:id="rId17"/>
  </sheets>
  <definedNames>
    <definedName name="_xlnm._FilterDatabase" localSheetId="6" hidden="1">'01 - Asanácia SO 23.01'!$C$126:$K$148</definedName>
    <definedName name="_xlnm._FilterDatabase" localSheetId="7" hidden="1">'02 - Sadové úpravy'!$C$137:$K$353</definedName>
    <definedName name="_xlnm._FilterDatabase" localSheetId="8" hidden="1">'03 - Závlahy'!$C$121:$K$125</definedName>
    <definedName name="_xlnm._FilterDatabase" localSheetId="10" hidden="1">'05 - SO 11.3 - Areálové osvetle'!$C$121:$K$150</definedName>
    <definedName name="_xlnm.Print_Titles" localSheetId="6">'01 - Asanácia SO 23.01'!$126:$126</definedName>
    <definedName name="_xlnm.Print_Titles" localSheetId="7">'02 - Sadové úpravy'!$137:$137</definedName>
    <definedName name="_xlnm.Print_Titles" localSheetId="8">'03 - Závlahy'!$121:$121</definedName>
    <definedName name="_xlnm.Print_Titles" localSheetId="10">'05 - SO 11.3 - Areálové osvetle'!$121:$121</definedName>
    <definedName name="_xlnm.Print_Titles" localSheetId="5">'Rekapitulácia stavby'!$92:$92</definedName>
    <definedName name="_xlnm.Print_Area" localSheetId="6">'01 - Asanácia SO 23.01'!$C$4:$J$76,'01 - Asanácia SO 23.01'!$C$82:$J$108,'01 - Asanácia SO 23.01'!$C$114:$J$148</definedName>
    <definedName name="_xlnm.Print_Area" localSheetId="7">'02 - Sadové úpravy'!$C$4:$J$76,'02 - Sadové úpravy'!$C$82:$J$119,'02 - Sadové úpravy'!$C$125:$J$353</definedName>
    <definedName name="_xlnm.Print_Area" localSheetId="8">'03 - Závlahy'!$C$4:$J$76,'03 - Závlahy'!$C$82:$J$103,'03 - Závlahy'!$C$109:$J$125</definedName>
    <definedName name="_xlnm.Print_Area" localSheetId="9">'04 - SO 15.3 - Areálová studňa'!$A$1:$V$166</definedName>
    <definedName name="_xlnm.Print_Area" localSheetId="10">'05 - SO 11.3 - Areálové osvetle'!$C$4:$J$76,'05 - SO 11.3 - Areálové osvetle'!$C$82:$J$103,'05 - SO 11.3 - Areálové osvetle'!$C$109:$J$150</definedName>
    <definedName name="_xlnm.Print_Area" localSheetId="3">'Koneční užívatelia výhod'!$B$1:$B$28</definedName>
    <definedName name="_xlnm.Print_Area" localSheetId="4">'Medzinárodné sankcie'!$B$1:$B$22</definedName>
    <definedName name="_xlnm.Print_Area" localSheetId="2">'Osobné postavenie'!$B$1:$B$19</definedName>
    <definedName name="_xlnm.Print_Area" localSheetId="1">'Podmienky účasti '!$A$1:$I$19</definedName>
    <definedName name="_xlnm.Print_Area" localSheetId="0">'Ponuka '!$B$1:$H$44</definedName>
    <definedName name="_xlnm.Print_Area" localSheetId="12">'Príloha -Sadové úpravy'!$A$1:$J$23</definedName>
    <definedName name="_xlnm.Print_Area" localSheetId="5">'Rekapitulácia stavby'!$D$4:$AO$76,'Rekapitulácia stavby'!$C$82:$AQ$103</definedName>
    <definedName name="_xlnm.Print_Area" localSheetId="11">'Závlaha - Rozpočet'!$A$1:$L$215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3" i="3" l="1"/>
  <c r="BK147" i="9"/>
  <c r="BI147" i="9"/>
  <c r="BH147" i="9"/>
  <c r="BG147" i="9"/>
  <c r="BE147" i="9"/>
  <c r="T147" i="9"/>
  <c r="R147" i="9"/>
  <c r="P147" i="9"/>
  <c r="J147" i="9"/>
  <c r="BF147" i="9" s="1"/>
  <c r="BK148" i="9"/>
  <c r="BI148" i="9"/>
  <c r="BH148" i="9"/>
  <c r="BG148" i="9"/>
  <c r="BE148" i="9"/>
  <c r="T148" i="9"/>
  <c r="R148" i="9"/>
  <c r="P148" i="9"/>
  <c r="J148" i="9"/>
  <c r="BF148" i="9" s="1"/>
  <c r="BK149" i="9"/>
  <c r="BI149" i="9"/>
  <c r="BH149" i="9"/>
  <c r="BG149" i="9"/>
  <c r="BE149" i="9"/>
  <c r="T149" i="9"/>
  <c r="R149" i="9"/>
  <c r="P149" i="9"/>
  <c r="J149" i="9"/>
  <c r="BF149" i="9" s="1"/>
  <c r="BK164" i="7"/>
  <c r="BI164" i="7"/>
  <c r="BH164" i="7"/>
  <c r="BG164" i="7"/>
  <c r="BE164" i="7"/>
  <c r="T164" i="7"/>
  <c r="R164" i="7"/>
  <c r="P164" i="7"/>
  <c r="J164" i="7"/>
  <c r="BF164" i="7" s="1"/>
  <c r="J130" i="2"/>
  <c r="G24" i="11"/>
  <c r="J158" i="3"/>
  <c r="AK38" i="1"/>
  <c r="G3" i="11"/>
  <c r="G11" i="11"/>
  <c r="G13" i="11" s="1"/>
  <c r="G15" i="11" s="1"/>
  <c r="G5" i="11"/>
  <c r="G37" i="18" l="1"/>
  <c r="G38" i="18" s="1"/>
  <c r="AU97" i="1" l="1"/>
  <c r="E73" i="13" l="1"/>
  <c r="E65" i="13"/>
  <c r="E73" i="12"/>
  <c r="E9" i="12" s="1"/>
  <c r="E72" i="12"/>
  <c r="E67" i="12"/>
  <c r="E13" i="12" s="1"/>
  <c r="E66" i="12"/>
  <c r="E6" i="12" s="1"/>
  <c r="E43" i="12"/>
  <c r="E38" i="12"/>
  <c r="E37" i="12"/>
  <c r="E36" i="12"/>
  <c r="E35" i="12"/>
  <c r="E32" i="12"/>
  <c r="E30" i="12"/>
  <c r="E29" i="12"/>
  <c r="E28" i="12"/>
  <c r="E27" i="12"/>
  <c r="E26" i="12"/>
  <c r="E25" i="12"/>
  <c r="E22" i="12"/>
  <c r="E21" i="12"/>
  <c r="E20" i="12"/>
  <c r="E17" i="12"/>
  <c r="E16" i="12"/>
  <c r="E15" i="12"/>
  <c r="E14" i="12"/>
  <c r="E10" i="12"/>
  <c r="E8" i="12"/>
  <c r="E5" i="12" l="1"/>
  <c r="G20" i="11"/>
  <c r="E14" i="11"/>
  <c r="E16" i="11" s="1"/>
  <c r="F23" i="10"/>
  <c r="E21" i="10"/>
  <c r="F21" i="10" s="1"/>
  <c r="D17" i="10"/>
  <c r="E13" i="10"/>
  <c r="E14" i="10" s="1"/>
  <c r="F12" i="10"/>
  <c r="E6" i="10"/>
  <c r="E7" i="10" s="1"/>
  <c r="G19" i="11" l="1"/>
  <c r="G17" i="11"/>
  <c r="F7" i="10"/>
  <c r="E8" i="10"/>
  <c r="F14" i="10"/>
  <c r="E15" i="10"/>
  <c r="F13" i="10"/>
  <c r="F6" i="10"/>
  <c r="E9" i="10" l="1"/>
  <c r="F8" i="10"/>
  <c r="BK146" i="9" l="1"/>
  <c r="BI146" i="9"/>
  <c r="BH146" i="9"/>
  <c r="BG146" i="9"/>
  <c r="BE146" i="9"/>
  <c r="T146" i="9"/>
  <c r="R146" i="9"/>
  <c r="P146" i="9"/>
  <c r="J146" i="9"/>
  <c r="BF146" i="9" s="1"/>
  <c r="BK145" i="9"/>
  <c r="BI145" i="9"/>
  <c r="BH145" i="9"/>
  <c r="BG145" i="9"/>
  <c r="BE145" i="9"/>
  <c r="T145" i="9"/>
  <c r="R145" i="9"/>
  <c r="P145" i="9"/>
  <c r="J145" i="9"/>
  <c r="BF145" i="9" s="1"/>
  <c r="BK144" i="9"/>
  <c r="BI144" i="9"/>
  <c r="BH144" i="9"/>
  <c r="BG144" i="9"/>
  <c r="BE144" i="9"/>
  <c r="T144" i="9"/>
  <c r="R144" i="9"/>
  <c r="P144" i="9"/>
  <c r="J144" i="9"/>
  <c r="BF144" i="9" s="1"/>
  <c r="BK143" i="9"/>
  <c r="BI143" i="9"/>
  <c r="BH143" i="9"/>
  <c r="BG143" i="9"/>
  <c r="BE143" i="9"/>
  <c r="T143" i="9"/>
  <c r="R143" i="9"/>
  <c r="P143" i="9"/>
  <c r="J143" i="9"/>
  <c r="BF143" i="9" s="1"/>
  <c r="BK142" i="9"/>
  <c r="BI142" i="9"/>
  <c r="BH142" i="9"/>
  <c r="BG142" i="9"/>
  <c r="BE142" i="9"/>
  <c r="T142" i="9"/>
  <c r="R142" i="9"/>
  <c r="P142" i="9"/>
  <c r="J142" i="9"/>
  <c r="BF142" i="9" s="1"/>
  <c r="BK141" i="9"/>
  <c r="BI141" i="9"/>
  <c r="BH141" i="9"/>
  <c r="BG141" i="9"/>
  <c r="BE141" i="9"/>
  <c r="T141" i="9"/>
  <c r="R141" i="9"/>
  <c r="P141" i="9"/>
  <c r="J141" i="9"/>
  <c r="BF141" i="9" s="1"/>
  <c r="BK140" i="9"/>
  <c r="BI140" i="9"/>
  <c r="BH140" i="9"/>
  <c r="BG140" i="9"/>
  <c r="BE140" i="9"/>
  <c r="T140" i="9"/>
  <c r="R140" i="9"/>
  <c r="P140" i="9"/>
  <c r="J140" i="9"/>
  <c r="BF140" i="9" s="1"/>
  <c r="BK139" i="9"/>
  <c r="BI139" i="9"/>
  <c r="BH139" i="9"/>
  <c r="BG139" i="9"/>
  <c r="BE139" i="9"/>
  <c r="T139" i="9"/>
  <c r="R139" i="9"/>
  <c r="P139" i="9"/>
  <c r="J139" i="9"/>
  <c r="BF139" i="9" s="1"/>
  <c r="BK138" i="9"/>
  <c r="BI138" i="9"/>
  <c r="BH138" i="9"/>
  <c r="BG138" i="9"/>
  <c r="BE138" i="9"/>
  <c r="T138" i="9"/>
  <c r="R138" i="9"/>
  <c r="P138" i="9"/>
  <c r="J138" i="9"/>
  <c r="BF138" i="9" s="1"/>
  <c r="BK137" i="9"/>
  <c r="BI137" i="9"/>
  <c r="BH137" i="9"/>
  <c r="BG137" i="9"/>
  <c r="BE137" i="9"/>
  <c r="T137" i="9"/>
  <c r="R137" i="9"/>
  <c r="P137" i="9"/>
  <c r="J137" i="9"/>
  <c r="BF137" i="9" s="1"/>
  <c r="BK136" i="9"/>
  <c r="BI136" i="9"/>
  <c r="BH136" i="9"/>
  <c r="BG136" i="9"/>
  <c r="BE136" i="9"/>
  <c r="T136" i="9"/>
  <c r="R136" i="9"/>
  <c r="P136" i="9"/>
  <c r="J136" i="9"/>
  <c r="BF136" i="9" s="1"/>
  <c r="BK135" i="9"/>
  <c r="BI135" i="9"/>
  <c r="BH135" i="9"/>
  <c r="BG135" i="9"/>
  <c r="BE135" i="9"/>
  <c r="T135" i="9"/>
  <c r="R135" i="9"/>
  <c r="P135" i="9"/>
  <c r="J135" i="9"/>
  <c r="BF135" i="9" s="1"/>
  <c r="BK134" i="9"/>
  <c r="BI134" i="9"/>
  <c r="BH134" i="9"/>
  <c r="BG134" i="9"/>
  <c r="BE134" i="9"/>
  <c r="T134" i="9"/>
  <c r="R134" i="9"/>
  <c r="P134" i="9"/>
  <c r="J134" i="9"/>
  <c r="BF134" i="9" s="1"/>
  <c r="BK133" i="9"/>
  <c r="BI133" i="9"/>
  <c r="BH133" i="9"/>
  <c r="BG133" i="9"/>
  <c r="BE133" i="9"/>
  <c r="T133" i="9"/>
  <c r="R133" i="9"/>
  <c r="P133" i="9"/>
  <c r="J133" i="9"/>
  <c r="BF133" i="9" s="1"/>
  <c r="BK132" i="9"/>
  <c r="BI132" i="9"/>
  <c r="BH132" i="9"/>
  <c r="BG132" i="9"/>
  <c r="BE132" i="9"/>
  <c r="T132" i="9"/>
  <c r="R132" i="9"/>
  <c r="P132" i="9"/>
  <c r="J132" i="9"/>
  <c r="BF132" i="9" s="1"/>
  <c r="BK131" i="9"/>
  <c r="BI131" i="9"/>
  <c r="BH131" i="9"/>
  <c r="BG131" i="9"/>
  <c r="BE131" i="9"/>
  <c r="T131" i="9"/>
  <c r="R131" i="9"/>
  <c r="P131" i="9"/>
  <c r="J131" i="9"/>
  <c r="BF131" i="9" s="1"/>
  <c r="BK130" i="9"/>
  <c r="BI130" i="9"/>
  <c r="BH130" i="9"/>
  <c r="BG130" i="9"/>
  <c r="BE130" i="9"/>
  <c r="T130" i="9"/>
  <c r="R130" i="9"/>
  <c r="P130" i="9"/>
  <c r="J130" i="9"/>
  <c r="BF130" i="9" s="1"/>
  <c r="BK129" i="9"/>
  <c r="BI129" i="9"/>
  <c r="BH129" i="9"/>
  <c r="BG129" i="9"/>
  <c r="BE129" i="9"/>
  <c r="T129" i="9"/>
  <c r="R129" i="9"/>
  <c r="P129" i="9"/>
  <c r="J129" i="9"/>
  <c r="BK128" i="9"/>
  <c r="BI128" i="9"/>
  <c r="BH128" i="9"/>
  <c r="BG128" i="9"/>
  <c r="BE128" i="9"/>
  <c r="T128" i="9"/>
  <c r="R128" i="9"/>
  <c r="P128" i="9"/>
  <c r="J128" i="9"/>
  <c r="BF128" i="9" s="1"/>
  <c r="BK127" i="9"/>
  <c r="BI127" i="9"/>
  <c r="BH127" i="9"/>
  <c r="BG127" i="9"/>
  <c r="BE127" i="9"/>
  <c r="T127" i="9"/>
  <c r="R127" i="9"/>
  <c r="P127" i="9"/>
  <c r="J127" i="9"/>
  <c r="BF127" i="9" s="1"/>
  <c r="BK126" i="9"/>
  <c r="BI126" i="9"/>
  <c r="BH126" i="9"/>
  <c r="BG126" i="9"/>
  <c r="BE126" i="9"/>
  <c r="T126" i="9"/>
  <c r="R126" i="9"/>
  <c r="P126" i="9"/>
  <c r="J126" i="9"/>
  <c r="BF126" i="9" s="1"/>
  <c r="BK125" i="9"/>
  <c r="BI125" i="9"/>
  <c r="BH125" i="9"/>
  <c r="BG125" i="9"/>
  <c r="BE125" i="9"/>
  <c r="T125" i="9"/>
  <c r="R125" i="9"/>
  <c r="P125" i="9"/>
  <c r="J125" i="9"/>
  <c r="I150" i="9" s="1"/>
  <c r="E87" i="9"/>
  <c r="BI150" i="9"/>
  <c r="BH150" i="9"/>
  <c r="BG150" i="9"/>
  <c r="BE150" i="9"/>
  <c r="T150" i="9"/>
  <c r="T124" i="9" s="1"/>
  <c r="T123" i="9" s="1"/>
  <c r="T122" i="9" s="1"/>
  <c r="R150" i="9"/>
  <c r="R124" i="9" s="1"/>
  <c r="R123" i="9" s="1"/>
  <c r="R122" i="9" s="1"/>
  <c r="P150" i="9"/>
  <c r="P124" i="9" s="1"/>
  <c r="P123" i="9" s="1"/>
  <c r="P122" i="9" s="1"/>
  <c r="AU99" i="1" s="1"/>
  <c r="J119" i="9"/>
  <c r="J118" i="9"/>
  <c r="F116" i="9"/>
  <c r="E114" i="9"/>
  <c r="J92" i="9"/>
  <c r="J91" i="9"/>
  <c r="F89" i="9"/>
  <c r="J39" i="9"/>
  <c r="J38" i="9"/>
  <c r="AY99" i="1" s="1"/>
  <c r="J37" i="9"/>
  <c r="J31" i="9"/>
  <c r="J18" i="9"/>
  <c r="E18" i="9"/>
  <c r="F119" i="9" s="1"/>
  <c r="J17" i="9"/>
  <c r="J15" i="9"/>
  <c r="E15" i="9"/>
  <c r="F91" i="9" s="1"/>
  <c r="J14" i="9"/>
  <c r="J89" i="9"/>
  <c r="E7" i="9"/>
  <c r="E112" i="9" s="1"/>
  <c r="BF129" i="9" l="1"/>
  <c r="J150" i="9"/>
  <c r="BF150" i="9" s="1"/>
  <c r="BF125" i="9"/>
  <c r="F37" i="9"/>
  <c r="BB99" i="1" s="1"/>
  <c r="F39" i="9"/>
  <c r="BD99" i="1" s="1"/>
  <c r="F35" i="9"/>
  <c r="AZ99" i="1" s="1"/>
  <c r="F38" i="9"/>
  <c r="BC99" i="1" s="1"/>
  <c r="F92" i="9"/>
  <c r="F118" i="9"/>
  <c r="J35" i="9"/>
  <c r="AV99" i="1" s="1"/>
  <c r="J116" i="9"/>
  <c r="E85" i="9"/>
  <c r="F36" i="9" l="1"/>
  <c r="BA99" i="1" s="1"/>
  <c r="J36" i="9"/>
  <c r="BK150" i="9"/>
  <c r="BK124" i="9" s="1"/>
  <c r="AX99" i="1" l="1"/>
  <c r="AW99" i="1"/>
  <c r="BK165" i="7"/>
  <c r="BI165" i="7"/>
  <c r="BH165" i="7"/>
  <c r="BG165" i="7"/>
  <c r="BE165" i="7"/>
  <c r="T165" i="7"/>
  <c r="R165" i="7"/>
  <c r="P165" i="7"/>
  <c r="J165" i="7"/>
  <c r="BF165" i="7" s="1"/>
  <c r="BK163" i="7"/>
  <c r="BI163" i="7"/>
  <c r="BH163" i="7"/>
  <c r="BG163" i="7"/>
  <c r="BE163" i="7"/>
  <c r="T163" i="7"/>
  <c r="R163" i="7"/>
  <c r="P163" i="7"/>
  <c r="J163" i="7"/>
  <c r="BF163" i="7" s="1"/>
  <c r="BK162" i="7"/>
  <c r="BI162" i="7"/>
  <c r="BH162" i="7"/>
  <c r="BG162" i="7"/>
  <c r="BE162" i="7"/>
  <c r="T162" i="7"/>
  <c r="R162" i="7"/>
  <c r="P162" i="7"/>
  <c r="J162" i="7"/>
  <c r="BF162" i="7" s="1"/>
  <c r="BK160" i="7"/>
  <c r="BI160" i="7"/>
  <c r="BH160" i="7"/>
  <c r="BG160" i="7"/>
  <c r="BE160" i="7"/>
  <c r="T160" i="7"/>
  <c r="R160" i="7"/>
  <c r="P160" i="7"/>
  <c r="J160" i="7"/>
  <c r="BF160" i="7" s="1"/>
  <c r="BK159" i="7"/>
  <c r="BI159" i="7"/>
  <c r="BH159" i="7"/>
  <c r="BG159" i="7"/>
  <c r="BE159" i="7"/>
  <c r="T159" i="7"/>
  <c r="R159" i="7"/>
  <c r="P159" i="7"/>
  <c r="J159" i="7"/>
  <c r="BF159" i="7" s="1"/>
  <c r="BK158" i="7"/>
  <c r="BI158" i="7"/>
  <c r="BH158" i="7"/>
  <c r="BG158" i="7"/>
  <c r="BE158" i="7"/>
  <c r="T158" i="7"/>
  <c r="R158" i="7"/>
  <c r="P158" i="7"/>
  <c r="J158" i="7"/>
  <c r="BF158" i="7" s="1"/>
  <c r="BK157" i="7"/>
  <c r="BI157" i="7"/>
  <c r="BH157" i="7"/>
  <c r="BG157" i="7"/>
  <c r="BE157" i="7"/>
  <c r="T157" i="7"/>
  <c r="R157" i="7"/>
  <c r="P157" i="7"/>
  <c r="J157" i="7"/>
  <c r="BF157" i="7" s="1"/>
  <c r="BK156" i="7"/>
  <c r="BI156" i="7"/>
  <c r="BH156" i="7"/>
  <c r="BG156" i="7"/>
  <c r="BE156" i="7"/>
  <c r="T156" i="7"/>
  <c r="R156" i="7"/>
  <c r="P156" i="7"/>
  <c r="J156" i="7"/>
  <c r="BF156" i="7" s="1"/>
  <c r="BK155" i="7"/>
  <c r="BI155" i="7"/>
  <c r="BH155" i="7"/>
  <c r="BG155" i="7"/>
  <c r="BE155" i="7"/>
  <c r="T155" i="7"/>
  <c r="R155" i="7"/>
  <c r="P155" i="7"/>
  <c r="J155" i="7"/>
  <c r="BF155" i="7" s="1"/>
  <c r="BK154" i="7"/>
  <c r="BI154" i="7"/>
  <c r="BH154" i="7"/>
  <c r="BG154" i="7"/>
  <c r="BE154" i="7"/>
  <c r="T154" i="7"/>
  <c r="R154" i="7"/>
  <c r="P154" i="7"/>
  <c r="J154" i="7"/>
  <c r="BF154" i="7" s="1"/>
  <c r="BK153" i="7"/>
  <c r="BI153" i="7"/>
  <c r="BH153" i="7"/>
  <c r="BG153" i="7"/>
  <c r="BE153" i="7"/>
  <c r="T153" i="7"/>
  <c r="R153" i="7"/>
  <c r="P153" i="7"/>
  <c r="J153" i="7"/>
  <c r="BF153" i="7" s="1"/>
  <c r="BK152" i="7"/>
  <c r="BI152" i="7"/>
  <c r="BH152" i="7"/>
  <c r="BG152" i="7"/>
  <c r="BE152" i="7"/>
  <c r="T152" i="7"/>
  <c r="R152" i="7"/>
  <c r="P152" i="7"/>
  <c r="J152" i="7"/>
  <c r="BF152" i="7" s="1"/>
  <c r="BK149" i="7"/>
  <c r="BK148" i="7" s="1"/>
  <c r="J148" i="7" s="1"/>
  <c r="J101" i="7" s="1"/>
  <c r="BI149" i="7"/>
  <c r="BH149" i="7"/>
  <c r="BG149" i="7"/>
  <c r="BE149" i="7"/>
  <c r="T149" i="7"/>
  <c r="T148" i="7" s="1"/>
  <c r="R149" i="7"/>
  <c r="R148" i="7" s="1"/>
  <c r="P149" i="7"/>
  <c r="P148" i="7" s="1"/>
  <c r="J149" i="7"/>
  <c r="BF149" i="7" s="1"/>
  <c r="BK147" i="7"/>
  <c r="BI147" i="7"/>
  <c r="BH147" i="7"/>
  <c r="BG147" i="7"/>
  <c r="BE147" i="7"/>
  <c r="T147" i="7"/>
  <c r="R147" i="7"/>
  <c r="P147" i="7"/>
  <c r="J147" i="7"/>
  <c r="BF147" i="7" s="1"/>
  <c r="BK146" i="7"/>
  <c r="BI146" i="7"/>
  <c r="BH146" i="7"/>
  <c r="BG146" i="7"/>
  <c r="BE146" i="7"/>
  <c r="T146" i="7"/>
  <c r="R146" i="7"/>
  <c r="P146" i="7"/>
  <c r="J146" i="7"/>
  <c r="BF146" i="7" s="1"/>
  <c r="BK145" i="7"/>
  <c r="BI145" i="7"/>
  <c r="BH145" i="7"/>
  <c r="BG145" i="7"/>
  <c r="BE145" i="7"/>
  <c r="T145" i="7"/>
  <c r="R145" i="7"/>
  <c r="P145" i="7"/>
  <c r="J145" i="7"/>
  <c r="BF145" i="7" s="1"/>
  <c r="BK144" i="7"/>
  <c r="BI144" i="7"/>
  <c r="BH144" i="7"/>
  <c r="BG144" i="7"/>
  <c r="BE144" i="7"/>
  <c r="T144" i="7"/>
  <c r="R144" i="7"/>
  <c r="P144" i="7"/>
  <c r="J144" i="7"/>
  <c r="BF144" i="7" s="1"/>
  <c r="BK142" i="7"/>
  <c r="BI142" i="7"/>
  <c r="BH142" i="7"/>
  <c r="BG142" i="7"/>
  <c r="BE142" i="7"/>
  <c r="T142" i="7"/>
  <c r="R142" i="7"/>
  <c r="P142" i="7"/>
  <c r="J142" i="7"/>
  <c r="BF142" i="7" s="1"/>
  <c r="BK141" i="7"/>
  <c r="BI141" i="7"/>
  <c r="BH141" i="7"/>
  <c r="BG141" i="7"/>
  <c r="BE141" i="7"/>
  <c r="T141" i="7"/>
  <c r="T140" i="7" s="1"/>
  <c r="R141" i="7"/>
  <c r="P141" i="7"/>
  <c r="J141" i="7"/>
  <c r="BF141" i="7" s="1"/>
  <c r="BK139" i="7"/>
  <c r="BI139" i="7"/>
  <c r="BH139" i="7"/>
  <c r="BG139" i="7"/>
  <c r="BE139" i="7"/>
  <c r="T139" i="7"/>
  <c r="R139" i="7"/>
  <c r="P139" i="7"/>
  <c r="J139" i="7"/>
  <c r="BF139" i="7" s="1"/>
  <c r="BK138" i="7"/>
  <c r="BI138" i="7"/>
  <c r="BH138" i="7"/>
  <c r="BG138" i="7"/>
  <c r="BE138" i="7"/>
  <c r="T138" i="7"/>
  <c r="R138" i="7"/>
  <c r="P138" i="7"/>
  <c r="J138" i="7"/>
  <c r="BF138" i="7" s="1"/>
  <c r="BK137" i="7"/>
  <c r="BI137" i="7"/>
  <c r="BH137" i="7"/>
  <c r="BG137" i="7"/>
  <c r="BE137" i="7"/>
  <c r="T137" i="7"/>
  <c r="R137" i="7"/>
  <c r="P137" i="7"/>
  <c r="J137" i="7"/>
  <c r="BF137" i="7" s="1"/>
  <c r="BK136" i="7"/>
  <c r="BI136" i="7"/>
  <c r="BH136" i="7"/>
  <c r="BG136" i="7"/>
  <c r="BE136" i="7"/>
  <c r="T136" i="7"/>
  <c r="R136" i="7"/>
  <c r="P136" i="7"/>
  <c r="J136" i="7"/>
  <c r="BF136" i="7" s="1"/>
  <c r="BK135" i="7"/>
  <c r="BI135" i="7"/>
  <c r="BH135" i="7"/>
  <c r="BG135" i="7"/>
  <c r="BE135" i="7"/>
  <c r="T135" i="7"/>
  <c r="R135" i="7"/>
  <c r="P135" i="7"/>
  <c r="J135" i="7"/>
  <c r="BF135" i="7" s="1"/>
  <c r="BK134" i="7"/>
  <c r="BI134" i="7"/>
  <c r="BH134" i="7"/>
  <c r="BG134" i="7"/>
  <c r="BE134" i="7"/>
  <c r="T134" i="7"/>
  <c r="R134" i="7"/>
  <c r="P134" i="7"/>
  <c r="J134" i="7"/>
  <c r="BF134" i="7" s="1"/>
  <c r="BK133" i="7"/>
  <c r="BI133" i="7"/>
  <c r="BH133" i="7"/>
  <c r="BG133" i="7"/>
  <c r="BE133" i="7"/>
  <c r="T133" i="7"/>
  <c r="R133" i="7"/>
  <c r="P133" i="7"/>
  <c r="J133" i="7"/>
  <c r="BF133" i="7" s="1"/>
  <c r="BK132" i="7"/>
  <c r="BI132" i="7"/>
  <c r="BH132" i="7"/>
  <c r="BG132" i="7"/>
  <c r="BE132" i="7"/>
  <c r="T132" i="7"/>
  <c r="R132" i="7"/>
  <c r="P132" i="7"/>
  <c r="J132" i="7"/>
  <c r="BF132" i="7" s="1"/>
  <c r="BK131" i="7"/>
  <c r="BI131" i="7"/>
  <c r="BH131" i="7"/>
  <c r="BG131" i="7"/>
  <c r="BE131" i="7"/>
  <c r="T131" i="7"/>
  <c r="R131" i="7"/>
  <c r="P131" i="7"/>
  <c r="J131" i="7"/>
  <c r="BF131" i="7" s="1"/>
  <c r="J125" i="7"/>
  <c r="F124" i="7"/>
  <c r="J122" i="7"/>
  <c r="F122" i="7"/>
  <c r="E120" i="7"/>
  <c r="J92" i="7"/>
  <c r="F91" i="7"/>
  <c r="F89" i="7"/>
  <c r="E87" i="7"/>
  <c r="J39" i="7"/>
  <c r="J38" i="7"/>
  <c r="AY98" i="1" s="1"/>
  <c r="J37" i="7"/>
  <c r="J31" i="7"/>
  <c r="J91" i="7"/>
  <c r="F92" i="7"/>
  <c r="J89" i="7"/>
  <c r="E118" i="7"/>
  <c r="P140" i="7" l="1"/>
  <c r="P161" i="7"/>
  <c r="R140" i="7"/>
  <c r="R161" i="7"/>
  <c r="R130" i="7"/>
  <c r="T130" i="7"/>
  <c r="T129" i="7" s="1"/>
  <c r="P151" i="7"/>
  <c r="P150" i="7" s="1"/>
  <c r="R151" i="7"/>
  <c r="R150" i="7" s="1"/>
  <c r="T151" i="7"/>
  <c r="T161" i="7"/>
  <c r="P130" i="7"/>
  <c r="P129" i="7" s="1"/>
  <c r="R143" i="7"/>
  <c r="R129" i="7" s="1"/>
  <c r="R128" i="7" s="1"/>
  <c r="T143" i="7"/>
  <c r="BK140" i="7"/>
  <c r="J140" i="7" s="1"/>
  <c r="J99" i="7" s="1"/>
  <c r="F36" i="7"/>
  <c r="BA98" i="1" s="1"/>
  <c r="BK143" i="7"/>
  <c r="J143" i="7" s="1"/>
  <c r="J100" i="7" s="1"/>
  <c r="P143" i="7"/>
  <c r="J124" i="7"/>
  <c r="F125" i="7"/>
  <c r="E85" i="7"/>
  <c r="BK161" i="7"/>
  <c r="J161" i="7" s="1"/>
  <c r="J104" i="7" s="1"/>
  <c r="BK151" i="7"/>
  <c r="F39" i="7"/>
  <c r="BD98" i="1" s="1"/>
  <c r="BK130" i="7"/>
  <c r="F37" i="7"/>
  <c r="BB98" i="1" s="1"/>
  <c r="J35" i="7"/>
  <c r="AV98" i="1" s="1"/>
  <c r="F38" i="7"/>
  <c r="BC98" i="1" s="1"/>
  <c r="J36" i="7"/>
  <c r="F35" i="7"/>
  <c r="AZ98" i="1" s="1"/>
  <c r="J130" i="7" l="1"/>
  <c r="J98" i="7" s="1"/>
  <c r="BK129" i="7"/>
  <c r="J129" i="7" s="1"/>
  <c r="J97" i="7" s="1"/>
  <c r="P128" i="7"/>
  <c r="AU98" i="1" s="1"/>
  <c r="T150" i="7"/>
  <c r="T128" i="7" s="1"/>
  <c r="BK150" i="7"/>
  <c r="J150" i="7" s="1"/>
  <c r="J102" i="7" s="1"/>
  <c r="AW98" i="1"/>
  <c r="AT98" i="1" s="1"/>
  <c r="AX98" i="1"/>
  <c r="J151" i="7"/>
  <c r="J103" i="7" s="1"/>
  <c r="BK128" i="7" l="1"/>
  <c r="J128" i="7" s="1"/>
  <c r="J96" i="7" s="1"/>
  <c r="J109" i="7" s="1"/>
  <c r="J30" i="7" l="1"/>
  <c r="J32" i="7" s="1"/>
  <c r="J41" i="7" s="1"/>
  <c r="H14" i="5"/>
  <c r="L14" i="5"/>
  <c r="I16" i="5"/>
  <c r="J16" i="5" s="1"/>
  <c r="L16" i="5"/>
  <c r="H18" i="5"/>
  <c r="L18" i="5"/>
  <c r="I20" i="5"/>
  <c r="J20" i="5" s="1"/>
  <c r="L20" i="5"/>
  <c r="I22" i="5"/>
  <c r="J22" i="5" s="1"/>
  <c r="H22" i="5"/>
  <c r="L22" i="5"/>
  <c r="H24" i="5"/>
  <c r="L24" i="5"/>
  <c r="I26" i="5"/>
  <c r="J26" i="5" s="1"/>
  <c r="L26" i="5"/>
  <c r="H28" i="5"/>
  <c r="L28" i="5"/>
  <c r="H30" i="5"/>
  <c r="L30" i="5"/>
  <c r="H32" i="5"/>
  <c r="L32" i="5"/>
  <c r="I34" i="5"/>
  <c r="J34" i="5" s="1"/>
  <c r="H34" i="5"/>
  <c r="L34" i="5"/>
  <c r="H36" i="5"/>
  <c r="J36" i="5" s="1"/>
  <c r="L36" i="5"/>
  <c r="H38" i="5"/>
  <c r="L38" i="5"/>
  <c r="I40" i="5"/>
  <c r="J40" i="5" s="1"/>
  <c r="L40" i="5"/>
  <c r="H42" i="5"/>
  <c r="L42" i="5"/>
  <c r="H44" i="5"/>
  <c r="J44" i="5" s="1"/>
  <c r="L44" i="5"/>
  <c r="H46" i="5"/>
  <c r="L46" i="5"/>
  <c r="C49" i="5"/>
  <c r="C203" i="5" s="1"/>
  <c r="I55" i="5"/>
  <c r="J55" i="5" s="1"/>
  <c r="H55" i="5"/>
  <c r="L55" i="5"/>
  <c r="L57" i="5"/>
  <c r="H59" i="5"/>
  <c r="J59" i="5" s="1"/>
  <c r="I59" i="5"/>
  <c r="L59" i="5"/>
  <c r="L61" i="5"/>
  <c r="H63" i="5"/>
  <c r="J63" i="5" s="1"/>
  <c r="L63" i="5"/>
  <c r="L65" i="5"/>
  <c r="I67" i="5"/>
  <c r="H67" i="5"/>
  <c r="J67" i="5" s="1"/>
  <c r="L67" i="5"/>
  <c r="I69" i="5"/>
  <c r="J69" i="5" s="1"/>
  <c r="H69" i="5"/>
  <c r="L69" i="5"/>
  <c r="H71" i="5"/>
  <c r="I71" i="5"/>
  <c r="J71" i="5" s="1"/>
  <c r="L71" i="5"/>
  <c r="H73" i="5"/>
  <c r="L73" i="5"/>
  <c r="H75" i="5"/>
  <c r="L75" i="5"/>
  <c r="H77" i="5"/>
  <c r="I77" i="5"/>
  <c r="J77" i="5" s="1"/>
  <c r="L77" i="5"/>
  <c r="H79" i="5"/>
  <c r="L79" i="5"/>
  <c r="L81" i="5"/>
  <c r="H83" i="5"/>
  <c r="I83" i="5"/>
  <c r="J83" i="5" s="1"/>
  <c r="L83" i="5"/>
  <c r="C86" i="5"/>
  <c r="C204" i="5" s="1"/>
  <c r="I92" i="5"/>
  <c r="J92" i="5" s="1"/>
  <c r="H92" i="5"/>
  <c r="L92" i="5"/>
  <c r="H94" i="5"/>
  <c r="I94" i="5"/>
  <c r="J94" i="5" s="1"/>
  <c r="L94" i="5"/>
  <c r="I96" i="5"/>
  <c r="H96" i="5"/>
  <c r="L96" i="5"/>
  <c r="H98" i="5"/>
  <c r="I98" i="5"/>
  <c r="J98" i="5" s="1"/>
  <c r="L98" i="5"/>
  <c r="H100" i="5"/>
  <c r="I100" i="5"/>
  <c r="J100" i="5" s="1"/>
  <c r="L100" i="5"/>
  <c r="H102" i="5"/>
  <c r="J102" i="5" s="1"/>
  <c r="I102" i="5"/>
  <c r="L102" i="5"/>
  <c r="H104" i="5"/>
  <c r="J104" i="5" s="1"/>
  <c r="I104" i="5"/>
  <c r="L104" i="5"/>
  <c r="H106" i="5"/>
  <c r="I106" i="5"/>
  <c r="J106" i="5" s="1"/>
  <c r="L106" i="5"/>
  <c r="I108" i="5"/>
  <c r="J108" i="5" s="1"/>
  <c r="L108" i="5"/>
  <c r="H110" i="5"/>
  <c r="I110" i="5"/>
  <c r="J110" i="5" s="1"/>
  <c r="L110" i="5"/>
  <c r="H112" i="5"/>
  <c r="I112" i="5"/>
  <c r="J112" i="5" s="1"/>
  <c r="L112" i="5"/>
  <c r="C115" i="5"/>
  <c r="C205" i="5" s="1"/>
  <c r="E115" i="5"/>
  <c r="E132" i="5" s="1"/>
  <c r="E157" i="5" s="1"/>
  <c r="H121" i="5"/>
  <c r="I121" i="5"/>
  <c r="J121" i="5" s="1"/>
  <c r="L121" i="5"/>
  <c r="H123" i="5"/>
  <c r="J123" i="5" s="1"/>
  <c r="I123" i="5"/>
  <c r="L123" i="5"/>
  <c r="H125" i="5"/>
  <c r="L125" i="5"/>
  <c r="H127" i="5"/>
  <c r="J127" i="5" s="1"/>
  <c r="I127" i="5"/>
  <c r="L127" i="5"/>
  <c r="H129" i="5"/>
  <c r="I129" i="5"/>
  <c r="J129" i="5" s="1"/>
  <c r="L129" i="5"/>
  <c r="C132" i="5"/>
  <c r="C206" i="5" s="1"/>
  <c r="H138" i="5"/>
  <c r="L138" i="5"/>
  <c r="H140" i="5"/>
  <c r="I140" i="5"/>
  <c r="J140" i="5" s="1"/>
  <c r="L140" i="5"/>
  <c r="I142" i="5"/>
  <c r="J142" i="5" s="1"/>
  <c r="H142" i="5"/>
  <c r="L142" i="5"/>
  <c r="H144" i="5"/>
  <c r="I144" i="5"/>
  <c r="J144" i="5" s="1"/>
  <c r="L144" i="5"/>
  <c r="I146" i="5"/>
  <c r="J146" i="5" s="1"/>
  <c r="L146" i="5"/>
  <c r="H148" i="5"/>
  <c r="L148" i="5"/>
  <c r="H150" i="5"/>
  <c r="I150" i="5"/>
  <c r="J150" i="5" s="1"/>
  <c r="L150" i="5"/>
  <c r="I152" i="5"/>
  <c r="J152" i="5" s="1"/>
  <c r="H152" i="5"/>
  <c r="L152" i="5"/>
  <c r="H154" i="5"/>
  <c r="L154" i="5"/>
  <c r="C157" i="5"/>
  <c r="C207" i="5" s="1"/>
  <c r="I164" i="5"/>
  <c r="L164" i="5"/>
  <c r="I166" i="5"/>
  <c r="L166" i="5"/>
  <c r="I168" i="5"/>
  <c r="L168" i="5"/>
  <c r="I170" i="5"/>
  <c r="L170" i="5"/>
  <c r="I172" i="5"/>
  <c r="L172" i="5"/>
  <c r="I174" i="5"/>
  <c r="L174" i="5"/>
  <c r="C177" i="5"/>
  <c r="C208" i="5" s="1"/>
  <c r="J177" i="5"/>
  <c r="J208" i="5" s="1"/>
  <c r="L183" i="5"/>
  <c r="L188" i="5"/>
  <c r="L190" i="5"/>
  <c r="L192" i="5"/>
  <c r="L194" i="5"/>
  <c r="L196" i="5"/>
  <c r="C199" i="5"/>
  <c r="C209" i="5" s="1"/>
  <c r="I199" i="5"/>
  <c r="I209" i="5" s="1"/>
  <c r="J199" i="5"/>
  <c r="J209" i="5" s="1"/>
  <c r="I177" i="5" l="1"/>
  <c r="L199" i="5"/>
  <c r="L209" i="5" s="1"/>
  <c r="I208" i="5"/>
  <c r="AG98" i="1"/>
  <c r="I63" i="5"/>
  <c r="L86" i="5"/>
  <c r="L204" i="5" s="1"/>
  <c r="H40" i="5"/>
  <c r="L132" i="5"/>
  <c r="L206" i="5" s="1"/>
  <c r="L115" i="5"/>
  <c r="L205" i="5" s="1"/>
  <c r="H146" i="5"/>
  <c r="I154" i="5"/>
  <c r="J154" i="5" s="1"/>
  <c r="I138" i="5"/>
  <c r="J138" i="5" s="1"/>
  <c r="L157" i="5"/>
  <c r="L207" i="5" s="1"/>
  <c r="I148" i="5"/>
  <c r="J148" i="5" s="1"/>
  <c r="I79" i="5"/>
  <c r="J79" i="5" s="1"/>
  <c r="I73" i="5"/>
  <c r="J73" i="5" s="1"/>
  <c r="L177" i="5"/>
  <c r="L208" i="5" s="1"/>
  <c r="H108" i="5"/>
  <c r="I18" i="5"/>
  <c r="J18" i="5" s="1"/>
  <c r="H26" i="5"/>
  <c r="I36" i="5"/>
  <c r="I46" i="5"/>
  <c r="J46" i="5" s="1"/>
  <c r="I42" i="5"/>
  <c r="J42" i="5" s="1"/>
  <c r="I38" i="5"/>
  <c r="J38" i="5" s="1"/>
  <c r="I32" i="5"/>
  <c r="J32" i="5" s="1"/>
  <c r="I28" i="5"/>
  <c r="J28" i="5" s="1"/>
  <c r="H20" i="5"/>
  <c r="H16" i="5"/>
  <c r="L49" i="5"/>
  <c r="L203" i="5" s="1"/>
  <c r="I57" i="5"/>
  <c r="H57" i="5"/>
  <c r="J57" i="5" s="1"/>
  <c r="I44" i="5"/>
  <c r="H61" i="5"/>
  <c r="J61" i="5" s="1"/>
  <c r="I61" i="5"/>
  <c r="J96" i="5"/>
  <c r="J115" i="5" s="1"/>
  <c r="J205" i="5" s="1"/>
  <c r="I115" i="5"/>
  <c r="I205" i="5" s="1"/>
  <c r="H65" i="5"/>
  <c r="J65" i="5" s="1"/>
  <c r="I65" i="5"/>
  <c r="H81" i="5"/>
  <c r="J81" i="5" s="1"/>
  <c r="I81" i="5"/>
  <c r="I30" i="5"/>
  <c r="J30" i="5" s="1"/>
  <c r="I14" i="5"/>
  <c r="I75" i="5"/>
  <c r="J75" i="5" s="1"/>
  <c r="I24" i="5"/>
  <c r="J24" i="5" s="1"/>
  <c r="I125" i="5"/>
  <c r="J157" i="5" l="1"/>
  <c r="J207" i="5" s="1"/>
  <c r="I157" i="5"/>
  <c r="I207" i="5" s="1"/>
  <c r="L211" i="5"/>
  <c r="I86" i="5"/>
  <c r="I204" i="5" s="1"/>
  <c r="J86" i="5"/>
  <c r="J204" i="5" s="1"/>
  <c r="J14" i="5"/>
  <c r="J49" i="5" s="1"/>
  <c r="J203" i="5" s="1"/>
  <c r="I49" i="5"/>
  <c r="I203" i="5" s="1"/>
  <c r="I132" i="5"/>
  <c r="I206" i="5" s="1"/>
  <c r="J125" i="5"/>
  <c r="J132" i="5" s="1"/>
  <c r="J206" i="5" s="1"/>
  <c r="I211" i="5" l="1"/>
  <c r="L212" i="5" s="1"/>
  <c r="J211" i="5"/>
  <c r="J39" i="4" l="1"/>
  <c r="J38" i="4"/>
  <c r="AY97" i="1" s="1"/>
  <c r="J37" i="4"/>
  <c r="BI125" i="4"/>
  <c r="F39" i="4" s="1"/>
  <c r="BD97" i="1" s="1"/>
  <c r="BH125" i="4"/>
  <c r="F38" i="4" s="1"/>
  <c r="BC97" i="1" s="1"/>
  <c r="BG125" i="4"/>
  <c r="F37" i="4" s="1"/>
  <c r="BB97" i="1" s="1"/>
  <c r="BE125" i="4"/>
  <c r="J35" i="4" s="1"/>
  <c r="AV97" i="1" s="1"/>
  <c r="T125" i="4"/>
  <c r="T124" i="4" s="1"/>
  <c r="T123" i="4" s="1"/>
  <c r="T122" i="4" s="1"/>
  <c r="R125" i="4"/>
  <c r="R124" i="4"/>
  <c r="R123" i="4"/>
  <c r="R122" i="4" s="1"/>
  <c r="P125" i="4"/>
  <c r="P124" i="4"/>
  <c r="P123" i="4" s="1"/>
  <c r="P122" i="4" s="1"/>
  <c r="J119" i="4"/>
  <c r="J118" i="4"/>
  <c r="F116" i="4"/>
  <c r="E114" i="4"/>
  <c r="J31" i="4"/>
  <c r="J92" i="4"/>
  <c r="J91" i="4"/>
  <c r="F89" i="4"/>
  <c r="E87" i="4"/>
  <c r="J18" i="4"/>
  <c r="E18" i="4"/>
  <c r="F119" i="4" s="1"/>
  <c r="J17" i="4"/>
  <c r="J15" i="4"/>
  <c r="E15" i="4"/>
  <c r="F118" i="4" s="1"/>
  <c r="J14" i="4"/>
  <c r="J12" i="4"/>
  <c r="J89" i="4" s="1"/>
  <c r="E7" i="4"/>
  <c r="E85" i="4" s="1"/>
  <c r="J39" i="3"/>
  <c r="J38" i="3"/>
  <c r="AY96" i="1" s="1"/>
  <c r="J37" i="3"/>
  <c r="AX96" i="1"/>
  <c r="BI353" i="3"/>
  <c r="BH353" i="3"/>
  <c r="BG353" i="3"/>
  <c r="BE353" i="3"/>
  <c r="T353" i="3"/>
  <c r="T352" i="3" s="1"/>
  <c r="R353" i="3"/>
  <c r="R352" i="3" s="1"/>
  <c r="P353" i="3"/>
  <c r="P352" i="3" s="1"/>
  <c r="BI350" i="3"/>
  <c r="BH350" i="3"/>
  <c r="BG350" i="3"/>
  <c r="BE350" i="3"/>
  <c r="T350" i="3"/>
  <c r="R350" i="3"/>
  <c r="P350" i="3"/>
  <c r="BI348" i="3"/>
  <c r="BH348" i="3"/>
  <c r="BG348" i="3"/>
  <c r="BE348" i="3"/>
  <c r="T348" i="3"/>
  <c r="R348" i="3"/>
  <c r="P348" i="3"/>
  <c r="BI346" i="3"/>
  <c r="BH346" i="3"/>
  <c r="BG346" i="3"/>
  <c r="BE346" i="3"/>
  <c r="T346" i="3"/>
  <c r="R346" i="3"/>
  <c r="P346" i="3"/>
  <c r="BI343" i="3"/>
  <c r="BH343" i="3"/>
  <c r="BG343" i="3"/>
  <c r="BE343" i="3"/>
  <c r="T343" i="3"/>
  <c r="R343" i="3"/>
  <c r="P343" i="3"/>
  <c r="BI341" i="3"/>
  <c r="BH341" i="3"/>
  <c r="BG341" i="3"/>
  <c r="BE341" i="3"/>
  <c r="T341" i="3"/>
  <c r="R341" i="3"/>
  <c r="P341" i="3"/>
  <c r="BI340" i="3"/>
  <c r="BH340" i="3"/>
  <c r="BG340" i="3"/>
  <c r="BE340" i="3"/>
  <c r="T340" i="3"/>
  <c r="R340" i="3"/>
  <c r="P340" i="3"/>
  <c r="BI338" i="3"/>
  <c r="BH338" i="3"/>
  <c r="BG338" i="3"/>
  <c r="BE338" i="3"/>
  <c r="T338" i="3"/>
  <c r="R338" i="3"/>
  <c r="P338" i="3"/>
  <c r="BI336" i="3"/>
  <c r="BH336" i="3"/>
  <c r="BG336" i="3"/>
  <c r="BE336" i="3"/>
  <c r="T336" i="3"/>
  <c r="R336" i="3"/>
  <c r="P336" i="3"/>
  <c r="BI333" i="3"/>
  <c r="BH333" i="3"/>
  <c r="BG333" i="3"/>
  <c r="BE333" i="3"/>
  <c r="T333" i="3"/>
  <c r="R333" i="3"/>
  <c r="P333" i="3"/>
  <c r="BI331" i="3"/>
  <c r="BH331" i="3"/>
  <c r="BG331" i="3"/>
  <c r="BE331" i="3"/>
  <c r="T331" i="3"/>
  <c r="R331" i="3"/>
  <c r="P331" i="3"/>
  <c r="BI329" i="3"/>
  <c r="BH329" i="3"/>
  <c r="BG329" i="3"/>
  <c r="BE329" i="3"/>
  <c r="T329" i="3"/>
  <c r="R329" i="3"/>
  <c r="P329" i="3"/>
  <c r="BI327" i="3"/>
  <c r="BH327" i="3"/>
  <c r="BG327" i="3"/>
  <c r="BE327" i="3"/>
  <c r="T327" i="3"/>
  <c r="R327" i="3"/>
  <c r="P327" i="3"/>
  <c r="BI325" i="3"/>
  <c r="BH325" i="3"/>
  <c r="BG325" i="3"/>
  <c r="BE325" i="3"/>
  <c r="T325" i="3"/>
  <c r="R325" i="3"/>
  <c r="P325" i="3"/>
  <c r="BI323" i="3"/>
  <c r="BH323" i="3"/>
  <c r="BG323" i="3"/>
  <c r="BE323" i="3"/>
  <c r="T323" i="3"/>
  <c r="R323" i="3"/>
  <c r="P323" i="3"/>
  <c r="BI321" i="3"/>
  <c r="BH321" i="3"/>
  <c r="BG321" i="3"/>
  <c r="BE321" i="3"/>
  <c r="T321" i="3"/>
  <c r="R321" i="3"/>
  <c r="P321" i="3"/>
  <c r="BI319" i="3"/>
  <c r="BH319" i="3"/>
  <c r="BG319" i="3"/>
  <c r="BE319" i="3"/>
  <c r="T319" i="3"/>
  <c r="R319" i="3"/>
  <c r="P319" i="3"/>
  <c r="BI317" i="3"/>
  <c r="BH317" i="3"/>
  <c r="BG317" i="3"/>
  <c r="BE317" i="3"/>
  <c r="T317" i="3"/>
  <c r="R317" i="3"/>
  <c r="P317" i="3"/>
  <c r="BI315" i="3"/>
  <c r="BH315" i="3"/>
  <c r="BG315" i="3"/>
  <c r="BE315" i="3"/>
  <c r="T315" i="3"/>
  <c r="R315" i="3"/>
  <c r="P315" i="3"/>
  <c r="BI313" i="3"/>
  <c r="BH313" i="3"/>
  <c r="BG313" i="3"/>
  <c r="BE313" i="3"/>
  <c r="T313" i="3"/>
  <c r="R313" i="3"/>
  <c r="P313" i="3"/>
  <c r="BI310" i="3"/>
  <c r="BH310" i="3"/>
  <c r="BG310" i="3"/>
  <c r="BE310" i="3"/>
  <c r="T310" i="3"/>
  <c r="R310" i="3"/>
  <c r="P310" i="3"/>
  <c r="BI308" i="3"/>
  <c r="BH308" i="3"/>
  <c r="BG308" i="3"/>
  <c r="BE308" i="3"/>
  <c r="T308" i="3"/>
  <c r="R308" i="3"/>
  <c r="P308" i="3"/>
  <c r="BI306" i="3"/>
  <c r="BH306" i="3"/>
  <c r="BG306" i="3"/>
  <c r="BE306" i="3"/>
  <c r="T306" i="3"/>
  <c r="R306" i="3"/>
  <c r="P306" i="3"/>
  <c r="BI304" i="3"/>
  <c r="BH304" i="3"/>
  <c r="BG304" i="3"/>
  <c r="BE304" i="3"/>
  <c r="T304" i="3"/>
  <c r="R304" i="3"/>
  <c r="P304" i="3"/>
  <c r="BI302" i="3"/>
  <c r="BH302" i="3"/>
  <c r="BG302" i="3"/>
  <c r="BE302" i="3"/>
  <c r="T302" i="3"/>
  <c r="R302" i="3"/>
  <c r="P302" i="3"/>
  <c r="BI300" i="3"/>
  <c r="BH300" i="3"/>
  <c r="BG300" i="3"/>
  <c r="BE300" i="3"/>
  <c r="T300" i="3"/>
  <c r="R300" i="3"/>
  <c r="P300" i="3"/>
  <c r="BI299" i="3"/>
  <c r="BH299" i="3"/>
  <c r="BG299" i="3"/>
  <c r="BE299" i="3"/>
  <c r="T299" i="3"/>
  <c r="R299" i="3"/>
  <c r="P299" i="3"/>
  <c r="BI298" i="3"/>
  <c r="BH298" i="3"/>
  <c r="BG298" i="3"/>
  <c r="BE298" i="3"/>
  <c r="T298" i="3"/>
  <c r="R298" i="3"/>
  <c r="P298" i="3"/>
  <c r="BI295" i="3"/>
  <c r="BH295" i="3"/>
  <c r="BG295" i="3"/>
  <c r="BE295" i="3"/>
  <c r="T295" i="3"/>
  <c r="T294" i="3"/>
  <c r="R295" i="3"/>
  <c r="R294" i="3" s="1"/>
  <c r="P295" i="3"/>
  <c r="P294" i="3"/>
  <c r="BI293" i="3"/>
  <c r="BH293" i="3"/>
  <c r="BG293" i="3"/>
  <c r="BE293" i="3"/>
  <c r="T293" i="3"/>
  <c r="R293" i="3"/>
  <c r="P293" i="3"/>
  <c r="BI292" i="3"/>
  <c r="BH292" i="3"/>
  <c r="BG292" i="3"/>
  <c r="BE292" i="3"/>
  <c r="T292" i="3"/>
  <c r="R292" i="3"/>
  <c r="P292" i="3"/>
  <c r="BI291" i="3"/>
  <c r="BH291" i="3"/>
  <c r="BG291" i="3"/>
  <c r="BE291" i="3"/>
  <c r="T291" i="3"/>
  <c r="R291" i="3"/>
  <c r="P291" i="3"/>
  <c r="BI290" i="3"/>
  <c r="BH290" i="3"/>
  <c r="BG290" i="3"/>
  <c r="BE290" i="3"/>
  <c r="T290" i="3"/>
  <c r="R290" i="3"/>
  <c r="P290" i="3"/>
  <c r="BI288" i="3"/>
  <c r="BH288" i="3"/>
  <c r="BG288" i="3"/>
  <c r="BE288" i="3"/>
  <c r="T288" i="3"/>
  <c r="R288" i="3"/>
  <c r="P288" i="3"/>
  <c r="BI287" i="3"/>
  <c r="BH287" i="3"/>
  <c r="BG287" i="3"/>
  <c r="BE287" i="3"/>
  <c r="T287" i="3"/>
  <c r="R287" i="3"/>
  <c r="P287" i="3"/>
  <c r="BI286" i="3"/>
  <c r="BH286" i="3"/>
  <c r="BG286" i="3"/>
  <c r="BE286" i="3"/>
  <c r="T286" i="3"/>
  <c r="R286" i="3"/>
  <c r="P286" i="3"/>
  <c r="BI285" i="3"/>
  <c r="BH285" i="3"/>
  <c r="BG285" i="3"/>
  <c r="BE285" i="3"/>
  <c r="T285" i="3"/>
  <c r="R285" i="3"/>
  <c r="P285" i="3"/>
  <c r="BI284" i="3"/>
  <c r="BH284" i="3"/>
  <c r="BG284" i="3"/>
  <c r="BE284" i="3"/>
  <c r="T284" i="3"/>
  <c r="R284" i="3"/>
  <c r="P284" i="3"/>
  <c r="BI283" i="3"/>
  <c r="BH283" i="3"/>
  <c r="BG283" i="3"/>
  <c r="BE283" i="3"/>
  <c r="T283" i="3"/>
  <c r="R283" i="3"/>
  <c r="P283" i="3"/>
  <c r="BI282" i="3"/>
  <c r="BH282" i="3"/>
  <c r="BG282" i="3"/>
  <c r="BE282" i="3"/>
  <c r="T282" i="3"/>
  <c r="R282" i="3"/>
  <c r="P282" i="3"/>
  <c r="BI281" i="3"/>
  <c r="BH281" i="3"/>
  <c r="BG281" i="3"/>
  <c r="BE281" i="3"/>
  <c r="T281" i="3"/>
  <c r="R281" i="3"/>
  <c r="P281" i="3"/>
  <c r="BI279" i="3"/>
  <c r="BH279" i="3"/>
  <c r="BG279" i="3"/>
  <c r="BE279" i="3"/>
  <c r="T279" i="3"/>
  <c r="R279" i="3"/>
  <c r="P279" i="3"/>
  <c r="BI278" i="3"/>
  <c r="BH278" i="3"/>
  <c r="BG278" i="3"/>
  <c r="BE278" i="3"/>
  <c r="T278" i="3"/>
  <c r="R278" i="3"/>
  <c r="P278" i="3"/>
  <c r="BI277" i="3"/>
  <c r="BH277" i="3"/>
  <c r="BG277" i="3"/>
  <c r="BE277" i="3"/>
  <c r="T277" i="3"/>
  <c r="R277" i="3"/>
  <c r="P277" i="3"/>
  <c r="BI276" i="3"/>
  <c r="BH276" i="3"/>
  <c r="BG276" i="3"/>
  <c r="BE276" i="3"/>
  <c r="T276" i="3"/>
  <c r="R276" i="3"/>
  <c r="P276" i="3"/>
  <c r="BI275" i="3"/>
  <c r="BH275" i="3"/>
  <c r="BG275" i="3"/>
  <c r="BE275" i="3"/>
  <c r="T275" i="3"/>
  <c r="R275" i="3"/>
  <c r="P275" i="3"/>
  <c r="BI274" i="3"/>
  <c r="BH274" i="3"/>
  <c r="BG274" i="3"/>
  <c r="BE274" i="3"/>
  <c r="T274" i="3"/>
  <c r="R274" i="3"/>
  <c r="P274" i="3"/>
  <c r="BI272" i="3"/>
  <c r="BH272" i="3"/>
  <c r="BG272" i="3"/>
  <c r="BE272" i="3"/>
  <c r="T272" i="3"/>
  <c r="R272" i="3"/>
  <c r="P272" i="3"/>
  <c r="BI271" i="3"/>
  <c r="BH271" i="3"/>
  <c r="BG271" i="3"/>
  <c r="BE271" i="3"/>
  <c r="T271" i="3"/>
  <c r="R271" i="3"/>
  <c r="P271" i="3"/>
  <c r="BI270" i="3"/>
  <c r="BH270" i="3"/>
  <c r="BG270" i="3"/>
  <c r="BE270" i="3"/>
  <c r="T270" i="3"/>
  <c r="R270" i="3"/>
  <c r="P270" i="3"/>
  <c r="BI269" i="3"/>
  <c r="BH269" i="3"/>
  <c r="BG269" i="3"/>
  <c r="BE269" i="3"/>
  <c r="T269" i="3"/>
  <c r="R269" i="3"/>
  <c r="P269" i="3"/>
  <c r="BI267" i="3"/>
  <c r="BH267" i="3"/>
  <c r="BG267" i="3"/>
  <c r="BE267" i="3"/>
  <c r="T267" i="3"/>
  <c r="R267" i="3"/>
  <c r="P267" i="3"/>
  <c r="BI266" i="3"/>
  <c r="BH266" i="3"/>
  <c r="BG266" i="3"/>
  <c r="BE266" i="3"/>
  <c r="T266" i="3"/>
  <c r="R266" i="3"/>
  <c r="P266" i="3"/>
  <c r="BI264" i="3"/>
  <c r="BH264" i="3"/>
  <c r="BG264" i="3"/>
  <c r="BE264" i="3"/>
  <c r="T264" i="3"/>
  <c r="R264" i="3"/>
  <c r="P264" i="3"/>
  <c r="BI263" i="3"/>
  <c r="BH263" i="3"/>
  <c r="BG263" i="3"/>
  <c r="BE263" i="3"/>
  <c r="T263" i="3"/>
  <c r="R263" i="3"/>
  <c r="P263" i="3"/>
  <c r="BI262" i="3"/>
  <c r="BH262" i="3"/>
  <c r="BG262" i="3"/>
  <c r="BE262" i="3"/>
  <c r="T262" i="3"/>
  <c r="R262" i="3"/>
  <c r="P262" i="3"/>
  <c r="BI261" i="3"/>
  <c r="BH261" i="3"/>
  <c r="BG261" i="3"/>
  <c r="BE261" i="3"/>
  <c r="T261" i="3"/>
  <c r="R261" i="3"/>
  <c r="P261" i="3"/>
  <c r="BI260" i="3"/>
  <c r="BH260" i="3"/>
  <c r="BG260" i="3"/>
  <c r="BE260" i="3"/>
  <c r="T260" i="3"/>
  <c r="R260" i="3"/>
  <c r="P260" i="3"/>
  <c r="BI259" i="3"/>
  <c r="BH259" i="3"/>
  <c r="BG259" i="3"/>
  <c r="BE259" i="3"/>
  <c r="T259" i="3"/>
  <c r="R259" i="3"/>
  <c r="P259" i="3"/>
  <c r="BI258" i="3"/>
  <c r="BH258" i="3"/>
  <c r="BG258" i="3"/>
  <c r="BE258" i="3"/>
  <c r="T258" i="3"/>
  <c r="R258" i="3"/>
  <c r="P258" i="3"/>
  <c r="BI257" i="3"/>
  <c r="BH257" i="3"/>
  <c r="BG257" i="3"/>
  <c r="BE257" i="3"/>
  <c r="T257" i="3"/>
  <c r="R257" i="3"/>
  <c r="P257" i="3"/>
  <c r="BI255" i="3"/>
  <c r="BH255" i="3"/>
  <c r="BG255" i="3"/>
  <c r="BE255" i="3"/>
  <c r="T255" i="3"/>
  <c r="R255" i="3"/>
  <c r="P255" i="3"/>
  <c r="BI254" i="3"/>
  <c r="BH254" i="3"/>
  <c r="BG254" i="3"/>
  <c r="BE254" i="3"/>
  <c r="T254" i="3"/>
  <c r="R254" i="3"/>
  <c r="P254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5" i="3"/>
  <c r="BH245" i="3"/>
  <c r="BG245" i="3"/>
  <c r="BE245" i="3"/>
  <c r="T245" i="3"/>
  <c r="R245" i="3"/>
  <c r="P245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2" i="3"/>
  <c r="BH242" i="3"/>
  <c r="BG242" i="3"/>
  <c r="BE242" i="3"/>
  <c r="T242" i="3"/>
  <c r="R242" i="3"/>
  <c r="P242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J135" i="3"/>
  <c r="J134" i="3"/>
  <c r="F132" i="3"/>
  <c r="E130" i="3"/>
  <c r="BI117" i="3"/>
  <c r="BH117" i="3"/>
  <c r="BG117" i="3"/>
  <c r="BF117" i="3"/>
  <c r="BE117" i="3"/>
  <c r="BI116" i="3"/>
  <c r="BH116" i="3"/>
  <c r="BG116" i="3"/>
  <c r="BF116" i="3"/>
  <c r="BE116" i="3"/>
  <c r="J92" i="3"/>
  <c r="J91" i="3"/>
  <c r="F89" i="3"/>
  <c r="E87" i="3"/>
  <c r="J18" i="3"/>
  <c r="E18" i="3"/>
  <c r="F92" i="3" s="1"/>
  <c r="J17" i="3"/>
  <c r="J15" i="3"/>
  <c r="E15" i="3"/>
  <c r="F91" i="3" s="1"/>
  <c r="J14" i="3"/>
  <c r="J12" i="3"/>
  <c r="J132" i="3"/>
  <c r="E7" i="3"/>
  <c r="E85" i="3" s="1"/>
  <c r="J39" i="2"/>
  <c r="J38" i="2"/>
  <c r="AY95" i="1"/>
  <c r="J37" i="2"/>
  <c r="AX95" i="1" s="1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J124" i="2"/>
  <c r="J123" i="2"/>
  <c r="F121" i="2"/>
  <c r="E119" i="2"/>
  <c r="BI106" i="2"/>
  <c r="BH106" i="2"/>
  <c r="BG106" i="2"/>
  <c r="BF106" i="2"/>
  <c r="BE106" i="2"/>
  <c r="BI105" i="2"/>
  <c r="BH105" i="2"/>
  <c r="BG105" i="2"/>
  <c r="BF105" i="2"/>
  <c r="BE105" i="2"/>
  <c r="J92" i="2"/>
  <c r="J91" i="2"/>
  <c r="F89" i="2"/>
  <c r="E87" i="2"/>
  <c r="J18" i="2"/>
  <c r="E18" i="2"/>
  <c r="F124" i="2" s="1"/>
  <c r="J17" i="2"/>
  <c r="J15" i="2"/>
  <c r="E15" i="2"/>
  <c r="F123" i="2" s="1"/>
  <c r="J14" i="2"/>
  <c r="J12" i="2"/>
  <c r="J121" i="2" s="1"/>
  <c r="E7" i="2"/>
  <c r="E117" i="2"/>
  <c r="L90" i="1"/>
  <c r="AM90" i="1"/>
  <c r="AM89" i="1"/>
  <c r="L89" i="1"/>
  <c r="AM87" i="1"/>
  <c r="L87" i="1"/>
  <c r="L85" i="1"/>
  <c r="L84" i="1"/>
  <c r="J146" i="2"/>
  <c r="BK141" i="2"/>
  <c r="BK139" i="2"/>
  <c r="BK133" i="2"/>
  <c r="J132" i="2"/>
  <c r="J145" i="2"/>
  <c r="J140" i="2"/>
  <c r="BK136" i="2"/>
  <c r="J133" i="2"/>
  <c r="J104" i="2"/>
  <c r="J353" i="3"/>
  <c r="J348" i="3"/>
  <c r="J346" i="3"/>
  <c r="J340" i="3"/>
  <c r="BK333" i="3"/>
  <c r="BK327" i="3"/>
  <c r="BK321" i="3"/>
  <c r="BK313" i="3"/>
  <c r="BK306" i="3"/>
  <c r="J300" i="3"/>
  <c r="BK295" i="3"/>
  <c r="J291" i="3"/>
  <c r="BK287" i="3"/>
  <c r="BK284" i="3"/>
  <c r="J281" i="3"/>
  <c r="BK277" i="3"/>
  <c r="J275" i="3"/>
  <c r="J270" i="3"/>
  <c r="BK267" i="3"/>
  <c r="J263" i="3"/>
  <c r="J260" i="3"/>
  <c r="J257" i="3"/>
  <c r="J254" i="3"/>
  <c r="BK251" i="3"/>
  <c r="J247" i="3"/>
  <c r="BK245" i="3"/>
  <c r="J242" i="3"/>
  <c r="BK239" i="3"/>
  <c r="J235" i="3"/>
  <c r="J230" i="3"/>
  <c r="BK226" i="3"/>
  <c r="BK222" i="3"/>
  <c r="BK218" i="3"/>
  <c r="BK214" i="3"/>
  <c r="J209" i="3"/>
  <c r="J205" i="3"/>
  <c r="J200" i="3"/>
  <c r="BK198" i="3"/>
  <c r="BK195" i="3"/>
  <c r="J192" i="3"/>
  <c r="BK187" i="3"/>
  <c r="BK183" i="3"/>
  <c r="BK180" i="3"/>
  <c r="J177" i="3"/>
  <c r="BK171" i="3"/>
  <c r="J168" i="3"/>
  <c r="J163" i="3"/>
  <c r="BK159" i="3"/>
  <c r="J157" i="3"/>
  <c r="J154" i="3"/>
  <c r="J148" i="3"/>
  <c r="J145" i="3"/>
  <c r="BK350" i="3"/>
  <c r="BK341" i="3"/>
  <c r="J336" i="3"/>
  <c r="J329" i="3"/>
  <c r="J321" i="3"/>
  <c r="J310" i="3"/>
  <c r="J304" i="3"/>
  <c r="BK298" i="3"/>
  <c r="BK291" i="3"/>
  <c r="J285" i="3"/>
  <c r="BK281" i="3"/>
  <c r="J276" i="3"/>
  <c r="BK269" i="3"/>
  <c r="J264" i="3"/>
  <c r="BK260" i="3"/>
  <c r="J253" i="3"/>
  <c r="J250" i="3"/>
  <c r="J246" i="3"/>
  <c r="BK242" i="3"/>
  <c r="J238" i="3"/>
  <c r="BK234" i="3"/>
  <c r="BK230" i="3"/>
  <c r="J227" i="3"/>
  <c r="BK224" i="3"/>
  <c r="J219" i="3"/>
  <c r="J216" i="3"/>
  <c r="J214" i="3"/>
  <c r="BK212" i="3"/>
  <c r="J206" i="3"/>
  <c r="J203" i="3"/>
  <c r="BK200" i="3"/>
  <c r="J196" i="3"/>
  <c r="BK192" i="3"/>
  <c r="J187" i="3"/>
  <c r="J185" i="3"/>
  <c r="J180" i="3"/>
  <c r="BK176" i="3"/>
  <c r="BK172" i="3"/>
  <c r="J169" i="3"/>
  <c r="J166" i="3"/>
  <c r="BK163" i="3"/>
  <c r="J159" i="3"/>
  <c r="BK155" i="3"/>
  <c r="J151" i="3"/>
  <c r="BK145" i="3"/>
  <c r="J143" i="3"/>
  <c r="J125" i="4"/>
  <c r="BK148" i="2"/>
  <c r="BK145" i="2"/>
  <c r="BK140" i="2"/>
  <c r="BK137" i="2"/>
  <c r="J135" i="2"/>
  <c r="BK131" i="2"/>
  <c r="J148" i="2"/>
  <c r="BK147" i="2"/>
  <c r="J141" i="2"/>
  <c r="J139" i="2"/>
  <c r="J137" i="2"/>
  <c r="J131" i="2"/>
  <c r="AK27" i="1"/>
  <c r="J350" i="3"/>
  <c r="BK346" i="3"/>
  <c r="J341" i="3"/>
  <c r="BK338" i="3"/>
  <c r="BK331" i="3"/>
  <c r="J325" i="3"/>
  <c r="BK319" i="3"/>
  <c r="J315" i="3"/>
  <c r="BK308" i="3"/>
  <c r="BK304" i="3"/>
  <c r="J299" i="3"/>
  <c r="BK292" i="3"/>
  <c r="J288" i="3"/>
  <c r="BK286" i="3"/>
  <c r="J283" i="3"/>
  <c r="J279" i="3"/>
  <c r="BK276" i="3"/>
  <c r="BK272" i="3"/>
  <c r="J271" i="3"/>
  <c r="J269" i="3"/>
  <c r="BK264" i="3"/>
  <c r="BK261" i="3"/>
  <c r="J258" i="3"/>
  <c r="BK253" i="3"/>
  <c r="J249" i="3"/>
  <c r="BK246" i="3"/>
  <c r="BK243" i="3"/>
  <c r="BK237" i="3"/>
  <c r="J233" i="3"/>
  <c r="BK229" i="3"/>
  <c r="BK227" i="3"/>
  <c r="BK223" i="3"/>
  <c r="BK219" i="3"/>
  <c r="BK215" i="3"/>
  <c r="J211" i="3"/>
  <c r="BK207" i="3"/>
  <c r="BK204" i="3"/>
  <c r="BK201" i="3"/>
  <c r="J197" i="3"/>
  <c r="BK194" i="3"/>
  <c r="BK191" i="3"/>
  <c r="BK188" i="3"/>
  <c r="BK185" i="3"/>
  <c r="BK181" i="3"/>
  <c r="J176" i="3"/>
  <c r="BK173" i="3"/>
  <c r="BK166" i="3"/>
  <c r="BK164" i="3"/>
  <c r="BK161" i="3"/>
  <c r="BK152" i="3"/>
  <c r="BK149" i="3"/>
  <c r="BK143" i="3"/>
  <c r="BK353" i="3"/>
  <c r="J323" i="3"/>
  <c r="BK315" i="3"/>
  <c r="J306" i="3"/>
  <c r="BK299" i="3"/>
  <c r="J292" i="3"/>
  <c r="BK288" i="3"/>
  <c r="BK282" i="3"/>
  <c r="BK279" i="3"/>
  <c r="BK275" i="3"/>
  <c r="BK270" i="3"/>
  <c r="BK263" i="3"/>
  <c r="BK259" i="3"/>
  <c r="J255" i="3"/>
  <c r="J251" i="3"/>
  <c r="BK247" i="3"/>
  <c r="J244" i="3"/>
  <c r="BK240" i="3"/>
  <c r="BK236" i="3"/>
  <c r="BK233" i="3"/>
  <c r="J229" i="3"/>
  <c r="BK225" i="3"/>
  <c r="J223" i="3"/>
  <c r="J218" i="3"/>
  <c r="J215" i="3"/>
  <c r="BK210" i="3"/>
  <c r="J207" i="3"/>
  <c r="J204" i="3"/>
  <c r="J198" i="3"/>
  <c r="J195" i="3"/>
  <c r="J191" i="3"/>
  <c r="J188" i="3"/>
  <c r="J183" i="3"/>
  <c r="J181" i="3"/>
  <c r="J178" i="3"/>
  <c r="BK174" i="3"/>
  <c r="J171" i="3"/>
  <c r="BK167" i="3"/>
  <c r="J161" i="3"/>
  <c r="BK158" i="3"/>
  <c r="BK153" i="3"/>
  <c r="J150" i="3"/>
  <c r="BK147" i="3"/>
  <c r="J144" i="3"/>
  <c r="J115" i="3"/>
  <c r="J147" i="2"/>
  <c r="J144" i="2"/>
  <c r="BK138" i="2"/>
  <c r="J136" i="2"/>
  <c r="BK132" i="2"/>
  <c r="BK146" i="2"/>
  <c r="BK144" i="2"/>
  <c r="J138" i="2"/>
  <c r="BK135" i="2"/>
  <c r="BK130" i="2"/>
  <c r="AS94" i="1"/>
  <c r="BK343" i="3"/>
  <c r="BK336" i="3"/>
  <c r="BK329" i="3"/>
  <c r="BK323" i="3"/>
  <c r="BK317" i="3"/>
  <c r="BK310" i="3"/>
  <c r="J302" i="3"/>
  <c r="J298" i="3"/>
  <c r="BK293" i="3"/>
  <c r="BK290" i="3"/>
  <c r="BK285" i="3"/>
  <c r="J282" i="3"/>
  <c r="BK278" i="3"/>
  <c r="J274" i="3"/>
  <c r="J272" i="3"/>
  <c r="BK266" i="3"/>
  <c r="BK262" i="3"/>
  <c r="J259" i="3"/>
  <c r="BK255" i="3"/>
  <c r="J252" i="3"/>
  <c r="J248" i="3"/>
  <c r="BK244" i="3"/>
  <c r="J241" i="3"/>
  <c r="BK238" i="3"/>
  <c r="J234" i="3"/>
  <c r="J231" i="3"/>
  <c r="J224" i="3"/>
  <c r="BK220" i="3"/>
  <c r="J217" i="3"/>
  <c r="J213" i="3"/>
  <c r="J210" i="3"/>
  <c r="BK206" i="3"/>
  <c r="J202" i="3"/>
  <c r="BK199" i="3"/>
  <c r="BK196" i="3"/>
  <c r="BK193" i="3"/>
  <c r="BK190" i="3"/>
  <c r="J186" i="3"/>
  <c r="BK184" i="3"/>
  <c r="BK178" i="3"/>
  <c r="J174" i="3"/>
  <c r="J172" i="3"/>
  <c r="BK169" i="3"/>
  <c r="BK165" i="3"/>
  <c r="J160" i="3"/>
  <c r="J155" i="3"/>
  <c r="BK151" i="3"/>
  <c r="J147" i="3"/>
  <c r="J142" i="3"/>
  <c r="BK348" i="3"/>
  <c r="BK340" i="3"/>
  <c r="J333" i="3"/>
  <c r="BK325" i="3"/>
  <c r="J317" i="3"/>
  <c r="J308" i="3"/>
  <c r="BK300" i="3"/>
  <c r="J293" i="3"/>
  <c r="J287" i="3"/>
  <c r="J284" i="3"/>
  <c r="J277" i="3"/>
  <c r="BK271" i="3"/>
  <c r="J266" i="3"/>
  <c r="J261" i="3"/>
  <c r="BK257" i="3"/>
  <c r="BK252" i="3"/>
  <c r="BK249" i="3"/>
  <c r="J245" i="3"/>
  <c r="BK241" i="3"/>
  <c r="J237" i="3"/>
  <c r="BK231" i="3"/>
  <c r="J226" i="3"/>
  <c r="BK221" i="3"/>
  <c r="BK209" i="3"/>
  <c r="BK202" i="3"/>
  <c r="J199" i="3"/>
  <c r="J194" i="3"/>
  <c r="J190" i="3"/>
  <c r="BK186" i="3"/>
  <c r="BK182" i="3"/>
  <c r="BK177" i="3"/>
  <c r="J173" i="3"/>
  <c r="BK170" i="3"/>
  <c r="J164" i="3"/>
  <c r="BK160" i="3"/>
  <c r="BK156" i="3"/>
  <c r="J152" i="3"/>
  <c r="BK148" i="3"/>
  <c r="BK144" i="3"/>
  <c r="J141" i="3"/>
  <c r="BK250" i="3"/>
  <c r="J240" i="3"/>
  <c r="J236" i="3"/>
  <c r="BK232" i="3"/>
  <c r="J228" i="3"/>
  <c r="J225" i="3"/>
  <c r="J221" i="3"/>
  <c r="BK216" i="3"/>
  <c r="J212" i="3"/>
  <c r="J208" i="3"/>
  <c r="BK203" i="3"/>
  <c r="J189" i="3"/>
  <c r="J182" i="3"/>
  <c r="J179" i="3"/>
  <c r="J175" i="3"/>
  <c r="J170" i="3"/>
  <c r="J167" i="3"/>
  <c r="BK162" i="3"/>
  <c r="J156" i="3"/>
  <c r="BK150" i="3"/>
  <c r="BK146" i="3"/>
  <c r="BK141" i="3"/>
  <c r="J343" i="3"/>
  <c r="J338" i="3"/>
  <c r="J331" i="3"/>
  <c r="J327" i="3"/>
  <c r="J319" i="3"/>
  <c r="J313" i="3"/>
  <c r="BK302" i="3"/>
  <c r="J295" i="3"/>
  <c r="J290" i="3"/>
  <c r="J286" i="3"/>
  <c r="BK283" i="3"/>
  <c r="J278" i="3"/>
  <c r="BK274" i="3"/>
  <c r="J267" i="3"/>
  <c r="J262" i="3"/>
  <c r="BK258" i="3"/>
  <c r="BK254" i="3"/>
  <c r="BK248" i="3"/>
  <c r="J243" i="3"/>
  <c r="J239" i="3"/>
  <c r="BK235" i="3"/>
  <c r="J232" i="3"/>
  <c r="BK228" i="3"/>
  <c r="J222" i="3"/>
  <c r="J220" i="3"/>
  <c r="BK217" i="3"/>
  <c r="BK213" i="3"/>
  <c r="BK211" i="3"/>
  <c r="BK208" i="3"/>
  <c r="BK205" i="3"/>
  <c r="J201" i="3"/>
  <c r="BK197" i="3"/>
  <c r="J193" i="3"/>
  <c r="BK189" i="3"/>
  <c r="J184" i="3"/>
  <c r="BK179" i="3"/>
  <c r="BK175" i="3"/>
  <c r="BK168" i="3"/>
  <c r="J165" i="3"/>
  <c r="J162" i="3"/>
  <c r="BK157" i="3"/>
  <c r="BK154" i="3"/>
  <c r="J149" i="3"/>
  <c r="J146" i="3"/>
  <c r="BK142" i="3"/>
  <c r="BK125" i="4"/>
  <c r="R345" i="3" l="1"/>
  <c r="P345" i="3"/>
  <c r="T345" i="3"/>
  <c r="AN98" i="1"/>
  <c r="BK129" i="2"/>
  <c r="J129" i="2" s="1"/>
  <c r="J98" i="2" s="1"/>
  <c r="BK134" i="2"/>
  <c r="J134" i="2" s="1"/>
  <c r="J99" i="2" s="1"/>
  <c r="P143" i="2"/>
  <c r="P142" i="2"/>
  <c r="R129" i="2"/>
  <c r="R134" i="2"/>
  <c r="BK143" i="2"/>
  <c r="J143" i="2" s="1"/>
  <c r="J101" i="2" s="1"/>
  <c r="P129" i="2"/>
  <c r="T134" i="2"/>
  <c r="T143" i="2"/>
  <c r="T142" i="2" s="1"/>
  <c r="T129" i="2"/>
  <c r="P134" i="2"/>
  <c r="R143" i="2"/>
  <c r="R142" i="2"/>
  <c r="P140" i="3"/>
  <c r="P256" i="3"/>
  <c r="BK265" i="3"/>
  <c r="J265" i="3"/>
  <c r="J100" i="3"/>
  <c r="T265" i="3"/>
  <c r="T268" i="3"/>
  <c r="T273" i="3"/>
  <c r="T289" i="3"/>
  <c r="R297" i="3"/>
  <c r="P303" i="3"/>
  <c r="BK312" i="3"/>
  <c r="J312" i="3" s="1"/>
  <c r="J109" i="3" s="1"/>
  <c r="BK335" i="3"/>
  <c r="J335" i="3" s="1"/>
  <c r="J110" i="3" s="1"/>
  <c r="R140" i="3"/>
  <c r="R256" i="3"/>
  <c r="R265" i="3"/>
  <c r="BK268" i="3"/>
  <c r="J268" i="3" s="1"/>
  <c r="J101" i="3" s="1"/>
  <c r="BK273" i="3"/>
  <c r="J273" i="3" s="1"/>
  <c r="J102" i="3" s="1"/>
  <c r="BK289" i="3"/>
  <c r="J289" i="3"/>
  <c r="J103" i="3" s="1"/>
  <c r="P297" i="3"/>
  <c r="BK303" i="3"/>
  <c r="J303" i="3" s="1"/>
  <c r="J108" i="3" s="1"/>
  <c r="P312" i="3"/>
  <c r="R335" i="3"/>
  <c r="BK140" i="3"/>
  <c r="J140" i="3" s="1"/>
  <c r="J98" i="3" s="1"/>
  <c r="BK256" i="3"/>
  <c r="J256" i="3" s="1"/>
  <c r="J99" i="3" s="1"/>
  <c r="P268" i="3"/>
  <c r="P273" i="3"/>
  <c r="R289" i="3"/>
  <c r="T297" i="3"/>
  <c r="R303" i="3"/>
  <c r="R312" i="3"/>
  <c r="P335" i="3"/>
  <c r="T140" i="3"/>
  <c r="T256" i="3"/>
  <c r="P265" i="3"/>
  <c r="R268" i="3"/>
  <c r="R273" i="3"/>
  <c r="P289" i="3"/>
  <c r="BK297" i="3"/>
  <c r="J297" i="3" s="1"/>
  <c r="J106" i="3" s="1"/>
  <c r="T303" i="3"/>
  <c r="T312" i="3"/>
  <c r="T335" i="3"/>
  <c r="BK294" i="3"/>
  <c r="J294" i="3" s="1"/>
  <c r="J104" i="3" s="1"/>
  <c r="BK352" i="3"/>
  <c r="J352" i="3" s="1"/>
  <c r="J112" i="3" s="1"/>
  <c r="BK124" i="4"/>
  <c r="J124" i="4" s="1"/>
  <c r="J98" i="4" s="1"/>
  <c r="E112" i="4"/>
  <c r="J116" i="4"/>
  <c r="F91" i="4"/>
  <c r="F92" i="4"/>
  <c r="BF125" i="4"/>
  <c r="J36" i="4" s="1"/>
  <c r="AW97" i="1" s="1"/>
  <c r="AT97" i="1" s="1"/>
  <c r="J31" i="3"/>
  <c r="E128" i="3"/>
  <c r="F134" i="3"/>
  <c r="F135" i="3"/>
  <c r="BF143" i="3"/>
  <c r="BF144" i="3"/>
  <c r="BF145" i="3"/>
  <c r="BF148" i="3"/>
  <c r="BF149" i="3"/>
  <c r="BF150" i="3"/>
  <c r="BF151" i="3"/>
  <c r="BF153" i="3"/>
  <c r="BF158" i="3"/>
  <c r="BF160" i="3"/>
  <c r="BF161" i="3"/>
  <c r="BF163" i="3"/>
  <c r="BF165" i="3"/>
  <c r="BF166" i="3"/>
  <c r="BF168" i="3"/>
  <c r="BF169" i="3"/>
  <c r="BF172" i="3"/>
  <c r="BF177" i="3"/>
  <c r="BF179" i="3"/>
  <c r="BF180" i="3"/>
  <c r="BF182" i="3"/>
  <c r="BF183" i="3"/>
  <c r="BF184" i="3"/>
  <c r="BF186" i="3"/>
  <c r="BF187" i="3"/>
  <c r="BF189" i="3"/>
  <c r="BF190" i="3"/>
  <c r="BF191" i="3"/>
  <c r="BF192" i="3"/>
  <c r="BF193" i="3"/>
  <c r="BF194" i="3"/>
  <c r="BF197" i="3"/>
  <c r="BF200" i="3"/>
  <c r="BF202" i="3"/>
  <c r="BF203" i="3"/>
  <c r="BF205" i="3"/>
  <c r="BF206" i="3"/>
  <c r="BF207" i="3"/>
  <c r="BF208" i="3"/>
  <c r="BF210" i="3"/>
  <c r="BF213" i="3"/>
  <c r="BF214" i="3"/>
  <c r="BF215" i="3"/>
  <c r="BF218" i="3"/>
  <c r="BF219" i="3"/>
  <c r="BF221" i="3"/>
  <c r="BF222" i="3"/>
  <c r="BF224" i="3"/>
  <c r="BF225" i="3"/>
  <c r="BF226" i="3"/>
  <c r="BF228" i="3"/>
  <c r="BF231" i="3"/>
  <c r="BF232" i="3"/>
  <c r="BF236" i="3"/>
  <c r="BF237" i="3"/>
  <c r="BF238" i="3"/>
  <c r="BF239" i="3"/>
  <c r="BF243" i="3"/>
  <c r="BF244" i="3"/>
  <c r="BF245" i="3"/>
  <c r="BF249" i="3"/>
  <c r="BF250" i="3"/>
  <c r="BF251" i="3"/>
  <c r="BF252" i="3"/>
  <c r="BF254" i="3"/>
  <c r="BF255" i="3"/>
  <c r="BF257" i="3"/>
  <c r="BF260" i="3"/>
  <c r="BF261" i="3"/>
  <c r="BF263" i="3"/>
  <c r="BF266" i="3"/>
  <c r="BF267" i="3"/>
  <c r="BF270" i="3"/>
  <c r="BF271" i="3"/>
  <c r="BF275" i="3"/>
  <c r="BF276" i="3"/>
  <c r="BF277" i="3"/>
  <c r="BF279" i="3"/>
  <c r="BF283" i="3"/>
  <c r="BF284" i="3"/>
  <c r="BF285" i="3"/>
  <c r="BF286" i="3"/>
  <c r="BF287" i="3"/>
  <c r="BF292" i="3"/>
  <c r="BF302" i="3"/>
  <c r="BF304" i="3"/>
  <c r="BF306" i="3"/>
  <c r="BF308" i="3"/>
  <c r="BF310" i="3"/>
  <c r="BF313" i="3"/>
  <c r="BF319" i="3"/>
  <c r="BF321" i="3"/>
  <c r="BF323" i="3"/>
  <c r="BF325" i="3"/>
  <c r="BF329" i="3"/>
  <c r="BF331" i="3"/>
  <c r="BF333" i="3"/>
  <c r="BF336" i="3"/>
  <c r="BF348" i="3"/>
  <c r="J89" i="3"/>
  <c r="BF141" i="3"/>
  <c r="BF142" i="3"/>
  <c r="BF146" i="3"/>
  <c r="BF147" i="3"/>
  <c r="BF152" i="3"/>
  <c r="BF154" i="3"/>
  <c r="BF155" i="3"/>
  <c r="BF156" i="3"/>
  <c r="BF157" i="3"/>
  <c r="BF159" i="3"/>
  <c r="BF162" i="3"/>
  <c r="BF164" i="3"/>
  <c r="BF167" i="3"/>
  <c r="BF170" i="3"/>
  <c r="BF171" i="3"/>
  <c r="BF173" i="3"/>
  <c r="BF174" i="3"/>
  <c r="BF175" i="3"/>
  <c r="BF176" i="3"/>
  <c r="BF178" i="3"/>
  <c r="BF181" i="3"/>
  <c r="BF185" i="3"/>
  <c r="BF188" i="3"/>
  <c r="BF195" i="3"/>
  <c r="BF196" i="3"/>
  <c r="BF198" i="3"/>
  <c r="BF199" i="3"/>
  <c r="BF201" i="3"/>
  <c r="BF204" i="3"/>
  <c r="BF209" i="3"/>
  <c r="BF211" i="3"/>
  <c r="BF212" i="3"/>
  <c r="BF216" i="3"/>
  <c r="BF217" i="3"/>
  <c r="BF220" i="3"/>
  <c r="BF223" i="3"/>
  <c r="BF227" i="3"/>
  <c r="BF229" i="3"/>
  <c r="BF230" i="3"/>
  <c r="BF233" i="3"/>
  <c r="BF234" i="3"/>
  <c r="BF235" i="3"/>
  <c r="BF240" i="3"/>
  <c r="BF241" i="3"/>
  <c r="BF242" i="3"/>
  <c r="BF246" i="3"/>
  <c r="BF247" i="3"/>
  <c r="BF248" i="3"/>
  <c r="BF253" i="3"/>
  <c r="BF258" i="3"/>
  <c r="BF259" i="3"/>
  <c r="BF262" i="3"/>
  <c r="BF264" i="3"/>
  <c r="BF269" i="3"/>
  <c r="BF272" i="3"/>
  <c r="BF274" i="3"/>
  <c r="BF278" i="3"/>
  <c r="BF281" i="3"/>
  <c r="BF282" i="3"/>
  <c r="BF288" i="3"/>
  <c r="BF290" i="3"/>
  <c r="BF291" i="3"/>
  <c r="BF293" i="3"/>
  <c r="BF295" i="3"/>
  <c r="BF298" i="3"/>
  <c r="BF299" i="3"/>
  <c r="BF300" i="3"/>
  <c r="BF315" i="3"/>
  <c r="BF317" i="3"/>
  <c r="BF327" i="3"/>
  <c r="BF338" i="3"/>
  <c r="BF340" i="3"/>
  <c r="BF341" i="3"/>
  <c r="BF343" i="3"/>
  <c r="BF346" i="3"/>
  <c r="BF350" i="3"/>
  <c r="BF353" i="3"/>
  <c r="E85" i="2"/>
  <c r="F91" i="2"/>
  <c r="F92" i="2"/>
  <c r="J31" i="2"/>
  <c r="BF130" i="2"/>
  <c r="BF131" i="2"/>
  <c r="BF137" i="2"/>
  <c r="BF138" i="2"/>
  <c r="BF139" i="2"/>
  <c r="BF141" i="2"/>
  <c r="J89" i="2"/>
  <c r="BF132" i="2"/>
  <c r="BF133" i="2"/>
  <c r="BF135" i="2"/>
  <c r="BF136" i="2"/>
  <c r="BF140" i="2"/>
  <c r="BF144" i="2"/>
  <c r="BF145" i="2"/>
  <c r="BF146" i="2"/>
  <c r="BF147" i="2"/>
  <c r="BF148" i="2"/>
  <c r="F37" i="3"/>
  <c r="BB96" i="1" s="1"/>
  <c r="F38" i="3"/>
  <c r="BC96" i="1" s="1"/>
  <c r="F37" i="2"/>
  <c r="BB95" i="1" s="1"/>
  <c r="F38" i="2"/>
  <c r="BC95" i="1" s="1"/>
  <c r="F39" i="3"/>
  <c r="BD96" i="1" s="1"/>
  <c r="F35" i="2"/>
  <c r="AZ95" i="1" s="1"/>
  <c r="F39" i="2"/>
  <c r="BD95" i="1" s="1"/>
  <c r="F35" i="3"/>
  <c r="AZ96" i="1" s="1"/>
  <c r="F35" i="4"/>
  <c r="AZ97" i="1" s="1"/>
  <c r="J35" i="2"/>
  <c r="AV95" i="1" s="1"/>
  <c r="J35" i="3"/>
  <c r="AV96" i="1" s="1"/>
  <c r="T139" i="3" l="1"/>
  <c r="P301" i="3"/>
  <c r="P296" i="3" s="1"/>
  <c r="T301" i="3"/>
  <c r="R301" i="3"/>
  <c r="R296" i="3" s="1"/>
  <c r="AT99" i="1"/>
  <c r="AX97" i="1"/>
  <c r="F36" i="2"/>
  <c r="BA95" i="1" s="1"/>
  <c r="P139" i="3"/>
  <c r="T296" i="3"/>
  <c r="R139" i="3"/>
  <c r="T128" i="2"/>
  <c r="T127" i="2"/>
  <c r="P128" i="2"/>
  <c r="P127" i="2"/>
  <c r="AU95" i="1"/>
  <c r="R128" i="2"/>
  <c r="R127" i="2" s="1"/>
  <c r="BK345" i="3"/>
  <c r="J345" i="3" s="1"/>
  <c r="J111" i="3" s="1"/>
  <c r="BK139" i="3"/>
  <c r="J139" i="3" s="1"/>
  <c r="J97" i="3" s="1"/>
  <c r="BK142" i="2"/>
  <c r="J142" i="2" s="1"/>
  <c r="J100" i="2" s="1"/>
  <c r="BK128" i="2"/>
  <c r="J128" i="2" s="1"/>
  <c r="J97" i="2" s="1"/>
  <c r="BK123" i="4"/>
  <c r="J123" i="4" s="1"/>
  <c r="J97" i="4" s="1"/>
  <c r="J36" i="3"/>
  <c r="AW96" i="1" s="1"/>
  <c r="AT96" i="1" s="1"/>
  <c r="J36" i="2"/>
  <c r="AW95" i="1" s="1"/>
  <c r="AT95" i="1" s="1"/>
  <c r="F36" i="4"/>
  <c r="BA97" i="1" s="1"/>
  <c r="BC94" i="1"/>
  <c r="AY94" i="1" s="1"/>
  <c r="BD94" i="1"/>
  <c r="W36" i="1" s="1"/>
  <c r="AZ94" i="1"/>
  <c r="W32" i="1" s="1"/>
  <c r="F36" i="3"/>
  <c r="BA96" i="1" s="1"/>
  <c r="R138" i="3" l="1"/>
  <c r="T138" i="3"/>
  <c r="P138" i="3"/>
  <c r="AU96" i="1" s="1"/>
  <c r="AU94" i="1" s="1"/>
  <c r="BK127" i="2"/>
  <c r="J127" i="2" s="1"/>
  <c r="J96" i="2" s="1"/>
  <c r="J30" i="2" s="1"/>
  <c r="J32" i="2" s="1"/>
  <c r="AG95" i="1" s="1"/>
  <c r="AN95" i="1" s="1"/>
  <c r="BK301" i="3"/>
  <c r="J301" i="3" s="1"/>
  <c r="J107" i="3" s="1"/>
  <c r="BK122" i="4"/>
  <c r="J122" i="4" s="1"/>
  <c r="J96" i="4" s="1"/>
  <c r="J30" i="4" s="1"/>
  <c r="J32" i="4" s="1"/>
  <c r="AG97" i="1" s="1"/>
  <c r="AN97" i="1" s="1"/>
  <c r="BA94" i="1"/>
  <c r="W33" i="1" s="1"/>
  <c r="AV94" i="1"/>
  <c r="AK32" i="1" s="1"/>
  <c r="W35" i="1"/>
  <c r="BB94" i="1" l="1"/>
  <c r="J41" i="2"/>
  <c r="J41" i="4"/>
  <c r="BK296" i="3"/>
  <c r="J296" i="3" s="1"/>
  <c r="J105" i="3" s="1"/>
  <c r="J103" i="4"/>
  <c r="J108" i="2"/>
  <c r="AW94" i="1"/>
  <c r="AK33" i="1" s="1"/>
  <c r="W34" i="1" l="1"/>
  <c r="AX94" i="1"/>
  <c r="BK138" i="3"/>
  <c r="J138" i="3" s="1"/>
  <c r="J96" i="3" s="1"/>
  <c r="J30" i="3" s="1"/>
  <c r="J32" i="3" s="1"/>
  <c r="AG96" i="1" s="1"/>
  <c r="AN96" i="1" s="1"/>
  <c r="AT94" i="1"/>
  <c r="J41" i="3" l="1"/>
  <c r="J119" i="3"/>
  <c r="BK123" i="9" l="1"/>
  <c r="BK122" i="9" s="1"/>
  <c r="J122" i="9" s="1"/>
  <c r="J96" i="9" s="1"/>
  <c r="J124" i="9"/>
  <c r="J98" i="9" s="1"/>
  <c r="J30" i="9" l="1"/>
  <c r="J32" i="9" s="1"/>
  <c r="J103" i="9"/>
  <c r="J123" i="9"/>
  <c r="J97" i="9" s="1"/>
  <c r="J41" i="9" l="1"/>
  <c r="AG99" i="1"/>
  <c r="AN99" i="1" l="1"/>
  <c r="AG94" i="1"/>
  <c r="AK26" i="1" l="1"/>
  <c r="AK29" i="1" s="1"/>
  <c r="AM103" i="1"/>
  <c r="C26" i="18" s="1"/>
  <c r="E26" i="18" s="1"/>
  <c r="F26" i="18" s="1"/>
  <c r="AN94" i="1"/>
  <c r="AP103" i="1" s="1"/>
  <c r="F40" i="18" l="1"/>
</calcChain>
</file>

<file path=xl/sharedStrings.xml><?xml version="1.0" encoding="utf-8"?>
<sst xmlns="http://schemas.openxmlformats.org/spreadsheetml/2006/main" count="5944" uniqueCount="1798">
  <si>
    <r>
      <t xml:space="preserve">Príloha č. </t>
    </r>
    <r>
      <rPr>
        <sz val="16"/>
        <color theme="3"/>
        <rFont val="Calibri Light"/>
        <family val="2"/>
        <charset val="238"/>
      </rPr>
      <t xml:space="preserve">2 </t>
    </r>
    <r>
      <rPr>
        <sz val="16"/>
        <color theme="4" tint="-0.249977111117893"/>
        <rFont val="Calibri Light"/>
        <family val="2"/>
        <charset val="238"/>
      </rPr>
      <t>- Ponuka v zákazke „</t>
    </r>
    <r>
      <rPr>
        <sz val="16"/>
        <color theme="3"/>
        <rFont val="Calibri Light"/>
        <family val="2"/>
        <charset val="238"/>
      </rPr>
      <t>Park Muchovo námestie</t>
    </r>
    <r>
      <rPr>
        <sz val="16"/>
        <color theme="4" tint="-0.249977111117893"/>
        <rFont val="Calibri Light"/>
        <family val="2"/>
        <charset val="238"/>
      </rPr>
      <t>“</t>
    </r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</si>
  <si>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</si>
  <si>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</si>
  <si>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</si>
  <si>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</si>
  <si>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</si>
  <si>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</si>
  <si>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</si>
  <si>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</si>
  <si>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Osobné postavenie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</si>
  <si>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</si>
  <si>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</si>
  <si>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</si>
  <si>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</si>
  <si>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t>Vyhlásenie k participácii na vypracovaní ponuky inou osobou</t>
  </si>
  <si>
    <t xml:space="preserve">Vypracoval uchádzač ponuku sám? - vybrať odpoveď z rozbaľovacieho hárku	</t>
  </si>
  <si>
    <t>Áno</t>
  </si>
  <si>
    <r>
      <t>Kritérium K</t>
    </r>
    <r>
      <rPr>
        <sz val="16"/>
        <color theme="4"/>
        <rFont val="Calibri Light"/>
        <family val="2"/>
        <charset val="238"/>
      </rPr>
      <t>1</t>
    </r>
    <r>
      <rPr>
        <sz val="16"/>
        <color theme="4" tint="-0.249977111117893"/>
        <rFont val="Calibri Light"/>
        <family val="2"/>
        <charset val="238"/>
      </rPr>
      <t>:</t>
    </r>
  </si>
  <si>
    <t>Cena v Eur s DPH</t>
  </si>
  <si>
    <t>Logika kritéria</t>
  </si>
  <si>
    <t>Minimálna hodnota</t>
  </si>
  <si>
    <t>Maximálna hodnota</t>
  </si>
  <si>
    <t>Názov položky</t>
  </si>
  <si>
    <t>Suma v EUR s DPH</t>
  </si>
  <si>
    <t>Ponuková cena za celý predmet zákazky</t>
  </si>
  <si>
    <t>Kritérium K2:</t>
  </si>
  <si>
    <t>Skúsenosť stavbyvedúceho</t>
  </si>
  <si>
    <t>Popis kritéria</t>
  </si>
  <si>
    <r>
      <t xml:space="preserve">V rámci kritéria K2 budú hodnotené </t>
    </r>
    <r>
      <rPr>
        <b/>
        <sz val="11"/>
        <rFont val="Calibri"/>
        <family val="2"/>
        <charset val="238"/>
        <scheme val="minor"/>
      </rPr>
      <t>referenčné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skúsenosti stavbyvedúceho</t>
    </r>
    <r>
      <rPr>
        <sz val="11"/>
        <rFont val="Calibri"/>
        <family val="2"/>
        <charset val="238"/>
        <scheme val="minor"/>
      </rPr>
      <t>, ktorým uchádzač disponuje pre účely splnenia podmienky účasti stanovenej v zmysle § 34 ods. 1 písm. g) ZVO. Uchádzač môže získať bonus v hodnote 4000 EUR (max. 12 000 EUR) za každú skúsenosť s výkonom činnosti stavbyvedúceho na stavbe rovnakého alebo obdobného charakteru ako je predmet zákazky s celkovou rozlohou min. 400 m2.
*</t>
    </r>
    <r>
      <rPr>
        <b/>
        <sz val="11"/>
        <rFont val="Calibri"/>
        <family val="2"/>
        <charset val="238"/>
        <scheme val="minor"/>
      </rPr>
      <t>Skúsenosti musia byť odlišné od zákazky/stavby, ktorou preukazoval splnenie podmienok účasti technickej a odbornej spôsobilosti podľa § 34 ods. 1 písm. g) ZVO (hárok Podmienky účasti).</t>
    </r>
    <r>
      <rPr>
        <sz val="11"/>
        <rFont val="Calibri"/>
        <family val="2"/>
        <charset val="238"/>
        <scheme val="minor"/>
      </rPr>
      <t xml:space="preserve"> 
Za stavebné práce rovnakého alebo obdobného charakteru verejný obstarávateľ považuje: stavebné práce charakteru krajinárskych úprav verejných priestorov, vykonané za účelom výstavby alebo revitalizácie/rekonštrukcie/modernizácie verejného priestoru spojené s vybudovaním spevnených plôch vrátane realizácie sadových úprav v urbanizovanom prostredí.
Uchádzač v rámci daného kritéria môže uviesť tri referenčné zákazky. K uvedenému zoznamu v ponuke predložte potvrdené referencie.</t>
    </r>
  </si>
  <si>
    <t>P. č. referencie</t>
  </si>
  <si>
    <t>Názov a podrobný opis stavebných prác</t>
  </si>
  <si>
    <t>Termín plnenia zmluvy</t>
  </si>
  <si>
    <r>
      <t xml:space="preserve">Označenie objednávateľa,  kontaktné údaje odberateľa          </t>
    </r>
    <r>
      <rPr>
        <sz val="11"/>
        <rFont val="Calibri"/>
        <family val="2"/>
        <charset val="238"/>
        <scheme val="minor"/>
      </rPr>
      <t>e-mailovú adresu, telefónne číslo,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resp. link na overenie referencie</t>
    </r>
  </si>
  <si>
    <r>
      <t xml:space="preserve"> Meno a priezvisko stavbyvedúceho 
</t>
    </r>
    <r>
      <rPr>
        <sz val="11"/>
        <rFont val="Calibri"/>
        <family val="2"/>
        <charset val="238"/>
        <scheme val="minor"/>
      </rPr>
      <t>kt. preukazujete splnenie podmienky účasti v zmysle § 34 ods. 1 písm. g) ZVO</t>
    </r>
  </si>
  <si>
    <t>1. skúsenosť v K2</t>
  </si>
  <si>
    <t>2. skúsenosť v K2</t>
  </si>
  <si>
    <t>3. skúsenosť v K2</t>
  </si>
  <si>
    <t>Počet deklarovaných skúseností</t>
  </si>
  <si>
    <r>
      <t xml:space="preserve">Peňažný bonus na účely vyhodnotenia kritéria K2 v EUR
</t>
    </r>
    <r>
      <rPr>
        <sz val="12"/>
        <rFont val="Calibri"/>
        <family val="2"/>
        <charset val="238"/>
        <scheme val="minor"/>
      </rPr>
      <t>V prípade, ak uchádzač neposkytne všetky požadované informácie a skúsenosť nebude možné overiť, resp. po overení skúsenosti verejný obstarávateľ vyhodnotí, že skúsenosť nespĺňa stanovené požiadavky, tento počet deklarovaných skúseností a teda aj hodnota bonusu sa zmení.</t>
    </r>
  </si>
  <si>
    <t>Cena na účely vyhodnotenia ponúk celkom (K1 - K2)</t>
  </si>
  <si>
    <t>V ...</t>
  </si>
  <si>
    <t>Podpis</t>
  </si>
  <si>
    <r>
      <rPr>
        <b/>
        <sz val="16"/>
        <color theme="4"/>
        <rFont val="Calibri Light"/>
        <family val="2"/>
        <charset val="238"/>
      </rPr>
      <t>§ 34 ods. 1 písm. b)  ZVO - Zoznam stavebných prác uchádzača</t>
    </r>
    <r>
      <rPr>
        <b/>
        <sz val="16"/>
        <color rgb="FF002060"/>
        <rFont val="Cambria"/>
        <family val="2"/>
        <charset val="238"/>
        <scheme val="major"/>
      </rPr>
      <t xml:space="preserve">
</t>
    </r>
    <r>
      <rPr>
        <sz val="12"/>
        <color theme="1"/>
        <rFont val="Calibri Light"/>
        <family val="2"/>
        <charset val="238"/>
      </rPr>
      <t>z ktorých bude vyplývať, že v období predchádzajúcich 5 rokov od vyhlásenia verejného obstarávania (ďalej len rozhodné obdobie) realizoval  min. 1 zákazku, predmetom ktorej boli stavebné práce rovnakého alebo obdobného charakteru ako je predmet zákazky s celkovou rozlohou min. 400 m2.
Za stavebné práce rovnakého alebo obdobného charakteru verejný obstarávateľ považuje: stavebné práce charakteru krajinárskych úprav verejných priestorov, vykonané za účelom výstavby alebo revitalizácie/rekonštrukcie/modernizácie verejného priestoru spojené s vybudovaním spevnených plôch vrátane realizácie sadových úprav v urbanizovanom prostredí.</t>
    </r>
  </si>
  <si>
    <t>Označenie odberateľa</t>
  </si>
  <si>
    <r>
      <t xml:space="preserve">kontaktné údaje odberateľa 
</t>
    </r>
    <r>
      <rPr>
        <sz val="11"/>
        <rFont val="Calibri"/>
        <family val="2"/>
        <charset val="238"/>
        <scheme val="minor"/>
      </rPr>
      <t>e-mailovú adresu, telefónne číslo, resp. link na overenie referencie</t>
    </r>
  </si>
  <si>
    <t xml:space="preserve">1. </t>
  </si>
  <si>
    <r>
      <rPr>
        <b/>
        <sz val="16"/>
        <color theme="4"/>
        <rFont val="Calibri Light"/>
        <family val="2"/>
        <charset val="238"/>
      </rPr>
      <t>§ 34 ods. 1 písm. g) Zoznam odborníkov</t>
    </r>
    <r>
      <rPr>
        <sz val="16"/>
        <color theme="4"/>
        <rFont val="Calibri Light"/>
        <family val="2"/>
        <charset val="238"/>
      </rPr>
      <t xml:space="preserve">
</t>
    </r>
    <r>
      <rPr>
        <b/>
        <sz val="11"/>
        <color theme="4"/>
        <rFont val="Calibri Light"/>
        <family val="2"/>
        <charset val="238"/>
      </rPr>
      <t>1. Kľúčový odborník č. 1 - Stavbyvedúci 
2. Kľúčový odborník č. 2 – Arborista</t>
    </r>
  </si>
  <si>
    <r>
      <t xml:space="preserve">1. Meno a priezvisko </t>
    </r>
    <r>
      <rPr>
        <b/>
        <sz val="11"/>
        <color theme="1"/>
        <rFont val="Calibri"/>
        <family val="2"/>
        <charset val="238"/>
        <scheme val="minor"/>
      </rPr>
      <t>stavbyvedúceho</t>
    </r>
  </si>
  <si>
    <t>Vzťah k ucházačovi - vybrať možnosť  z rozbaľovacieho zoznamu</t>
  </si>
  <si>
    <t>Zamestnanec uchádzača</t>
  </si>
  <si>
    <t xml:space="preserve">Doklad o autorizícii /  link na zápis vo verejne prístupnom zozname/ číslo oprávnenia: </t>
  </si>
  <si>
    <r>
      <t xml:space="preserve">2. Meno a priezvisko </t>
    </r>
    <r>
      <rPr>
        <b/>
        <sz val="11"/>
        <color theme="1"/>
        <rFont val="Calibri"/>
        <family val="2"/>
        <charset val="238"/>
        <scheme val="minor"/>
      </rPr>
      <t>arboristu</t>
    </r>
  </si>
  <si>
    <t>Doklad o kvalifikácii</t>
  </si>
  <si>
    <r>
      <rPr>
        <b/>
        <sz val="12"/>
        <color theme="4"/>
        <rFont val="Calibri Light"/>
        <family val="2"/>
        <charset val="238"/>
      </rPr>
      <t>Referencia Stavbyvedúceho</t>
    </r>
    <r>
      <rPr>
        <sz val="16"/>
        <color theme="4"/>
        <rFont val="Calibri Light"/>
        <family val="2"/>
        <charset val="238"/>
      </rPr>
      <t xml:space="preserve">
</t>
    </r>
    <r>
      <rPr>
        <sz val="12"/>
        <color theme="4"/>
        <rFont val="Calibri Light"/>
        <family val="2"/>
        <charset val="238"/>
      </rPr>
      <t>min. 1 referenčnú skúsenosťs výkonom činnosti stavbyvedúceho na stavbe rovnakého alebo obdobného charakteru ako je predmet zákazky s celkovou rozlohou min. 400 m2. 
*Uvedená skúsenosť musí byť odlišná od skúsenosti uvedenej v K2 (hárok ponuka).</t>
    </r>
  </si>
  <si>
    <t>1.</t>
  </si>
  <si>
    <r>
      <rPr>
        <b/>
        <sz val="12"/>
        <color theme="4"/>
        <rFont val="Calibri Light"/>
        <family val="2"/>
        <charset val="238"/>
      </rPr>
      <t>Referencia Arboristu</t>
    </r>
    <r>
      <rPr>
        <sz val="16"/>
        <color theme="4"/>
        <rFont val="Calibri Light"/>
        <family val="2"/>
        <charset val="238"/>
      </rPr>
      <t xml:space="preserve">
</t>
    </r>
    <r>
      <rPr>
        <sz val="12"/>
        <color theme="4"/>
        <rFont val="Calibri Light"/>
        <family val="2"/>
        <charset val="238"/>
      </rPr>
      <t>min. 1 referenčnú skúsenosť s výkonom činnosti arboristu alebo ekvivalentu danej pozície podľa použitej terminológie na stavbe rovnakého alebo obdobného charakteru ako je predmet zákazky</t>
    </r>
    <r>
      <rPr>
        <sz val="16"/>
        <color theme="4"/>
        <rFont val="Calibri Light"/>
        <family val="2"/>
        <charset val="238"/>
      </rPr>
      <t>.</t>
    </r>
  </si>
  <si>
    <t>Čestné vyhlásenie podľa § 32 ods. 7 ZVO</t>
  </si>
  <si>
    <t>Ako uchádzač v tomto verejnom obstarávaní Hl. mesta SR Bratislava</t>
  </si>
  <si>
    <t>čestne vyhlasujem,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</si>
  <si>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</si>
  <si>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</si>
  <si>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</si>
  <si>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</si>
  <si>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</si>
  <si>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</si>
  <si>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</si>
  <si>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</si>
  <si>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</si>
  <si>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</si>
  <si>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</si>
  <si>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</si>
  <si>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</si>
  <si>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</si>
  <si>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</si>
  <si>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</si>
  <si>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</si>
  <si>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</si>
  <si>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</si>
  <si>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</si>
  <si>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</si>
  <si>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8"/>
        <rFont val="Arial CE"/>
        <family val="2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</si>
  <si>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</si>
  <si>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</si>
  <si>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</si>
  <si>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</si>
  <si>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</si>
  <si>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8"/>
        <rFont val="Arial CE"/>
        <family val="2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</si>
  <si>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8"/>
        <rFont val="Arial CE"/>
        <family val="2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</si>
  <si>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8"/>
        <rFont val="Arial CE"/>
        <family val="2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</si>
  <si>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8"/>
        <rFont val="Arial CE"/>
        <family val="2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</si>
  <si>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</si>
  <si>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Export Komplet</t>
  </si>
  <si>
    <t/>
  </si>
  <si>
    <t>2.0</t>
  </si>
  <si>
    <t>False</t>
  </si>
  <si>
    <t>{e86b9a69-a0fc-4f0c-bc84-6136902c0e9c}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</si>
  <si>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</si>
  <si>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</si>
  <si>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</si>
  <si>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</si>
  <si>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</si>
  <si>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</si>
  <si>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</si>
  <si>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12_03</t>
  </si>
  <si>
    <t>Stavba:</t>
  </si>
  <si>
    <t>Polyfunkčný komplex Muchovo námestie</t>
  </si>
  <si>
    <t>JKSO:</t>
  </si>
  <si>
    <t>KS:</t>
  </si>
  <si>
    <t>Miesto:</t>
  </si>
  <si>
    <t xml:space="preserve"> </t>
  </si>
  <si>
    <t>Dátum:</t>
  </si>
  <si>
    <t>4. 9. 2024</t>
  </si>
  <si>
    <t>Objednávateľ:</t>
  </si>
  <si>
    <t>Zhotoviteľ:</t>
  </si>
  <si>
    <t>Projektant:</t>
  </si>
  <si>
    <t>Ing. Peter Pasečný</t>
  </si>
  <si>
    <t>True</t>
  </si>
  <si>
    <t>Spracovateľ:</t>
  </si>
  <si>
    <t>Rosoft,s.r.o.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</si>
  <si>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</si>
  <si>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</si>
  <si>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</si>
  <si>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</si>
  <si>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</si>
  <si>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</si>
  <si>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</si>
  <si>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</si>
  <si>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</si>
  <si>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</si>
  <si>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</si>
  <si>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</si>
  <si>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</si>
  <si>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</si>
  <si>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</si>
  <si>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</si>
  <si>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</si>
  <si>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</si>
  <si>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</si>
  <si>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</si>
  <si>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</si>
  <si>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</si>
  <si>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</si>
  <si>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</si>
  <si>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</si>
  <si>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</si>
  <si>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</si>
  <si>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</si>
  <si>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</si>
  <si>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</si>
  <si>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</si>
  <si>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</si>
  <si>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</si>
  <si>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</si>
  <si>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</si>
  <si>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</si>
  <si>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</si>
  <si>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</si>
  <si>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</si>
  <si>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</si>
  <si>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</si>
  <si>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</si>
  <si>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</si>
  <si>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</si>
  <si>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</si>
  <si>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</si>
  <si>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</si>
  <si>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01</t>
  </si>
  <si>
    <t>Asanácia SO 23.01</t>
  </si>
  <si>
    <t>STA</t>
  </si>
  <si>
    <t>1</t>
  </si>
  <si>
    <t>{1b47fbce-44ad-45c7-9ea7-bc6a9d440412}</t>
  </si>
  <si>
    <t>02</t>
  </si>
  <si>
    <t>Sadové úpravy</t>
  </si>
  <si>
    <t>{bd221c83-b45e-4bd3-9fcd-c8fe746ff22b}</t>
  </si>
  <si>
    <t>03</t>
  </si>
  <si>
    <t>Závlahy</t>
  </si>
  <si>
    <t>{b9e3284b-8772-46e9-aa68-326a81160a94}</t>
  </si>
  <si>
    <t>04</t>
  </si>
  <si>
    <t>Areálová studňa SO 15.3</t>
  </si>
  <si>
    <t>05</t>
  </si>
  <si>
    <t>Areálové osvetlenie SO 11.3</t>
  </si>
  <si>
    <t>2) Ostatné náklady zo súhrnného listu</t>
  </si>
  <si>
    <t>Percent. zadanie_x000D_
[% nákladov rozpočtu]</t>
  </si>
  <si>
    <t>Zaradenie nákladov</t>
  </si>
  <si>
    <t>Celkové náklady za stavbu 1) + 2)</t>
  </si>
  <si>
    <t>KRYCÍ LIST ROZPOČTU</t>
  </si>
  <si>
    <t>Objekt:</t>
  </si>
  <si>
    <t>01 - Asanácia SO 23.01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</si>
  <si>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</si>
  <si>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</si>
  <si>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</si>
  <si>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</si>
  <si>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</si>
  <si>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</si>
  <si>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</si>
  <si>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</si>
  <si>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</si>
  <si>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9 - Ostatné konštrukcie a práce-búranie</t>
  </si>
  <si>
    <t>PSV - Práce a dodávky PSV</t>
  </si>
  <si>
    <t xml:space="preserve">    767 - Konštrukcie doplnkové kovové</t>
  </si>
  <si>
    <t>2) Ostatné náklady</t>
  </si>
  <si>
    <t>GZS</t>
  </si>
  <si>
    <t>VRN</t>
  </si>
  <si>
    <t>2</t>
  </si>
  <si>
    <t>Vplyv prostredia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</si>
  <si>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</si>
  <si>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</si>
  <si>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</si>
  <si>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</si>
  <si>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</si>
  <si>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</si>
  <si>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</si>
  <si>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</si>
  <si>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</si>
  <si>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</si>
  <si>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</si>
  <si>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</si>
  <si>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</si>
  <si>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</si>
  <si>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</si>
  <si>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</si>
  <si>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</si>
  <si>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113106241.S</t>
  </si>
  <si>
    <t>Rozoberanie vozovky a plochy z panelov so škárami zaliatymi asfaltovou alebo cementovou maltou,  -0,40800t</t>
  </si>
  <si>
    <t>m2</t>
  </si>
  <si>
    <t>4</t>
  </si>
  <si>
    <t>1920201369</t>
  </si>
  <si>
    <t>113106241X</t>
  </si>
  <si>
    <t xml:space="preserve">Rozoberanie betónovej zálievky z prostého betónu , predpokladaná hr.200mm </t>
  </si>
  <si>
    <t>1326516297</t>
  </si>
  <si>
    <t>3</t>
  </si>
  <si>
    <t>113106612.S</t>
  </si>
  <si>
    <t>Rozoberanie zámkovej dlažby všetkých druhov v ploche nad 20 m2,  -0,26000t</t>
  </si>
  <si>
    <t>1648216416</t>
  </si>
  <si>
    <t>113107231.S</t>
  </si>
  <si>
    <t>Odstránenie krytu v ploche nad 200 m2 z betónu prostého, hr. vrstvy do 150 mm,  -0,22500t</t>
  </si>
  <si>
    <t>1753564876</t>
  </si>
  <si>
    <t>9</t>
  </si>
  <si>
    <t>Ostatné konštrukcie a práce-búranie</t>
  </si>
  <si>
    <t>5</t>
  </si>
  <si>
    <t>961055111.S</t>
  </si>
  <si>
    <t>Búranie základov alebo vybúranie otvorov plochy nad 4 m2 v základoch železobetónových,  -2,40000t</t>
  </si>
  <si>
    <t>m3</t>
  </si>
  <si>
    <t>2035661308</t>
  </si>
  <si>
    <t>6</t>
  </si>
  <si>
    <t>962052211.S</t>
  </si>
  <si>
    <t>Búranie muriva alebo vybúranie otvorov plochy nad 4 m2 železobetonového nadzákladného,  -2,40000t</t>
  </si>
  <si>
    <t>-956592451</t>
  </si>
  <si>
    <t>7</t>
  </si>
  <si>
    <t>979087212.S</t>
  </si>
  <si>
    <t>Nakladanie na dopravné prostriedky pre vodorovnú dopravu sutiny</t>
  </si>
  <si>
    <t>t</t>
  </si>
  <si>
    <t>-857791345</t>
  </si>
  <si>
    <t>8</t>
  </si>
  <si>
    <t>979082213.S</t>
  </si>
  <si>
    <t>Vodorovná doprava sutiny so zložením a hrubým urovnaním na vzdialenosť do 1 km</t>
  </si>
  <si>
    <t>1912918532</t>
  </si>
  <si>
    <t>979082219.S</t>
  </si>
  <si>
    <t>Príplatok k cene za každý ďalší aj začatý 1 km nad 1 km pre vodorovnú dopravu sutiny</t>
  </si>
  <si>
    <t>-1907424651</t>
  </si>
  <si>
    <t>10</t>
  </si>
  <si>
    <t>979089012.S</t>
  </si>
  <si>
    <t>Poplatok za skládku - betón, tehly, dlaždice (17 01) ostatné</t>
  </si>
  <si>
    <t>-105072294</t>
  </si>
  <si>
    <t>11</t>
  </si>
  <si>
    <t>979089312.S</t>
  </si>
  <si>
    <t>Poplatok za skládku - kovy (meď, bronz, mosadz atď.) (17 04 ), ostatné - možný výzisk</t>
  </si>
  <si>
    <t>-2070186459</t>
  </si>
  <si>
    <t>PSV</t>
  </si>
  <si>
    <t>Práce a dodávky PSV</t>
  </si>
  <si>
    <t>767</t>
  </si>
  <si>
    <t>Konštrukcie doplnkové kovové</t>
  </si>
  <si>
    <t>12</t>
  </si>
  <si>
    <t>767121951</t>
  </si>
  <si>
    <t xml:space="preserve">Odstránenie bilboardov,I stĺpiky 90x160x4000mm, reklamná plocha 4500x2000mm, vrátane odvozu a likvidácie </t>
  </si>
  <si>
    <t xml:space="preserve">ks </t>
  </si>
  <si>
    <t>16</t>
  </si>
  <si>
    <t>1034657669</t>
  </si>
  <si>
    <t>13</t>
  </si>
  <si>
    <t>76791483001</t>
  </si>
  <si>
    <t>Demontáž oplotenia - pletiva, výšky nad 1 do 2 m,  -0,00800t</t>
  </si>
  <si>
    <t>m</t>
  </si>
  <si>
    <t>941017698</t>
  </si>
  <si>
    <t>14</t>
  </si>
  <si>
    <t>767996801.S</t>
  </si>
  <si>
    <t>Demontáž ostatných doplnkov stavieb s hmotnosťou jednotlivých dielov konštrukcií do 50 kg,  -0,00100t</t>
  </si>
  <si>
    <t>kg</t>
  </si>
  <si>
    <t>-1282814224</t>
  </si>
  <si>
    <t>15</t>
  </si>
  <si>
    <t>7672365653</t>
  </si>
  <si>
    <t>Prenájom žeriavu k  odstráneniu bilboardov</t>
  </si>
  <si>
    <t>hod</t>
  </si>
  <si>
    <t>2126764489</t>
  </si>
  <si>
    <t>998767201.S</t>
  </si>
  <si>
    <t>Presun hmôt pre kovové stavebné doplnkové konštrukcie v objektoch výšky do 6 m</t>
  </si>
  <si>
    <t>%</t>
  </si>
  <si>
    <t>1405048347</t>
  </si>
  <si>
    <t>02 - Sadové úpravy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</si>
  <si>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</si>
  <si>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</si>
  <si>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</si>
  <si>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</si>
  <si>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99 - Presun hmôt HSV</t>
  </si>
  <si>
    <t xml:space="preserve">    711 - Izolácie proti vode a vlhkosti</t>
  </si>
  <si>
    <t xml:space="preserve">      761.1 - Sedací mobiliár </t>
  </si>
  <si>
    <t xml:space="preserve">      761.2 - Zariaďovacie prvky</t>
  </si>
  <si>
    <t xml:space="preserve">      761.3 - Herné prvky</t>
  </si>
  <si>
    <t xml:space="preserve">      761.4 - EKO prvky</t>
  </si>
  <si>
    <t xml:space="preserve">        761.5 - Presun hmôt pre kovové stavebné doplnkové konštrukcie</t>
  </si>
  <si>
    <t>122201102.S</t>
  </si>
  <si>
    <t>Odkopávka a prekopávka nezapažená v hornine 3, nad 100 do 1000 m3</t>
  </si>
  <si>
    <t>1021778439</t>
  </si>
  <si>
    <t>133201201.S</t>
  </si>
  <si>
    <t>Výkop šachty nezapaženej, hornina 3 do 100 m3 PRE ZÁKLAD MOBILIÁRU</t>
  </si>
  <si>
    <t>1568743908</t>
  </si>
  <si>
    <t>133201209.S</t>
  </si>
  <si>
    <t>Príplatok k cenám za lepivosť horniny tr.3 PRE ZÁKLAD MOBILIÁRU</t>
  </si>
  <si>
    <t>-1366487272</t>
  </si>
  <si>
    <t>162501102.S</t>
  </si>
  <si>
    <t>Vodorovné premiestnenie výkopku po spevnenej ceste z horniny tr.1-4, do 100 m3 na vzdialenosť do 3000 m</t>
  </si>
  <si>
    <t>1867779073</t>
  </si>
  <si>
    <t>162501105.S</t>
  </si>
  <si>
    <t>Vodorovné premiestnenie výkopku po spevnenej ceste z horniny tr.1-4, do 100 m3, príplatok k cene za každých ďalšich a začatých 1000 m</t>
  </si>
  <si>
    <t>-1955494682</t>
  </si>
  <si>
    <t>171101101.S2</t>
  </si>
  <si>
    <t>Uloženie sypaniny do násypu-pieskovisko</t>
  </si>
  <si>
    <t>-388277601</t>
  </si>
  <si>
    <t>M</t>
  </si>
  <si>
    <t>581530000300.S2</t>
  </si>
  <si>
    <t>Piesok do pieskoviska, vrátane dopravy - pri naceňovaní položiek materiálov je treba skontrolovať projektovú dokumentáciu!</t>
  </si>
  <si>
    <t>-1176589365</t>
  </si>
  <si>
    <t>171101105.S</t>
  </si>
  <si>
    <t>Uloženie sypaniny do násypu  súdržnej horniny s mierou zhutnenia nad 103 % podľa Proctor-Standard</t>
  </si>
  <si>
    <t>1835236844</t>
  </si>
  <si>
    <t>171209002r1</t>
  </si>
  <si>
    <t>Poplatok za skladovanie - zemina zemina a kamenivo (17 05) ostatné</t>
  </si>
  <si>
    <t>-1988746163</t>
  </si>
  <si>
    <t>183402111.S</t>
  </si>
  <si>
    <t>Rozrušenie pôdy na hĺbku nad 50 do 15O mm v rovine alebo na svahu do 1:5</t>
  </si>
  <si>
    <t>164891803</t>
  </si>
  <si>
    <t>182001121.S</t>
  </si>
  <si>
    <t>Plošná úprava terénu pri nerovnostiach terénu nad 100-150 mm v rovine alebo na svahu do 1:5</t>
  </si>
  <si>
    <t>-2092963036</t>
  </si>
  <si>
    <t>181301101.S</t>
  </si>
  <si>
    <t>Rozprestretie ornice v rovine, plocha do 500 m2, hr.do 100 mm</t>
  </si>
  <si>
    <t>1019274529</t>
  </si>
  <si>
    <t>181301103.S</t>
  </si>
  <si>
    <t>Rozprestretie ornice v rovine , plocha do 500 m2, hr.do 200 mm</t>
  </si>
  <si>
    <t>2010614064</t>
  </si>
  <si>
    <t>181301105.S</t>
  </si>
  <si>
    <t>Rozprestretie ornice v rovine, plocha do 500 m2, hr. do 300 mm</t>
  </si>
  <si>
    <t>-682296123</t>
  </si>
  <si>
    <t>181301106.S</t>
  </si>
  <si>
    <t>Rozprestretie ornice v rovine, plocha do 500 m2, hr. do 400 mm</t>
  </si>
  <si>
    <t>-1657276306</t>
  </si>
  <si>
    <t>1813011071</t>
  </si>
  <si>
    <t>Rozprestretie ornice v rovine, plocha do 500 m2, hr.  nad 500 mm</t>
  </si>
  <si>
    <t>1114936792</t>
  </si>
  <si>
    <t>17</t>
  </si>
  <si>
    <t>181301113.S</t>
  </si>
  <si>
    <t>Rozprestretie ornice v rovine, plocha nad 500 m2, hr. do 200 mm</t>
  </si>
  <si>
    <t>-582865890</t>
  </si>
  <si>
    <t>18</t>
  </si>
  <si>
    <t>693693410003.1</t>
  </si>
  <si>
    <t>Dodávka zeminy  : zmes ornica, kompost, piesok, štrk fr.4/8 v pomere 1:1:0,5:1, vrátane dovozu - pri naceňovaní položiek materiálov je treba skontrolovať projektovú dokumentáciu!</t>
  </si>
  <si>
    <t>65307347</t>
  </si>
  <si>
    <t>19</t>
  </si>
  <si>
    <t>693693410003.4</t>
  </si>
  <si>
    <t>Dodávka zeminy : zmes ornice a piesku v pomere 3:1, vrátane dovozu - pri naceňovaní položiek materiálov je treba skontrolovať projektovú dokumentáciu!</t>
  </si>
  <si>
    <t>600127487</t>
  </si>
  <si>
    <t>693693410003.5</t>
  </si>
  <si>
    <t>Dodávka zeminy : zmes piesok 0,063-3 mm 30%, Ornica 50%, Rašelinový substrát 20%, vrátane dovozu - pri naceňovaní položiek materiálov je treba skontrolovať projektovú dokumentáciu!</t>
  </si>
  <si>
    <t>1044485850</t>
  </si>
  <si>
    <t>21</t>
  </si>
  <si>
    <t>693693410003.6</t>
  </si>
  <si>
    <t>Dodávka zeminy : zmes štrk 8-16 mm  40%, Piesok 0,063-3 mm 30%, Podorničie 30%, vrátane dovozu - pri naceňovaní položiek materiálov je treba skontrolovať projektovú dokumentáciu!</t>
  </si>
  <si>
    <t>1327154875</t>
  </si>
  <si>
    <t>22</t>
  </si>
  <si>
    <t>693693410003.7</t>
  </si>
  <si>
    <t>Dodávka zeminy : záhradnícka zemina volne ložená, černozem s kompostom a frézovanou neutrálnou rašelinou, vrátane dovozu - pri naceňovaní položiek materiálov je treba skontrolovať projektovú dokumentáciu!</t>
  </si>
  <si>
    <t>756616021</t>
  </si>
  <si>
    <t>23</t>
  </si>
  <si>
    <t>693693410003.9</t>
  </si>
  <si>
    <t>Dodávka zeminy : organický materiál-konáre, zelený materiál, slama, drevoštiepka, maštaľný hnoj , vrátane dovozu - pri naceňovaní položiek materiálov je treba skontrolovať projektovú dokumentáciu!</t>
  </si>
  <si>
    <t>-1182054948</t>
  </si>
  <si>
    <t>24</t>
  </si>
  <si>
    <t>693693410003.10</t>
  </si>
  <si>
    <t>Dodávka zeminy : GAZDOVSKÝ SUBSTRÁT S1 s vermikompostom , vrátane dovozu - pri naceňovaní položiek materiálov je treba skontrolovať projektovú dokumentáciu!</t>
  </si>
  <si>
    <t>1329970348</t>
  </si>
  <si>
    <t>25</t>
  </si>
  <si>
    <t>183205112.S</t>
  </si>
  <si>
    <t>Založenie záhonu na svahu nad 1:5 do 1:2 rovine alebo na svahu do 1:5 v hornine 3</t>
  </si>
  <si>
    <t>-1697092092</t>
  </si>
  <si>
    <t>26</t>
  </si>
  <si>
    <t>180402111.S</t>
  </si>
  <si>
    <t>Založenie trávnika parkového výsevom v rovine do 1:5</t>
  </si>
  <si>
    <t>222806414</t>
  </si>
  <si>
    <t>27</t>
  </si>
  <si>
    <t>0057200015001</t>
  </si>
  <si>
    <t>Osivá tráv - trávinno-bylinná zmes výsev 10-15g/m2 - pri naceňovaní položiek materiálov je treba skontrolovať projektovú dokumentáciu!</t>
  </si>
  <si>
    <t>-1280081055</t>
  </si>
  <si>
    <t>28</t>
  </si>
  <si>
    <t>0057200015002</t>
  </si>
  <si>
    <t>Osivá tráv - trávové semeno zmes, 10-15g/m2 - pri naceňovaní položiek materiálov je treba skontrolovať projektovú dokumentáciu!</t>
  </si>
  <si>
    <t>825707361</t>
  </si>
  <si>
    <t>29</t>
  </si>
  <si>
    <t>183403114.S</t>
  </si>
  <si>
    <t>Obrobenie pôdy kultivátorovaním v rovine alebo na svahu do 1:5</t>
  </si>
  <si>
    <t>-6421649</t>
  </si>
  <si>
    <t>30</t>
  </si>
  <si>
    <t>183403153.S</t>
  </si>
  <si>
    <t>Obrobenie pôdy hrabaním v rovine alebo na svahu do 1:5</t>
  </si>
  <si>
    <t>1430036201</t>
  </si>
  <si>
    <t>31</t>
  </si>
  <si>
    <t>183403161.S</t>
  </si>
  <si>
    <t>Obrobenie pôdy valcovaním v rovine alebo na svahu do 1:5</t>
  </si>
  <si>
    <t>1216509530</t>
  </si>
  <si>
    <t>32</t>
  </si>
  <si>
    <t>183403261.S</t>
  </si>
  <si>
    <t>Obrobenie pôdy valcovaním na svahu nad 1:5 do 1:2</t>
  </si>
  <si>
    <t>1556017985</t>
  </si>
  <si>
    <t>33</t>
  </si>
  <si>
    <t>183101121.S</t>
  </si>
  <si>
    <t>Hĺbenie jamky v rovine alebo na svahu do 1:5, objem nad 0,40 do 1,00 m3</t>
  </si>
  <si>
    <t>ks</t>
  </si>
  <si>
    <t>46599623</t>
  </si>
  <si>
    <t>34</t>
  </si>
  <si>
    <t>184102116.S</t>
  </si>
  <si>
    <t>Výsadba dreviny s balom v rovine alebo na svahu do 1:5, priemer balu nad 600 do 800 mm,vrátane ulozenia do spravnej pozície</t>
  </si>
  <si>
    <t>-87458519</t>
  </si>
  <si>
    <t>35</t>
  </si>
  <si>
    <t>184102117.S</t>
  </si>
  <si>
    <t>Výsadba dreviny s balom v rovine alebo na svahu do 1:5, priemer balu nad 800 do1000 mm,vrátane ulozenia do spravnej pozície</t>
  </si>
  <si>
    <t>54497512</t>
  </si>
  <si>
    <t>36</t>
  </si>
  <si>
    <t>2662560001</t>
  </si>
  <si>
    <t>Acer campestre 'Elsrijk'obvod v cm 20-25,výška nasadenia koruny 2,2 – 2,5 m - pri naceňovaní položiek materiálov je treba skontrolovať projektovú dokumentáciu!</t>
  </si>
  <si>
    <t>544961384</t>
  </si>
  <si>
    <t>37</t>
  </si>
  <si>
    <t>2662560002</t>
  </si>
  <si>
    <t>Fraxinus angustifolia 'Raywood',obvod v cm 20-25 výška nasadenia koruny 2,2 – 2,5 m - pri naceňovaní položiek materiálov je treba skontrolovať projektovú dokumentáciu!</t>
  </si>
  <si>
    <t>1962447027</t>
  </si>
  <si>
    <t>38</t>
  </si>
  <si>
    <t>2662560003</t>
  </si>
  <si>
    <t>Amelanchier 'Ballerina',obvod v cm 18-20, viackmeň_x000D_
výška nasadenia koruny 3 - 3,5 m - pri naceňovaní položiek materiálov je treba skontrolovať projektovú dokumentáciu!</t>
  </si>
  <si>
    <t>804156062</t>
  </si>
  <si>
    <t>39</t>
  </si>
  <si>
    <t>2662560004</t>
  </si>
  <si>
    <t>Corylus colurna,obvod v cm 20-25 výška nasadenia koruny 2,2 – 2,5 m - pri naceňovaní položiek materiálov je treba skontrolovať projektovú dokumentáciu!</t>
  </si>
  <si>
    <t>2056237145</t>
  </si>
  <si>
    <t>40</t>
  </si>
  <si>
    <t>2662560005</t>
  </si>
  <si>
    <t>Prunus maackii 'Amber Beauty'obvod v cm 18-20,výška nasadenia koruny 2,2 – 2,5 m - pri naceňovaní položiek materiálov je treba skontrolovať projektovú dokumentáciu!</t>
  </si>
  <si>
    <t>1208992137</t>
  </si>
  <si>
    <t>41</t>
  </si>
  <si>
    <t>2662560006</t>
  </si>
  <si>
    <t>Pyrus communis 'Alexander Lucas',obvod v cm 20-25 výška nasadenia koruny 2,2 – 2,5 mm - pri naceňovaní položiek materiálov je treba skontrolovať projektovú dokumentáciu!</t>
  </si>
  <si>
    <t>881832640</t>
  </si>
  <si>
    <t>42</t>
  </si>
  <si>
    <t>2662560007</t>
  </si>
  <si>
    <t>1652885321</t>
  </si>
  <si>
    <t>43</t>
  </si>
  <si>
    <t>2662560008</t>
  </si>
  <si>
    <t>1339394296</t>
  </si>
  <si>
    <t>44</t>
  </si>
  <si>
    <t>1842021121</t>
  </si>
  <si>
    <t xml:space="preserve">Zakotvenie dreviny drev.kolom pri priemere kola do 100 mm pri dĺžke kolov do 2 m do 3 m,- v 45 stupňovom uhle </t>
  </si>
  <si>
    <t>-861820435</t>
  </si>
  <si>
    <t>45</t>
  </si>
  <si>
    <t>184202112.S</t>
  </si>
  <si>
    <t>Zakotvenie dreviny troma a viac kolmi pri priemere kolov do 100 mm pri dĺžke kolov do 2 m do 3 m</t>
  </si>
  <si>
    <t>1399691784</t>
  </si>
  <si>
    <t>46</t>
  </si>
  <si>
    <t>05505541000011r</t>
  </si>
  <si>
    <t>Kotviaca páska - pri naceňovaní položiek materiálov je treba skontrolovať projektovú dokumentáciu!</t>
  </si>
  <si>
    <t>-1188293228</t>
  </si>
  <si>
    <t>47</t>
  </si>
  <si>
    <t>05505541000012r</t>
  </si>
  <si>
    <t>Kôl drevený, frézovaný so špicou, priem. 10 cm, dl. 2,5m - pri naceňovaní položiek materiálov je treba skontrolovať projektovú dokumentáciu!</t>
  </si>
  <si>
    <t>-1979669904</t>
  </si>
  <si>
    <t>48</t>
  </si>
  <si>
    <t>05505541000012r1</t>
  </si>
  <si>
    <t>Priečne kotvenie drevenými polguľatinami/latami - pri naceňovaní položiek materiálov je treba skontrolovať projektovú dokumentáciu!</t>
  </si>
  <si>
    <t>-1153724315</t>
  </si>
  <si>
    <t>49</t>
  </si>
  <si>
    <t>184202112r.1</t>
  </si>
  <si>
    <t xml:space="preserve">Zakotvenie dreviny podzemným kotvením: kovové kotvy+textilný popruh - 3ks, vrátane príslušenstva ( kotviaca račňa/POP pophruh) </t>
  </si>
  <si>
    <t>768411160</t>
  </si>
  <si>
    <t>50</t>
  </si>
  <si>
    <t>184801121r</t>
  </si>
  <si>
    <t>Natretie kmeňa ochranným náterom ARBOFLEX (alebo ekvivalent) ako ochrana kmeňa</t>
  </si>
  <si>
    <t>-1417978021</t>
  </si>
  <si>
    <t>51</t>
  </si>
  <si>
    <t>184801121.S</t>
  </si>
  <si>
    <t>Ošetrenie vysadených drevín solitérnych, v rovine alebo na svahu do 1:5</t>
  </si>
  <si>
    <t>2071588256</t>
  </si>
  <si>
    <t>52</t>
  </si>
  <si>
    <t>183101114.S</t>
  </si>
  <si>
    <t>Hĺbenie jamky v rovine alebo na svahu do 1:5, objem nad 0,05 do 0,125 m3</t>
  </si>
  <si>
    <t>-217740847</t>
  </si>
  <si>
    <t>53</t>
  </si>
  <si>
    <t>184102112.S</t>
  </si>
  <si>
    <t>Výsadba dreviny s balom v rovine alebo na svahu do 1:5, priemer balu nad 200 do 300 mm</t>
  </si>
  <si>
    <t>1394038939</t>
  </si>
  <si>
    <t>54</t>
  </si>
  <si>
    <t>521127001</t>
  </si>
  <si>
    <t>Ligustrum ovalifolium,100+ cm, trojson 50x50 cm_x000D_
 - pri naceňovaní položiek materiálov je treba skontrolovať projektovú dokumentáciu!</t>
  </si>
  <si>
    <t>1675722500</t>
  </si>
  <si>
    <t>55</t>
  </si>
  <si>
    <t>521127002</t>
  </si>
  <si>
    <t>Salix purpurea 'Nana',60-100 cm, spon 100x100 cm - pri naceňovaní položiek materiálov je treba skontrolovať projektovú dokumentáciu!</t>
  </si>
  <si>
    <t>1901237879</t>
  </si>
  <si>
    <t>56</t>
  </si>
  <si>
    <t>521127003</t>
  </si>
  <si>
    <t>Cornus stolonifera 'Kelseyi',40 cm, spon 100x100 cm - pri naceňovaní položiek materiálov je treba skontrolovať projektovú dokumentáciu!</t>
  </si>
  <si>
    <t>-1160716489</t>
  </si>
  <si>
    <t>57</t>
  </si>
  <si>
    <t>521127004</t>
  </si>
  <si>
    <t>Symphoricarpos chenaultii ´Hancock´,40-60 cm, spon 100x100 cm - pri naceňovaní položiek materiálov je treba skontrolovať projektovú dokumentáciu!</t>
  </si>
  <si>
    <t>1006234195</t>
  </si>
  <si>
    <t>58</t>
  </si>
  <si>
    <t>183101111.S</t>
  </si>
  <si>
    <t>Hĺbenie jamky v rovine alebo na svahu do 1:5, objem do 0,01 m3</t>
  </si>
  <si>
    <t>-1450648947</t>
  </si>
  <si>
    <t>59</t>
  </si>
  <si>
    <t>183204112.S</t>
  </si>
  <si>
    <t>Výsadba kvetín do pripravovanej pôdy so zaliatím s jednoduchými koreňami trvaliek</t>
  </si>
  <si>
    <t>-947500418</t>
  </si>
  <si>
    <t>60</t>
  </si>
  <si>
    <t>21661925001</t>
  </si>
  <si>
    <t>Achillea millefolium 'Listopad' - pri naceňovaní položiek materiálov je treba skontrolovať projektovú dokumentáciu!</t>
  </si>
  <si>
    <t>-1671546192</t>
  </si>
  <si>
    <t>61</t>
  </si>
  <si>
    <t>21661925002</t>
  </si>
  <si>
    <t>Achillea 'Moonshine' - pri naceňovaní položiek materiálov je treba skontrolovať projektovú dokumentáciu!</t>
  </si>
  <si>
    <t>854566717</t>
  </si>
  <si>
    <t>62</t>
  </si>
  <si>
    <t>21661925003</t>
  </si>
  <si>
    <t>Achillea 'Terracotta' - pri naceňovaní položiek materiálov je treba skontrolovať projektovú dokumentáciu!</t>
  </si>
  <si>
    <t>-2017828055</t>
  </si>
  <si>
    <t>63</t>
  </si>
  <si>
    <t>21661925004</t>
  </si>
  <si>
    <t>Agastache 'Kolibri' - pri naceňovaní položiek materiálov je treba skontrolovať projektovú dokumentáciu!</t>
  </si>
  <si>
    <t>-1226702368</t>
  </si>
  <si>
    <t>64</t>
  </si>
  <si>
    <t>21661925005</t>
  </si>
  <si>
    <t>Aster divaricatus 'Beth Chatto' - pri naceňovaní položiek materiálov je treba skontrolovať projektovú dokumentáciu!</t>
  </si>
  <si>
    <t>-176833469</t>
  </si>
  <si>
    <t>65</t>
  </si>
  <si>
    <t>21661925006</t>
  </si>
  <si>
    <t>Aster cordifolius 'Little Carlow' - pri naceňovaní položiek materiálov je treba skontrolovať projektovú dokumentáciu!</t>
  </si>
  <si>
    <t>-1048703395</t>
  </si>
  <si>
    <t>66</t>
  </si>
  <si>
    <t>21661925007</t>
  </si>
  <si>
    <t>Aster novi-belgii 'White Ladies' - pri naceňovaní položiek materiálov je treba skontrolovať projektovú dokumentáciu!</t>
  </si>
  <si>
    <t>-756627758</t>
  </si>
  <si>
    <t>67</t>
  </si>
  <si>
    <t>21661925008</t>
  </si>
  <si>
    <t>Aster ageratoides 'Starshine' - pri naceňovaní položiek materiálov je treba skontrolovať projektovú dokumentáciu!</t>
  </si>
  <si>
    <t>-666820168</t>
  </si>
  <si>
    <t>68</t>
  </si>
  <si>
    <t>21661925009</t>
  </si>
  <si>
    <t>Bouteloua gracilis - pri naceňovaní položiek materiálov je treba skontrolovať projektovú dokumentáciu!</t>
  </si>
  <si>
    <t>-1937620271</t>
  </si>
  <si>
    <t>69</t>
  </si>
  <si>
    <t>21661925010</t>
  </si>
  <si>
    <t>Catananche caerulea 'Alba' - pri naceňovaní položiek materiálov je treba skontrolovať projektovú dokumentáciu!</t>
  </si>
  <si>
    <t>444364295</t>
  </si>
  <si>
    <t>70</t>
  </si>
  <si>
    <t>21661925011</t>
  </si>
  <si>
    <t>Centranthus ruber 'Albus' - pri naceňovaní položiek materiálov je treba skontrolovať projektovú dokumentáciu!</t>
  </si>
  <si>
    <t>1112833866</t>
  </si>
  <si>
    <t>71</t>
  </si>
  <si>
    <t>21661925012</t>
  </si>
  <si>
    <t>Cerastium tomentosum - pri naceňovaní položiek materiálov je treba skontrolovať projektovú dokumentáciu!</t>
  </si>
  <si>
    <t>-791066941</t>
  </si>
  <si>
    <t>72</t>
  </si>
  <si>
    <t>21661925013</t>
  </si>
  <si>
    <t>Deschampsia caespitosa - pri naceňovaní položiek materiálov je treba skontrolovať projektovú dokumentáciu!</t>
  </si>
  <si>
    <t>-1968519858</t>
  </si>
  <si>
    <t>73</t>
  </si>
  <si>
    <t>21661925014</t>
  </si>
  <si>
    <t>Echinacea 'Big Kahuna' - pri naceňovaní položiek materiálov je treba skontrolovať projektovú dokumentáciu!</t>
  </si>
  <si>
    <t>-1457973156</t>
  </si>
  <si>
    <t>74</t>
  </si>
  <si>
    <t>21661925015</t>
  </si>
  <si>
    <t>Echinacea pallida 'Hula Dancer' - pri naceňovaní položiek materiálov je treba skontrolovať projektovú dokumentáciu!</t>
  </si>
  <si>
    <t>1678481646</t>
  </si>
  <si>
    <t>75</t>
  </si>
  <si>
    <t>21661925016</t>
  </si>
  <si>
    <t>Echinacea paradoxa - pri naceňovaní položiek materiálov je treba skontrolovať projektovú dokumentáciu!</t>
  </si>
  <si>
    <t>-281789058</t>
  </si>
  <si>
    <t>76</t>
  </si>
  <si>
    <t>21661925017</t>
  </si>
  <si>
    <t>Echinacea purpurea 'Alba' - pri naceňovaní položiek materiálov je treba skontrolovať projektovú dokumentáciu!</t>
  </si>
  <si>
    <t>-327564477</t>
  </si>
  <si>
    <t>77</t>
  </si>
  <si>
    <t>21661925018</t>
  </si>
  <si>
    <t>Eremurus 'Romance' - pri naceňovaní položiek materiálov je treba skontrolovať projektovú dokumentáciu!</t>
  </si>
  <si>
    <t>959441496</t>
  </si>
  <si>
    <t>78</t>
  </si>
  <si>
    <t>21661925019</t>
  </si>
  <si>
    <t>Eryngium 'Big Blue' - pri naceňovaní položiek materiálov je treba skontrolovať projektovú dokumentáciu!</t>
  </si>
  <si>
    <t>-1521041422</t>
  </si>
  <si>
    <t>79</t>
  </si>
  <si>
    <t>21661925020</t>
  </si>
  <si>
    <t>Eryngium yuccifolium - pri naceňovaní položiek materiálov je treba skontrolovať projektovú dokumentáciu!</t>
  </si>
  <si>
    <t>189239755</t>
  </si>
  <si>
    <t>80</t>
  </si>
  <si>
    <t>21661925021</t>
  </si>
  <si>
    <t>Festuca mairei - pri naceňovaní položiek materiálov je treba skontrolovať projektovú dokumentáciu!</t>
  </si>
  <si>
    <t>-1256336834</t>
  </si>
  <si>
    <t>81</t>
  </si>
  <si>
    <t>21661925022</t>
  </si>
  <si>
    <t>Gaura lindheimeri 'Elurra' - pri naceňovaní položiek materiálov je treba skontrolovať projektovú dokumentáciu!</t>
  </si>
  <si>
    <t>969920267</t>
  </si>
  <si>
    <t>82</t>
  </si>
  <si>
    <t>21661925023</t>
  </si>
  <si>
    <t>Gaura lindheimeri 'Whirling Butterflies' - pri naceňovaní položiek materiálov je treba skontrolovať projektovú dokumentáciu!</t>
  </si>
  <si>
    <t>-311764862</t>
  </si>
  <si>
    <t>83</t>
  </si>
  <si>
    <t>21661925024</t>
  </si>
  <si>
    <t>Geum 'Totally Tangerine' - pri naceňovaní položiek materiálov je treba skontrolovať projektovú dokumentáciu!</t>
  </si>
  <si>
    <t>-262508045</t>
  </si>
  <si>
    <t>84</t>
  </si>
  <si>
    <t>21661925025</t>
  </si>
  <si>
    <t>Knautia macedonica 'Red Knight' - pri naceňovaní položiek materiálov je treba skontrolovať projektovú dokumentáciu!</t>
  </si>
  <si>
    <t>-427970551</t>
  </si>
  <si>
    <t>85</t>
  </si>
  <si>
    <t>21661925026</t>
  </si>
  <si>
    <t>Kniphofia 'Vanilla' - pri naceňovaní položiek materiálov je treba skontrolovať projektovú dokumentáciu!</t>
  </si>
  <si>
    <t>1922340232</t>
  </si>
  <si>
    <t>86</t>
  </si>
  <si>
    <t>21661925027</t>
  </si>
  <si>
    <t>Liatris spicata 'Floristan Weiss' - pri naceňovaní položiek materiálov je treba skontrolovať projektovú dokumentáciu!</t>
  </si>
  <si>
    <t>-1090497644</t>
  </si>
  <si>
    <t>87</t>
  </si>
  <si>
    <t>21661925028</t>
  </si>
  <si>
    <t>Papaver orientale 'Miss Piggy' - pri naceňovaní položiek materiálov je treba skontrolovať projektovú dokumentáciu!</t>
  </si>
  <si>
    <t>151514203</t>
  </si>
  <si>
    <t>88</t>
  </si>
  <si>
    <t>21661925029</t>
  </si>
  <si>
    <t>Papaver orientale 'Orange Glow' - pri naceňovaní položiek materiálov je treba skontrolovať projektovú dokumentáciu!</t>
  </si>
  <si>
    <t>-1853954985</t>
  </si>
  <si>
    <t>89</t>
  </si>
  <si>
    <t>21661925030</t>
  </si>
  <si>
    <t>Papaver orientale 'Victoria Luise' - pri naceňovaní položiek materiálov je treba skontrolovať projektovú dokumentáciu!</t>
  </si>
  <si>
    <t>-1446832937</t>
  </si>
  <si>
    <t>90</t>
  </si>
  <si>
    <t>21661925031</t>
  </si>
  <si>
    <t>Perovskia atriplicifolia 'Blue Spire' - pri naceňovaní položiek materiálov je treba skontrolovať projektovú dokumentáciu!</t>
  </si>
  <si>
    <t>631563742</t>
  </si>
  <si>
    <t>91</t>
  </si>
  <si>
    <t>21661925032</t>
  </si>
  <si>
    <t>Salvia nemorosa 'Serenade' - pri naceňovaní položiek materiálov je treba skontrolovať projektovú dokumentáciu!</t>
  </si>
  <si>
    <t>-824658475</t>
  </si>
  <si>
    <t>92</t>
  </si>
  <si>
    <t>21661925033</t>
  </si>
  <si>
    <t>Salvia officinalis - pri naceňovaní položiek materiálov je treba skontrolovať projektovú dokumentáciu!</t>
  </si>
  <si>
    <t>-411500153</t>
  </si>
  <si>
    <t>93</t>
  </si>
  <si>
    <t>21661925034</t>
  </si>
  <si>
    <t>Stachys byzantina - pri naceňovaní položiek materiálov je treba skontrolovať projektovú dokumentáciu!</t>
  </si>
  <si>
    <t>-1471977432</t>
  </si>
  <si>
    <t>94</t>
  </si>
  <si>
    <t>21661925035</t>
  </si>
  <si>
    <t>Stipa barbata - pri naceňovaní položiek materiálov je treba skontrolovať projektovú dokumentáciu!</t>
  </si>
  <si>
    <t>-1973697267</t>
  </si>
  <si>
    <t>95</t>
  </si>
  <si>
    <t>21661925036</t>
  </si>
  <si>
    <t>Stipa tenuissima - pri naceňovaní položiek materiálov je treba skontrolovať projektovú dokumentáciu!</t>
  </si>
  <si>
    <t>186134767</t>
  </si>
  <si>
    <t>96</t>
  </si>
  <si>
    <t>21661925037</t>
  </si>
  <si>
    <t>Verbena bonariensis - pri naceňovaní položiek materiálov je treba skontrolovať projektovú dokumentáciu!</t>
  </si>
  <si>
    <t>-1304730796</t>
  </si>
  <si>
    <t>97</t>
  </si>
  <si>
    <t>21661925038</t>
  </si>
  <si>
    <t>Vinca minor 'Alba' - pri naceňovaní položiek materiálov je treba skontrolovať projektovú dokumentáciu!</t>
  </si>
  <si>
    <t>-1540291099</t>
  </si>
  <si>
    <t>98</t>
  </si>
  <si>
    <t>183204113.S</t>
  </si>
  <si>
    <t>Výsadba kvetín do pripravovanej pôdy so zaliatím s jednoduchými koreňami cibuliek alebo hľúz</t>
  </si>
  <si>
    <t>1436620927</t>
  </si>
  <si>
    <t>99</t>
  </si>
  <si>
    <t>26620100491</t>
  </si>
  <si>
    <t>Muscari Valerie Finnis - pri naceňovaní položiek materiálov je treba skontrolovať projektovú dokumentáciu!</t>
  </si>
  <si>
    <t>-1446109802</t>
  </si>
  <si>
    <t>100</t>
  </si>
  <si>
    <t>26620100492</t>
  </si>
  <si>
    <t>Tulipa 'Clear Water ' - pri naceňovaní položiek materiálov je treba skontrolovať projektovú dokumentáciu!</t>
  </si>
  <si>
    <t>607618720</t>
  </si>
  <si>
    <t>101</t>
  </si>
  <si>
    <t>26620100493</t>
  </si>
  <si>
    <t>Tulipa 'Gabriella' - pri naceňovaní položiek materiálov je treba skontrolovať projektovú dokumentáciu!</t>
  </si>
  <si>
    <t>821201818</t>
  </si>
  <si>
    <t>102</t>
  </si>
  <si>
    <t>26620100495</t>
  </si>
  <si>
    <t>Tulipa 'Ivory Floradale' - pri naceňovaní položiek materiálov je treba skontrolovať projektovú dokumentáciu!</t>
  </si>
  <si>
    <t>521059279</t>
  </si>
  <si>
    <t>103</t>
  </si>
  <si>
    <t>26620100496</t>
  </si>
  <si>
    <t>Tulipa 'La Belle Epoque ' - pri naceňovaní položiek materiálov je treba skontrolovať projektovú dokumentáciu!</t>
  </si>
  <si>
    <t>1656740880</t>
  </si>
  <si>
    <t>104</t>
  </si>
  <si>
    <t>26620100497</t>
  </si>
  <si>
    <t>Tulipa 'Verona' - pri naceňovaní položiek materiálov je treba skontrolovať projektovú dokumentáciu!</t>
  </si>
  <si>
    <t>-435952602</t>
  </si>
  <si>
    <t>105</t>
  </si>
  <si>
    <t>184816111.S</t>
  </si>
  <si>
    <t>Hnojenie sadeníc s dopravou hnojiva zo vzd. do 200m, priemyslovými hnojivami do 0,25 kg/sad.</t>
  </si>
  <si>
    <t>-1491676501</t>
  </si>
  <si>
    <t>106</t>
  </si>
  <si>
    <t>69369371000031r</t>
  </si>
  <si>
    <t>Hnojivové tablety 5ks/strom,3ks/krik,1ks/ trvalky,trávy - pri naceňovaní položiek materiálov je treba skontrolovať projektovú dokumentáciu!</t>
  </si>
  <si>
    <t>2139225700</t>
  </si>
  <si>
    <t>107</t>
  </si>
  <si>
    <t>184921093.S</t>
  </si>
  <si>
    <t>Mulčovanie rastlín pri hrúbke mulča nad 50 do 100 mm v rovine alebo na svahu do 1:5</t>
  </si>
  <si>
    <t>-493908115</t>
  </si>
  <si>
    <t>108</t>
  </si>
  <si>
    <t>5833100027001</t>
  </si>
  <si>
    <t>Minerálny mulč, ostrohranný štrk fr. 8/16 mm - pri naceňovaní položiek materiálov je treba skontrolovať projektovú dokumentáciu!</t>
  </si>
  <si>
    <t>467976611</t>
  </si>
  <si>
    <t>109</t>
  </si>
  <si>
    <t>185803101.S</t>
  </si>
  <si>
    <t>Pokos nového založeného trávnika s odvozom pokosenej hmoty, 2 x</t>
  </si>
  <si>
    <t>-811460284</t>
  </si>
  <si>
    <t>110</t>
  </si>
  <si>
    <t>185803211.S</t>
  </si>
  <si>
    <t>Povalcovanie trávnika v rovine alebo na svahu do 1:5</t>
  </si>
  <si>
    <t>1385474162</t>
  </si>
  <si>
    <t>111</t>
  </si>
  <si>
    <t>185804111v</t>
  </si>
  <si>
    <t>Údržba drevín/ stromov po dobu 24 mesiacov (závlaha min 10 cyklov po 80-100l vody, odburinenie závlahovej misy, kotrola kotvenia, odstránenie výmladkov)</t>
  </si>
  <si>
    <t>127951302</t>
  </si>
  <si>
    <t>112</t>
  </si>
  <si>
    <t>185804111v1</t>
  </si>
  <si>
    <t>Údržba drevín /krov  po dobu 24 mesiacov (závlaha, odplevelenie min. 5x/rok, úprava rezom )</t>
  </si>
  <si>
    <t>-459941841</t>
  </si>
  <si>
    <t>113</t>
  </si>
  <si>
    <t>185804111v2U</t>
  </si>
  <si>
    <t>Údržba okrasných záhonov počas 24 mesiacov (2x ročne odburinenie, jarné zrezanie trvaliek a vyčistenie záhonu, odstránenie suchých částí cibuľovín po odkvitnutí, kontrola intenzity zavlažovania)</t>
  </si>
  <si>
    <t>-1406551125</t>
  </si>
  <si>
    <t>114</t>
  </si>
  <si>
    <t>185804311.S</t>
  </si>
  <si>
    <t>Zaliatie rastlín vodou, plochy jednotlivo do 20 m2</t>
  </si>
  <si>
    <t>312543332</t>
  </si>
  <si>
    <t>115</t>
  </si>
  <si>
    <t>185851111.S</t>
  </si>
  <si>
    <t>Dovoz vody pre zálievku rastlín na vzdialenosť do 6000 m</t>
  </si>
  <si>
    <t>447417281</t>
  </si>
  <si>
    <t>Zakladanie</t>
  </si>
  <si>
    <t>116</t>
  </si>
  <si>
    <t>27431361201</t>
  </si>
  <si>
    <t>M+D Betonové základy pre montáž prvkov mobiláru vrátane prípravy</t>
  </si>
  <si>
    <t>457079339</t>
  </si>
  <si>
    <t>117</t>
  </si>
  <si>
    <t>27431361202</t>
  </si>
  <si>
    <t>M+D Štrkové ložko pre montáž prvkov mobiláru vrátane prípravy</t>
  </si>
  <si>
    <t>1293900260</t>
  </si>
  <si>
    <t>118</t>
  </si>
  <si>
    <t>275313611.S</t>
  </si>
  <si>
    <t>Betón základových pätiek, prostý tr. C 16/20</t>
  </si>
  <si>
    <t>91500936</t>
  </si>
  <si>
    <t>119</t>
  </si>
  <si>
    <t>275351215.S</t>
  </si>
  <si>
    <t>Debnenie stien základových pätiek, zhotovenie-dielce</t>
  </si>
  <si>
    <t>-1568417620</t>
  </si>
  <si>
    <t>120</t>
  </si>
  <si>
    <t>275351216.S</t>
  </si>
  <si>
    <t>Debnenie stien základovýcb pätiek, odstránenie-dielce</t>
  </si>
  <si>
    <t>-1599468584</t>
  </si>
  <si>
    <t>121</t>
  </si>
  <si>
    <t>289971211.S</t>
  </si>
  <si>
    <t>Zhotovenie vrstvy z geotextílie na upravenom povrchu sklon do 1 : 5 , šírky od 0 do 3 m</t>
  </si>
  <si>
    <t>1539768078</t>
  </si>
  <si>
    <t>122</t>
  </si>
  <si>
    <t>693110004500.S</t>
  </si>
  <si>
    <t>Geotextília  300 g/m2</t>
  </si>
  <si>
    <t>1667769044</t>
  </si>
  <si>
    <t>123</t>
  </si>
  <si>
    <t>693110003740.S</t>
  </si>
  <si>
    <t>Separačno - filtračná geotextília  350 g/m2</t>
  </si>
  <si>
    <t>1009931836</t>
  </si>
  <si>
    <t>Zvislé a kompletné konštrukcie</t>
  </si>
  <si>
    <t>124</t>
  </si>
  <si>
    <t>311272041.S</t>
  </si>
  <si>
    <t>Murivo nosné (m3) z betónových debniacich tvárnic s betónovou výplňou C 16/20 hrúbky 300 mm</t>
  </si>
  <si>
    <t>851081850</t>
  </si>
  <si>
    <t>125</t>
  </si>
  <si>
    <t>311361825.S</t>
  </si>
  <si>
    <t>Výstuž pre murivo nosné z betónových debniacich tvárnic s betónovou výplňou z ocele B500 (10505)</t>
  </si>
  <si>
    <t>1108223064</t>
  </si>
  <si>
    <t>Vodorovné konštrukcie</t>
  </si>
  <si>
    <t>126</t>
  </si>
  <si>
    <t>430321315.S</t>
  </si>
  <si>
    <t>Schodiskové konštrukcie, betón železový tr. C 20/25</t>
  </si>
  <si>
    <t>-2108715750</t>
  </si>
  <si>
    <t>127</t>
  </si>
  <si>
    <t>430361821.S</t>
  </si>
  <si>
    <t>Výstuž schodiskových konštrukcií z betonárskej ocele B500 (10505)</t>
  </si>
  <si>
    <t>710280186</t>
  </si>
  <si>
    <t>128</t>
  </si>
  <si>
    <t>431351121.S</t>
  </si>
  <si>
    <t>Debnenie do 4 m výšky - podest a podstupňových dosiek pôdorysne priamočiarych zhotovenie</t>
  </si>
  <si>
    <t>-811593301</t>
  </si>
  <si>
    <t>129</t>
  </si>
  <si>
    <t>431351122.S</t>
  </si>
  <si>
    <t>Debnenie do 4 m výšky - podest a podstupňových dosiek pôdorysne priamočiarych odstránenie</t>
  </si>
  <si>
    <t>1398513591</t>
  </si>
  <si>
    <t>Komunikácie</t>
  </si>
  <si>
    <t>130</t>
  </si>
  <si>
    <t>564231111</t>
  </si>
  <si>
    <t>M+D Zhotovenie dopadovej plochy z prírodného kameniva,Riečny štrk fr.2-8mm,hrúbka 400 mm</t>
  </si>
  <si>
    <t>2087993070</t>
  </si>
  <si>
    <t>131</t>
  </si>
  <si>
    <t>564710111.S</t>
  </si>
  <si>
    <t>Podklad alebo kryt z kameniva hrubého drveného veľ. 8-16 mm s rozprestretím a zhutnením hr. 50 mm</t>
  </si>
  <si>
    <t>295870225</t>
  </si>
  <si>
    <t>132</t>
  </si>
  <si>
    <t>564730211.S</t>
  </si>
  <si>
    <t>Podklad alebo kryt z kameniva hrubého drveného veľ. 16-32 mm s rozprestretím a zhutnením hr. 100 mm</t>
  </si>
  <si>
    <t>1100013208</t>
  </si>
  <si>
    <t>133</t>
  </si>
  <si>
    <t>5811101101</t>
  </si>
  <si>
    <t>Podklad betónový, vodopriepustný suchý betón</t>
  </si>
  <si>
    <t>2105322072</t>
  </si>
  <si>
    <t>134</t>
  </si>
  <si>
    <t>5969122121</t>
  </si>
  <si>
    <t>Kladenie betónovej dlažby hr. 50 mm, do lôžka z piesku fr.0/2mm hr.50mm, veľkosti do 0,25 m2, plochy nad 50 do 100 m2</t>
  </si>
  <si>
    <t>906132480</t>
  </si>
  <si>
    <t>135</t>
  </si>
  <si>
    <t>767111200-NB1</t>
  </si>
  <si>
    <t>Nášľapné bloky rozmeru 1200x297mm s hrúbkou 50mm s vysokopevnostného betónu STN EN 206-1 C40/50,DMAX8,armovaný sklon,farba sivá, pohľadový betón, - NB1</t>
  </si>
  <si>
    <t>-1680803758</t>
  </si>
  <si>
    <t>P</t>
  </si>
  <si>
    <t>Poznámka k položke:_x000D_
pri naceňovaní položiek materiálov je treba skontrolovať projektovú dokumentáciu!</t>
  </si>
  <si>
    <t>136</t>
  </si>
  <si>
    <t>592103640000122</t>
  </si>
  <si>
    <t>Výplň medzi špárami  pestovateĺským substrátom  hr. 50 mm - preosiata ornica - piesok v pomere 3:1 - pri naceňovaní položiek materiálov je treba skontrolovať projektovú dokumentáciu!</t>
  </si>
  <si>
    <t>1589088178</t>
  </si>
  <si>
    <t>137</t>
  </si>
  <si>
    <t>5969112241</t>
  </si>
  <si>
    <t>Kladenie Bratislavskej zámkovej dlažby pozemných komunikácií hr. 80 mm pre peších nad 300 m2 s podsypom zo štrkodrviny fr.4-8mm, hr. 50 mm</t>
  </si>
  <si>
    <t>-572030894</t>
  </si>
  <si>
    <t>138</t>
  </si>
  <si>
    <t>5924600085001</t>
  </si>
  <si>
    <t>Bratislavská dlažba so vzorom hr.80mm - pri naceňovaní položiek materiálov je treba skontrolovať projektovú dokumentáciu!</t>
  </si>
  <si>
    <t>-736457863</t>
  </si>
  <si>
    <t>139</t>
  </si>
  <si>
    <t>564861111.S</t>
  </si>
  <si>
    <t>Podklad zo štrkodrviny 31,5 Gc s rozprestretím a zhutnením, po zhutnení hr. 200 mm</t>
  </si>
  <si>
    <t>1924622465</t>
  </si>
  <si>
    <t>140</t>
  </si>
  <si>
    <t>564861111r1</t>
  </si>
  <si>
    <t>Podklad zo štrkodrviny rozprestretím a zhutnením</t>
  </si>
  <si>
    <t>1688553521</t>
  </si>
  <si>
    <t>141</t>
  </si>
  <si>
    <t>564210122.S</t>
  </si>
  <si>
    <t>Podklad alebo kryt pre mlátovú cestu z vápencovej drviny fr. 0-4 mm s rozprestretím, vlhčením a zhutnením do hr. 50 mm, plochy nad 200 do 1000 m2</t>
  </si>
  <si>
    <t>1213360193</t>
  </si>
  <si>
    <t>142</t>
  </si>
  <si>
    <t>5642102121</t>
  </si>
  <si>
    <t>Podklad pre mlátový chodník zo štrkopiesku fr. 0-16 mm s rozprestretím, vlhčením a zhutnením hr. 100 mm, plochy nad 200 do 1000 m2</t>
  </si>
  <si>
    <t>670745635</t>
  </si>
  <si>
    <t>143</t>
  </si>
  <si>
    <t>5642103121</t>
  </si>
  <si>
    <t>Podklad pre mlátovú cestu zo štrkopiesku fr. 0-32 mm s rozprestretím, vlhčením a zhutnením hr. 150 mm, plochy nad 200 do 1000 m2</t>
  </si>
  <si>
    <t>-532109502</t>
  </si>
  <si>
    <t>144</t>
  </si>
  <si>
    <t>917111200</t>
  </si>
  <si>
    <t>M+D Oceľový záhradný obrubník zatĺkací (d1000/š2/v160 s hrotmi), RAL 7016 - pri naceňovaní položiek materiálov je treba skontrolovať projektovú dokumentáciu!</t>
  </si>
  <si>
    <t>1531730680</t>
  </si>
  <si>
    <t>145</t>
  </si>
  <si>
    <t>917111202</t>
  </si>
  <si>
    <t>M+D Oceľová pásovina hr.8mm, výšky 150mm,prizváraná na oceľ.kolíky z bet.výstuže  - pri naceňovaní položiek materiálov je treba skontrolovať projektovú dokumentáciu!</t>
  </si>
  <si>
    <t>-1661535730</t>
  </si>
  <si>
    <t>146</t>
  </si>
  <si>
    <t>917111203</t>
  </si>
  <si>
    <t>M+D Oceľové kolíky - priemer 10 mm, dĺžka 40 cm, po 2 m, do pätky z betónu C16/20 - pri naceňovaní položiek materiálov je treba skontrolovať projektovú dokumentáciu!</t>
  </si>
  <si>
    <t>80617748</t>
  </si>
  <si>
    <t>147</t>
  </si>
  <si>
    <t>918101112.S</t>
  </si>
  <si>
    <t>M+D betónová patka rozmeru 250x250x3250 mm z betónu C16/20 - pri naceňovaní položiek materiálov je treba skontrolovať projektovú dokumentáciu!</t>
  </si>
  <si>
    <t>279153185</t>
  </si>
  <si>
    <t>Presun hmôt HSV</t>
  </si>
  <si>
    <t>148</t>
  </si>
  <si>
    <t>998231311.S</t>
  </si>
  <si>
    <t>Presun hmôt pre sadovnícke a krajinárske úpravy do 5000 m vodorovne bez zvislého presunu</t>
  </si>
  <si>
    <t>-248669371</t>
  </si>
  <si>
    <t>711</t>
  </si>
  <si>
    <t>Izolácie proti vode a vlhkosti</t>
  </si>
  <si>
    <t>149</t>
  </si>
  <si>
    <t>711131106.S</t>
  </si>
  <si>
    <t>Zhotovenie izolácie proti zemnej vlhkosti nopovou fóliou položenou voľne na ploche vodorovnej</t>
  </si>
  <si>
    <t>1434990402</t>
  </si>
  <si>
    <t>150</t>
  </si>
  <si>
    <t>2832300027001</t>
  </si>
  <si>
    <t>Nopová fólia  - pri naceňovaní položiek materiálov je treba skontrolovať projektovú dokumentáciu!</t>
  </si>
  <si>
    <t>-1489588973</t>
  </si>
  <si>
    <t>151</t>
  </si>
  <si>
    <t>998711201.S</t>
  </si>
  <si>
    <t>Presun hmôt pre izoláciu proti vode v objektoch výšky do 6 m</t>
  </si>
  <si>
    <t>-168630797</t>
  </si>
  <si>
    <t>152</t>
  </si>
  <si>
    <t>76799510301</t>
  </si>
  <si>
    <t xml:space="preserve">M+D oceĺové zábradlie výsky 900mm ,vrátane ukotvenia do žb schodiska , vrátane povrchovej úpravy komaxitovým náterom RAL 7016 </t>
  </si>
  <si>
    <t>-707079758</t>
  </si>
  <si>
    <t>761.1</t>
  </si>
  <si>
    <t xml:space="preserve">Sedací mobiliár </t>
  </si>
  <si>
    <t>153</t>
  </si>
  <si>
    <t>767111200-LA1</t>
  </si>
  <si>
    <t>M+D Lavička bez operadla z masívneho drev.roštu,masívny drev.rošt z tropického dreva,spojený s pozink.oceľovou konštrukciou noh,(15 dosiek z mas.dreva obdl.pierezu a dl.3m), materiál Jatoba FSC, vrátane kotvenia pomocou závitových tyčí - LA1</t>
  </si>
  <si>
    <t>-160813313</t>
  </si>
  <si>
    <t>154</t>
  </si>
  <si>
    <t>767111200-LA2</t>
  </si>
  <si>
    <t>M+D Lavička s operadlom z masívneho drev.roštu,masívny drev.rošt z tropického dreva,spojený s pozink.oceľovou konšt. noh,(15 dosiek z mas.dreva obdl.pierezu a dl.3m)+oceľov.kon.stolčeku,materiál Jatoba FSC, vrátane kotvenia pomocou závitových tyčí - LA2</t>
  </si>
  <si>
    <t>1628716013</t>
  </si>
  <si>
    <t>155</t>
  </si>
  <si>
    <t>767111200-PS1</t>
  </si>
  <si>
    <t>M+D Oválny piknikový stol pre 6 osob,oceľová konštrukcia z oceľ.trubiek spojená so sedákmi a oválnym stolom z hlinikového plechu , vrátane kotvenia pomocou závitových tyčí - PS1</t>
  </si>
  <si>
    <t>-1854617654</t>
  </si>
  <si>
    <t>156</t>
  </si>
  <si>
    <t>767111200-PS2</t>
  </si>
  <si>
    <t>M+D  kruhový piknikový stol pre 6 osob,jedno bezbariérové miesto, oceľová konśtrukcia z oceľových trubiek spojená sedákmi a kruh.stolom z hliník.plechu,konštrukcia prisposobená pre vozíčkarov , vrátane kotvenia pomocou závitových tyčí - PS2</t>
  </si>
  <si>
    <t>1218101165</t>
  </si>
  <si>
    <t>761.2</t>
  </si>
  <si>
    <t>Zariaďovacie prvky</t>
  </si>
  <si>
    <t>157</t>
  </si>
  <si>
    <t>767111200-OK1</t>
  </si>
  <si>
    <t>M+D Jednoduchý odpadkový koš kruh. podorysu so strieškou,oceľ. konšt.,p.úp. pozink. a prášk. vypal. lak, vnút.nádoba plast z HDPE,50l,strieška plech.výpalky,s popolní. s nerez.zhásačom cigariet,RAL 6019 Pastel GREEN,vrátane kotvenia pom. závit. tyčí - OK1</t>
  </si>
  <si>
    <t>-1692610739</t>
  </si>
  <si>
    <t>158</t>
  </si>
  <si>
    <t>767111200-OK2</t>
  </si>
  <si>
    <t>M+D Jednoduchý odpadkový koš kruh. podorysu so strieškou,oceľ. konšt.,p.úp. pozink. a prášk. vypal. lak, vnút.nádoba plast z HDPE,3x50l,strieška plech.výpalky,s popolní. s nerez.zhásačom cigariet,RAL 6019 Pastel GREEN,vrátane kotv. pom. závit. tyčí - OK2</t>
  </si>
  <si>
    <t>-271609315</t>
  </si>
  <si>
    <t>159</t>
  </si>
  <si>
    <t>767111200-TP1</t>
  </si>
  <si>
    <t xml:space="preserve">M+D Tieniaca plachta - oceľová konštrukcia z pozinkov.ocele,rozmer trubky 4000x88,9mm s hr.4mm, plachtaz tkaného polyetylénu HDPE,hrubo tkaná,mierne dierkovaná,po okrajoch vystužená,vrátane kotv. pom. závit. tyčí - TP1 </t>
  </si>
  <si>
    <t>-1157296185</t>
  </si>
  <si>
    <t>160</t>
  </si>
  <si>
    <t>767111200-VZ1</t>
  </si>
  <si>
    <t>M+D Vyvýšený záhon - rozmeru 3040x1040x700mm , konštrukcia thermoborovica s olejovoskovou impregnáciou,FSC certifikované drevo,voľné umiestnenie bez kotvenia  - VZ1</t>
  </si>
  <si>
    <t>-359604893</t>
  </si>
  <si>
    <t>161</t>
  </si>
  <si>
    <t>767111200-KO1</t>
  </si>
  <si>
    <t>M+D Kompostér rozmeru 2000x1000x700 mm,konštrukcia thermoborovica s olejovoskovou impregnáciou,FSC certifikované drevo,voľné umiestnenie bez kotvenia  - KO1</t>
  </si>
  <si>
    <t>-391021825</t>
  </si>
  <si>
    <t>162</t>
  </si>
  <si>
    <t>767111200-KO2</t>
  </si>
  <si>
    <t>M+D Kompostér rozmeru 1000x1000x700 mm,konštrukcia thermoborovica s olejovoskovou impregnáciou,FSC certifikované drevo,voľné umiestnenie bez kotvenia  - KO2</t>
  </si>
  <si>
    <t>344353094</t>
  </si>
  <si>
    <t>163</t>
  </si>
  <si>
    <t>767111200-UT1</t>
  </si>
  <si>
    <t>M+D Uzatváracia truhlica rozmeru 2040x1000x700 mm,konštrukcia thermoborovica s olejovoskovou impregnáciou,FSC certifikované drevo,voľné umiestnenie bez kotvenia  - UT1</t>
  </si>
  <si>
    <t>-1860357736</t>
  </si>
  <si>
    <t>164</t>
  </si>
  <si>
    <t>767111200-VV1</t>
  </si>
  <si>
    <t>M+D Vodovodný ventil/kohútik,materiál nerezová ručne leštená oceľ AISI 304 s priemerom batérie 40mm,armatúra je z pochrómovanejmosadze,výška 80cm,farba nerezová oceľ,osadenie mont.prírubou na hotový podklad priemeru 97mm  - VV1</t>
  </si>
  <si>
    <t>-2130013691</t>
  </si>
  <si>
    <t>165</t>
  </si>
  <si>
    <t>767111200-IT1</t>
  </si>
  <si>
    <t>M+D Informačná tabuľa ihrisko,Informačná tabuľa sa skladá z rámu a formátu informačnej časti. Konštrukcia rámu: oceľový joklový profi. Informačná časť tabule: rozmer A3 na ležato z vibondu (hliníkovej kompozitnej dosky). Farba: RAL 7016  - IT1</t>
  </si>
  <si>
    <t>380692615</t>
  </si>
  <si>
    <t>166</t>
  </si>
  <si>
    <t>767111200-IT2</t>
  </si>
  <si>
    <t>M+D Informačná tabuľa kompostovanie,Informačná tabuľa sa skladá z rámu a formátu informačnej časti. Konštrukcia rámu: oceľový joklový profi. Informačná časť tabule: rozmer A3 na ležato z vibondu (hliníkovej kompozitnej dosky). Farba: RAL 7016  - IT2</t>
  </si>
  <si>
    <t>-2082286179</t>
  </si>
  <si>
    <t>167</t>
  </si>
  <si>
    <t>767111200-BK1</t>
  </si>
  <si>
    <t>M+D Nášľapné betónové kocky rozmeru  400x400mm s hrúbkou 50mm s  betónu bez povrchovej úpravy, uložené na štrk  - BK1</t>
  </si>
  <si>
    <t>749997568</t>
  </si>
  <si>
    <t>761.3</t>
  </si>
  <si>
    <t>Herné prvky</t>
  </si>
  <si>
    <t>168</t>
  </si>
  <si>
    <t>767111200-HP1</t>
  </si>
  <si>
    <t>M+D Súbor hojdačiek, modul hojdačky s kruhovým sieťovým sedákom priemeru 1m, modul hojdačky s plastovým obdĺžnikovým sedákom,s detským plastovým sedákom,RAL 6,19 Pastel Green,vrátane kotvenia do bet.základu - HP1</t>
  </si>
  <si>
    <t>-1832332648</t>
  </si>
  <si>
    <t>169</t>
  </si>
  <si>
    <t>767111200-HP2</t>
  </si>
  <si>
    <t>M+D Lanová preliezka - v tvare,zatočenej stuhy,,pozinkovaná oceľ trubka,farebne ošetrená práškovo,nešmykľavé prevedenie,oceľ.časti s polyester.UV-stabil. obalom,RAL 6034 Pastel Turquoise,vrátane kotvenia do bet.základu - HP2</t>
  </si>
  <si>
    <t>-1613295793</t>
  </si>
  <si>
    <t>170</t>
  </si>
  <si>
    <t>767111200-HP3</t>
  </si>
  <si>
    <t>M+D pieskovisko - kruhové z EPDM materiálu,Farba: RAL 6019 Pastel Green, so zdvihnutým okrajom šírky 0,5m a vonkajším okruhom 0,2m smerom von vo výškov.úrovni terénu,vnútorný priestor pieskoviska je 2,6m,kotvenie - suchý betón vyhladený do obla - HP3</t>
  </si>
  <si>
    <t>1008263402</t>
  </si>
  <si>
    <t>171</t>
  </si>
  <si>
    <t>767111200-HP4</t>
  </si>
  <si>
    <t>M+D pieskovisko - bezberiérové s priemerom 1,4 m s hornou hranou 0,7m nad terénom,pozinkovaná oceľ.konštrukcia so stredovou podstavou priemerz 300mm,RAL 1017 Saffron Yellow,kotvenie - čiastočné zapustenie podnože do rastlého terénu pod EPDM plochu - HP4</t>
  </si>
  <si>
    <t>1292409933</t>
  </si>
  <si>
    <t>172</t>
  </si>
  <si>
    <t>767111200-HP5</t>
  </si>
  <si>
    <t>M+D Multifunkčné bloky - prvky slúžia na sedenie skákanie,hry,konštrukcia polystyrén hr.6-7mm,UV - odolná,nešmykľavé prevedenie,RAL,kotvenie - do betónového základu hr.150-200mm - HP5</t>
  </si>
  <si>
    <t>416329803</t>
  </si>
  <si>
    <t>761.4</t>
  </si>
  <si>
    <t>EKO prvky</t>
  </si>
  <si>
    <t>173</t>
  </si>
  <si>
    <t>767111200-HH1</t>
  </si>
  <si>
    <t>M+D Hmyzí hotel samostojaci,jednokomorový hmyzí hotel,rozmer 177x170x1160mm,galvanizovaná oceľ,RAL1017, kotvenie do betónového základu - HH1</t>
  </si>
  <si>
    <t>600993221</t>
  </si>
  <si>
    <t>174</t>
  </si>
  <si>
    <t>767111200-HH2</t>
  </si>
  <si>
    <t>M+D Hmyzí hotel samostojaci-double,jdvojkomorový hmyzí hotel,rozmer nad terénom 413x170x1159mm,galvanizovaná oceľ,RAL1017, kotvenie do betónového základu - HH2</t>
  </si>
  <si>
    <t>172780026</t>
  </si>
  <si>
    <t>175</t>
  </si>
  <si>
    <t>767111200-HH3</t>
  </si>
  <si>
    <t>M+D Hmyzí visiaci,rozmer 40x40x16,5mm,drevobetónové teleso s výplňou z trstiny z dreva,RAL1017, kotvenie - zavesenie na stenu alebo kmeň stromu  - HH3</t>
  </si>
  <si>
    <t>-1572079187</t>
  </si>
  <si>
    <t>761.5</t>
  </si>
  <si>
    <t>Presun hmôt pre kovové stavebné doplnkové konštrukcie</t>
  </si>
  <si>
    <t>176</t>
  </si>
  <si>
    <t>1925649195</t>
  </si>
  <si>
    <t>03 - Závlahy</t>
  </si>
  <si>
    <t>N00 - Nepomenované práce</t>
  </si>
  <si>
    <t xml:space="preserve">    N01 - Nepomenovaný diel</t>
  </si>
  <si>
    <t>N00</t>
  </si>
  <si>
    <t>Nepomenované práce</t>
  </si>
  <si>
    <t>N01</t>
  </si>
  <si>
    <t>Nepomenovaný diel</t>
  </si>
  <si>
    <t>ZAV01</t>
  </si>
  <si>
    <t xml:space="preserve">Závlaha </t>
  </si>
  <si>
    <t>súb</t>
  </si>
  <si>
    <t>-876923350</t>
  </si>
  <si>
    <t>{825b275a-5004-4129-8f59-4268c54d6752}</t>
  </si>
  <si>
    <t>Muchovo námestie</t>
  </si>
  <si>
    <t>SO 15.3 - Areálová studňa</t>
  </si>
  <si>
    <t>Bratislava, Muchovo námestie</t>
  </si>
  <si>
    <t>8. 3. 2022</t>
  </si>
  <si>
    <t>Hlavné mesto Slovenskej republiky Bratislava</t>
  </si>
  <si>
    <t>Proma s.r.o.</t>
  </si>
  <si>
    <t>PROREAL-Ka s.r.o.</t>
  </si>
  <si>
    <t xml:space="preserve">HSV - Práce a dodávky HSV   </t>
  </si>
  <si>
    <t xml:space="preserve">    1 - Zemné práce   </t>
  </si>
  <si>
    <t xml:space="preserve">    4 - Vodorovné konštrukcie   </t>
  </si>
  <si>
    <t xml:space="preserve">    8 - Rúrové vedenie   </t>
  </si>
  <si>
    <t xml:space="preserve">PSV - Práce a dodávky PSV   </t>
  </si>
  <si>
    <t xml:space="preserve">    722 - Zdravotechnika - vnútorný vodovod   </t>
  </si>
  <si>
    <t xml:space="preserve">    724 - Zdravotechnika - strojné vybavenie   </t>
  </si>
  <si>
    <t xml:space="preserve">Práce a dodávky HSV   </t>
  </si>
  <si>
    <t xml:space="preserve">Zemné práce   </t>
  </si>
  <si>
    <t>131201201.S</t>
  </si>
  <si>
    <t>Výkop zapaženej jamy v hornine 3, do 100 m3</t>
  </si>
  <si>
    <t>131201209.S</t>
  </si>
  <si>
    <t>Príplatok za lepivosť pri hĺbení zapažených jám a zárezov s urovnaním dna v hornine 3</t>
  </si>
  <si>
    <t>134702401.S</t>
  </si>
  <si>
    <t>Výkop pre vodárenskú studňu spúšťanú do 4 m2 v horn. 1-4 do 10 m</t>
  </si>
  <si>
    <t>166101101.S</t>
  </si>
  <si>
    <t>Prehodenie neuľahnutého výkopku z horniny 1 až 4</t>
  </si>
  <si>
    <t>167101101.S</t>
  </si>
  <si>
    <t>Nakladanie neuľahnutého výkopku z hornín tr.1-4 do 100 m3</t>
  </si>
  <si>
    <t>171201201.S</t>
  </si>
  <si>
    <t>Uloženie sypaniny na skládky do 100 m3</t>
  </si>
  <si>
    <t>175101102.S</t>
  </si>
  <si>
    <t>Obsyp potrubia sypaninou z vhodných hornín 1 až 4 s prehodením sypaniny</t>
  </si>
  <si>
    <t>583310003200.S</t>
  </si>
  <si>
    <t>Štrkopiesok frakcia 0-32 mm</t>
  </si>
  <si>
    <t xml:space="preserve">Vodorovné konštrukcie   </t>
  </si>
  <si>
    <t>451573111.S</t>
  </si>
  <si>
    <t>Lôžko pod potrubie, stoky a drobné objekty, v otvorenom výkope z piesku a štrkopiesku do 63 mm</t>
  </si>
  <si>
    <t>452386151.S</t>
  </si>
  <si>
    <t>Vyrovnávací prstenec z prostého betónu tr. C 12/15 pod poklopy a mreže, výška do 100 mm</t>
  </si>
  <si>
    <t xml:space="preserve">Rúrové vedenie   </t>
  </si>
  <si>
    <t>893301002.S</t>
  </si>
  <si>
    <t>Osadenie vodomernej šachty železobetónovej, hmotnosti nad 3 do 6 t</t>
  </si>
  <si>
    <t>594300001300</t>
  </si>
  <si>
    <t>Vodomerná a armatúrna šachta BG, lxšxv 1600x1400x1800 mm, objem 4 m3, železobetónová</t>
  </si>
  <si>
    <t>899101111.S</t>
  </si>
  <si>
    <t>Osadenie poklopu liatinového a oceľového vrátane rámu hmotn. do 50 kg</t>
  </si>
  <si>
    <t>552410002300.S</t>
  </si>
  <si>
    <t>Poklop liatinový D400 štvorcový 600x600 mm</t>
  </si>
  <si>
    <t>998271301.S</t>
  </si>
  <si>
    <t>Presun hmôt pre kanal. hĺbené monolit. z betónu alebo železobetónu v otvorenom výkope</t>
  </si>
  <si>
    <t>832066442</t>
  </si>
  <si>
    <t xml:space="preserve">Práce a dodávky PSV   </t>
  </si>
  <si>
    <t>722</t>
  </si>
  <si>
    <t xml:space="preserve">Zdravotechnika - vnútorný vodovod   </t>
  </si>
  <si>
    <t>722221025.S</t>
  </si>
  <si>
    <t>Montáž guľového kohúta závitového priameho pre vodu G 5/4</t>
  </si>
  <si>
    <t>551110004400</t>
  </si>
  <si>
    <t>Guľový uzáver pre vodu, 5/4" FF, plnoprietokový, páčka, niklovaná mosadz, FIV.80001 P</t>
  </si>
  <si>
    <t>722221320.S</t>
  </si>
  <si>
    <t>Montáž spätnej klapky závitovej pre vodu G 5/4</t>
  </si>
  <si>
    <t>551190001100.S</t>
  </si>
  <si>
    <t>Spätná klapka vodorovná závitová 5/4", PN 10, pre vodu, mosadz</t>
  </si>
  <si>
    <t>722221375.S</t>
  </si>
  <si>
    <t>Montáž vodovodného filtra závitového G 5/4</t>
  </si>
  <si>
    <t>422010003200.S</t>
  </si>
  <si>
    <t>Filter závitový na vodu 5/4", FF, PN 20, mosadz</t>
  </si>
  <si>
    <t>722263416.S</t>
  </si>
  <si>
    <t>Montáž vodomeru závitového jednovtokového suchobežného G1</t>
  </si>
  <si>
    <t>388240002200.S</t>
  </si>
  <si>
    <t>Vodomer mechanický 1",6,3 m3/h, dĺžky 260 mm, do 90 °C</t>
  </si>
  <si>
    <t>998722101.S</t>
  </si>
  <si>
    <t>Presun hmôt pre vnútorný vodovod v objektoch výšky do 6 m</t>
  </si>
  <si>
    <t>724</t>
  </si>
  <si>
    <t xml:space="preserve">Zdravotechnika - strojné vybavenie   </t>
  </si>
  <si>
    <t>724133004.S</t>
  </si>
  <si>
    <t>Montáž čerpadla vodovodného so sacím košom a potrubím pre hĺbku studne do 15 m</t>
  </si>
  <si>
    <t>426120000300</t>
  </si>
  <si>
    <t>Čerpadlo ponorné SP 3A-18 Q=1,0l/s, H=60m, prípojka čerpadla Rp 1 1/4, 1,1kW</t>
  </si>
  <si>
    <t>998724101.S</t>
  </si>
  <si>
    <t>Presun hmôt pre strojné vybavenie v objektoch výšky do 6 m</t>
  </si>
  <si>
    <t>-1539011503</t>
  </si>
  <si>
    <t>SO 11.03 Areálové osvetlenie</t>
  </si>
  <si>
    <t>Ing. Eduard Kačík</t>
  </si>
  <si>
    <t>Oceľový stožiar výšky 4 m podľa špecifikácie zariadení vrátane dopravy na miesto stavby</t>
  </si>
  <si>
    <t>Základový rošt ZR-1-5 vrátane dopravy na miesto stavby</t>
  </si>
  <si>
    <t>Stožiarová svorkovnica vrátane poistiek, typ podľa špecifikácie zariadenia.</t>
  </si>
  <si>
    <t>LED svietidlo typ P1 s asymetrickou optikou podľa špecifikácie zariadení, vrátane dopravy na miesto stavby</t>
  </si>
  <si>
    <t>LED svietidlo typ P2 s rotačne symetrickou optikou podľa špecifikácie zariadení, vrátane dopravy na miesto stavby</t>
  </si>
  <si>
    <t>Odborné odskúšanie a kompletizácia svietidla pred montážou</t>
  </si>
  <si>
    <t>Vyhotovenie stožiarového základu, úprava terénu do pôvodného stavu</t>
  </si>
  <si>
    <t>Montáž stožiara,nivelácia, zatiahnutie kábla</t>
  </si>
  <si>
    <t>Montáž stožiarovej svorkovnice, pripevnenie svorkovnice, úprava káblov, montáž káblov, montáž poistiek, zapojenie vývodu pre svietidlo, uzatvorenie svorkovnice</t>
  </si>
  <si>
    <t>Označenie stožiara čislom - reflexný pásik 3M strieborný, čierne čislo. Označenie samolepkou "pozor elektrické zariadenie" a "bod uzemnenia".</t>
  </si>
  <si>
    <t>Montáž svietidla na stožiar, zapojenie</t>
  </si>
  <si>
    <t>Kábel silový medený CYKY-J 3x1,5mm</t>
  </si>
  <si>
    <t>Kábel silový medený CYKY-J 4x10mm</t>
  </si>
  <si>
    <t>Dvojplášťová korugovaná chránička, 450N HDPE priemeru 63 mm</t>
  </si>
  <si>
    <t>Optochránička DuraPack DB 40/34+7x10/8mm</t>
  </si>
  <si>
    <t>Uzemňovacie vedenie, pásovina FeZn 30x4mm v zemi včít. svoriek,prepojenia, izolácie spojov s FeZn ø=10 mm, izolácia spojov asfatovým sprejom</t>
  </si>
  <si>
    <t>Dodávka Guľatiny FeZn 10 mm, vrátane podružného materiálu</t>
  </si>
  <si>
    <t>Pokládka chráničky, pásoviny a guľatiny do výkopu</t>
  </si>
  <si>
    <t>Zatiahnutie kábla do káblovej chráničky priemeru 50 mm</t>
  </si>
  <si>
    <t>Výkop v zeleni do hĺbky 80 cm, odvoz výkopu na skládku, pokládka kábla, fólia, piesok, pokládka uzemňovacieho vedenia, spätná úprava terénu, zahumusovanie a zatrávnenie.</t>
  </si>
  <si>
    <t>Pomocné práce</t>
  </si>
  <si>
    <t>h</t>
  </si>
  <si>
    <t>Odborná prehliadka a odborná skúška</t>
  </si>
  <si>
    <t>kpl</t>
  </si>
  <si>
    <t>Podružný materiál - wago svorky, poistky, izolácia spojov uzemnenia...</t>
  </si>
  <si>
    <t>VÝKAZ automatický závlahový systém</t>
  </si>
  <si>
    <t>POZNÁMKA: Prvky závlahy sú referenčné, možnosť nahradenia ekvivalentom, pri zachovaní technických parametrov</t>
  </si>
  <si>
    <t>Postrekovače a príslušenstvo</t>
  </si>
  <si>
    <t>Poradové číslo</t>
  </si>
  <si>
    <t>ID produktu</t>
  </si>
  <si>
    <t>Názov produktu / popis</t>
  </si>
  <si>
    <t>Kategória</t>
  </si>
  <si>
    <t>m.j.</t>
  </si>
  <si>
    <t>Počet</t>
  </si>
  <si>
    <t>Jednotková cena</t>
  </si>
  <si>
    <t>Cena Celkom</t>
  </si>
  <si>
    <t>Materiál bez DPH</t>
  </si>
  <si>
    <t>Materiál</t>
  </si>
  <si>
    <t>Inštalácia bez DPH</t>
  </si>
  <si>
    <t>01.01.01</t>
  </si>
  <si>
    <t>A44916</t>
  </si>
  <si>
    <t>Postrekovač / zavlažovač 1804 SAM PRS 3,1 bar bez trysky(alebo ekvivalent)</t>
  </si>
  <si>
    <t>RB</t>
  </si>
  <si>
    <t>01.01.02</t>
  </si>
  <si>
    <t>A84659</t>
  </si>
  <si>
    <t>Rotačná tryska Rain Bird RVAN14(alebo ekvivalent), 2,4m - 4,6m</t>
  </si>
  <si>
    <t>RA</t>
  </si>
  <si>
    <t>01.01.03</t>
  </si>
  <si>
    <t>A84660</t>
  </si>
  <si>
    <t>Rotačná tryska Rain Bird RVAN18(alebo ekvivalent), 4,0m - 5,5m</t>
  </si>
  <si>
    <t>01.01.04</t>
  </si>
  <si>
    <t>A84663</t>
  </si>
  <si>
    <t>Rotačná tryska Rain Bird RVAN24(alebo ekvivalent), 5,2 m - 7,3 m</t>
  </si>
  <si>
    <t>01.01.05</t>
  </si>
  <si>
    <t>A84665</t>
  </si>
  <si>
    <t>Rotačná tryska Rain Bird RVAN18(alebo ekvivalent) - 360 4-5,6 m</t>
  </si>
  <si>
    <t>01.01.06</t>
  </si>
  <si>
    <t>A84666</t>
  </si>
  <si>
    <t>Rotačná tryska Rain Bird RVAN24 (alebo ekvivalent)- 360 5,2-7,3 m</t>
  </si>
  <si>
    <t>01.01.07</t>
  </si>
  <si>
    <t>A84667</t>
  </si>
  <si>
    <t>Rotačná tryska Rain Bird RVANLCS(alebo ekvivalent) 1,5 x 4,6 m</t>
  </si>
  <si>
    <t>01.01.08</t>
  </si>
  <si>
    <t>A84668</t>
  </si>
  <si>
    <t>Rotačná tryska Rain Bird RVANRCS(alebo ekvivalent) 1,5 x 4,6 m</t>
  </si>
  <si>
    <t>01.01.09</t>
  </si>
  <si>
    <t>A84669</t>
  </si>
  <si>
    <t>Rotačná tryska Rain Bird RVANSST(alebo ekvivalent) 1,5 x 9,1 m</t>
  </si>
  <si>
    <t>01.01.10</t>
  </si>
  <si>
    <t>A46010</t>
  </si>
  <si>
    <t>Kolienko Rain Bird SBE-050 (alebo ekvivalent)na hadicu SPXFLEX(alebo ekvivalent)</t>
  </si>
  <si>
    <t>01.01.11</t>
  </si>
  <si>
    <t>A46005</t>
  </si>
  <si>
    <t>Spojka priama Rain Bird SBA-075 (alebo ekvivalent)na hadicu SPXFLEX(alebo ekvivalent)</t>
  </si>
  <si>
    <t>01.01.12</t>
  </si>
  <si>
    <t>55920 4C</t>
  </si>
  <si>
    <t>Prechodka na PE potrubie 32 x 3/4'' Vnútorný závit</t>
  </si>
  <si>
    <t>PA</t>
  </si>
  <si>
    <t>01.01.13</t>
  </si>
  <si>
    <t>A46006</t>
  </si>
  <si>
    <t>Spojka Rain Bird SB-CPLG na hadicu SPX FLEX(alebo ekvivalent)</t>
  </si>
  <si>
    <t>01.01.14</t>
  </si>
  <si>
    <t>A46004</t>
  </si>
  <si>
    <t>Rain Bird T-kus SB-TEE na hadicu SPXFLEX(alebo ekvivalent)</t>
  </si>
  <si>
    <t>01.01.15</t>
  </si>
  <si>
    <t>A82060</t>
  </si>
  <si>
    <t>Potrubie k postrekovačom Rain Bird SPXFLEX (alebo ekvivalent)cena za 30 metrov</t>
  </si>
  <si>
    <t>01.01.16</t>
  </si>
  <si>
    <t>22030B</t>
  </si>
  <si>
    <t>Teflónová páska 1/2‘‘ x 12 m</t>
  </si>
  <si>
    <t>PNET</t>
  </si>
  <si>
    <t>01.01.17</t>
  </si>
  <si>
    <t>BS3390B</t>
  </si>
  <si>
    <t>Samonavŕtavací pás EASY 32 mm s koncovkou na SPXFLEX</t>
  </si>
  <si>
    <t>CELKOM</t>
  </si>
  <si>
    <t>2.</t>
  </si>
  <si>
    <t>Kvapková závlaha  Dripline/Subsurface</t>
  </si>
  <si>
    <t>02.01.01</t>
  </si>
  <si>
    <t>X44202</t>
  </si>
  <si>
    <t>Rain Bird(alebo ekvivalent) kvapkovacie potrubie s kompenzáciou tlaku 2,3 l 33cm 100m</t>
  </si>
  <si>
    <t>02.01.02</t>
  </si>
  <si>
    <t>Skrutkovací T-kus na kvapkovacie potrubie 16mm</t>
  </si>
  <si>
    <t>02.01.03</t>
  </si>
  <si>
    <t>Skrutkovací T-kus na kvapku 16 x 3/4'' VNZ</t>
  </si>
  <si>
    <t>02.01.04</t>
  </si>
  <si>
    <t>Skrutkovacia prechodka 16mm x 3/4'' VNZ</t>
  </si>
  <si>
    <t>02.01.05</t>
  </si>
  <si>
    <t>Skrutkovacie kolienko na kvapkovacie potrubie 16mm</t>
  </si>
  <si>
    <t>02.01.06</t>
  </si>
  <si>
    <t>Skrutkovacia spojka na kvapkovacie potrubie 16mm</t>
  </si>
  <si>
    <t>02.01.07</t>
  </si>
  <si>
    <t>Skrutkovacia zátka na kvapkovacie potrubie 16mm</t>
  </si>
  <si>
    <t>02.01.08</t>
  </si>
  <si>
    <t>31121620</t>
  </si>
  <si>
    <t>Zemný úchyt / klinec na kvapkovacie potrubie</t>
  </si>
  <si>
    <t>PRZ</t>
  </si>
  <si>
    <t>02.01.09</t>
  </si>
  <si>
    <t>A46011</t>
  </si>
  <si>
    <t>Kolienko Rain Bird SBE-075 (alebo ekvivalent)na hadicu SPXFLEX(alebo ekvivalent)</t>
  </si>
  <si>
    <t>02.01.10</t>
  </si>
  <si>
    <t>Potrubie k postrekovačom Rain Bird SPXFLEX(alebo ekvivalent) cena za 30 metrov</t>
  </si>
  <si>
    <t>02.01.11</t>
  </si>
  <si>
    <t>Rain Bird T-kus SB-TE(alebo ekvivalent)E na hadicu SPXFLEX(alebo ekvivalent)</t>
  </si>
  <si>
    <t>02.01.12</t>
  </si>
  <si>
    <t>A22460</t>
  </si>
  <si>
    <t>Zavlažovanie stromov Rain Bird RWS-M-BG(alebo ekvivalent)</t>
  </si>
  <si>
    <t>02.01.13</t>
  </si>
  <si>
    <t>A22435</t>
  </si>
  <si>
    <t>Filtračný plášť Rain Bird RWS-SOCK  1 pc(alebo ekvivalent)</t>
  </si>
  <si>
    <t>02.01.14</t>
  </si>
  <si>
    <t>02.01.15</t>
  </si>
  <si>
    <t>Samonavŕtavací pás EASY 32 mm s koncovkou na SPXFLEX(alebo ekvivalent)</t>
  </si>
  <si>
    <t>3.</t>
  </si>
  <si>
    <t>Ovládací systém</t>
  </si>
  <si>
    <t>03.01.01</t>
  </si>
  <si>
    <t>F55420</t>
  </si>
  <si>
    <t>Modulárna ovládacia jednotka Rain Bird ESP-Me 3 WiFi ready</t>
  </si>
  <si>
    <t>(alebo ekvivalent)</t>
  </si>
  <si>
    <t>03.01.02</t>
  </si>
  <si>
    <t>F38260</t>
  </si>
  <si>
    <t>Rain Bird S6M 6-sekčný modul pre ESP Me3(alebo ekvivalent)</t>
  </si>
  <si>
    <t>03.01.03</t>
  </si>
  <si>
    <t>F55005</t>
  </si>
  <si>
    <t>LNK2 WiFi modul pre ESP-Me/3/RZX/TM2 NEW(alebo ekvivalent)</t>
  </si>
  <si>
    <t>03.01.04</t>
  </si>
  <si>
    <t>V0001</t>
  </si>
  <si>
    <t>Predlžovací prívodný kábel s vidlicou 1,25 m</t>
  </si>
  <si>
    <t>03.01.05</t>
  </si>
  <si>
    <t>A61200</t>
  </si>
  <si>
    <t>Dažďový senzor Rain Bird RSD-BEx(alebo ekvivalent)</t>
  </si>
  <si>
    <t>03.01.06</t>
  </si>
  <si>
    <t>Inštalačný materiál (el. lišty, prechodky)</t>
  </si>
  <si>
    <t>sb</t>
  </si>
  <si>
    <t>03.01.07</t>
  </si>
  <si>
    <t>Samostatne stojaca rozvádzacia skriňa</t>
  </si>
  <si>
    <t>03.01.08</t>
  </si>
  <si>
    <t>BVS1</t>
  </si>
  <si>
    <t>Vodotesný konektor SNAPLOCK BVS-1 (Blazing)(alebo ekvivalent)</t>
  </si>
  <si>
    <t>03.01.09</t>
  </si>
  <si>
    <t>WC20</t>
  </si>
  <si>
    <t>Vodotesný konektor Rain Bird DBRY-6(alebo ekvivalent)</t>
  </si>
  <si>
    <t>03.01.10</t>
  </si>
  <si>
    <t>IRC2</t>
  </si>
  <si>
    <t>Závlahové káble IRC 2 x 0,8 mm2, rolka 100 m,  cena za meter</t>
  </si>
  <si>
    <t>C</t>
  </si>
  <si>
    <t>03.01.11</t>
  </si>
  <si>
    <t>IRC5</t>
  </si>
  <si>
    <t>Závlahové káble IRC 5 x 0,8 mm2, rolka 100 m,  cena za meter</t>
  </si>
  <si>
    <t>4.</t>
  </si>
  <si>
    <t>Potrubie a tvarovky</t>
  </si>
  <si>
    <t>04.01.01</t>
  </si>
  <si>
    <t>703862</t>
  </si>
  <si>
    <t>Potrubie HD-PE 100 40 x 2,4 mm PN 10 (100m)</t>
  </si>
  <si>
    <t>04.01.02</t>
  </si>
  <si>
    <t xml:space="preserve">Tvarovky </t>
  </si>
  <si>
    <t>04.01.03</t>
  </si>
  <si>
    <t>703604</t>
  </si>
  <si>
    <t>Potrubie LD-PE 40 32 x 3,0 mm PN 06 (100m)</t>
  </si>
  <si>
    <t>04.01.04</t>
  </si>
  <si>
    <t>04.01.05</t>
  </si>
  <si>
    <t>53910-4</t>
  </si>
  <si>
    <t>Chránička Kopoflex DN110(alebo ekvivalent)</t>
  </si>
  <si>
    <t>5.</t>
  </si>
  <si>
    <t>Uzatváracie armatúry a ventilové šachty</t>
  </si>
  <si>
    <t>05.01.01</t>
  </si>
  <si>
    <t>B31410</t>
  </si>
  <si>
    <t>Závlahový elektroventil Rain Bird 100PGA(alebo ekvivalent)</t>
  </si>
  <si>
    <t>05.01.02</t>
  </si>
  <si>
    <t>L06300</t>
  </si>
  <si>
    <t>T-kus pre el. ventily Rain Bird MTT100(alebo ekvivalent)</t>
  </si>
  <si>
    <t>05.01.03</t>
  </si>
  <si>
    <t>B33135</t>
  </si>
  <si>
    <t>Rain Bird PRSDial - regulátor tlaku</t>
  </si>
  <si>
    <t>05.01.04</t>
  </si>
  <si>
    <t>650034</t>
  </si>
  <si>
    <t>Guľový ventil 1" MF páka</t>
  </si>
  <si>
    <t>05.01.05</t>
  </si>
  <si>
    <t>TANGIT80</t>
  </si>
  <si>
    <t>Teflónova niť Tangit (80)</t>
  </si>
  <si>
    <t>05.01.06</t>
  </si>
  <si>
    <t>B10604</t>
  </si>
  <si>
    <t>Mosadzný hydrant/ rýchlospojný ventil 3 QC</t>
  </si>
  <si>
    <t>05.01.07</t>
  </si>
  <si>
    <t>B11801</t>
  </si>
  <si>
    <t>Mosadzný kľúč 3QC-K na ventil 3QC</t>
  </si>
  <si>
    <t>05.01.08</t>
  </si>
  <si>
    <t>A11480</t>
  </si>
  <si>
    <t>Ventilová šachta Rain Bird Mini VB-7RND Premium(alebo ekvivalent)</t>
  </si>
  <si>
    <t>05.01.09</t>
  </si>
  <si>
    <t>A11438</t>
  </si>
  <si>
    <t>Ventilová šachta Rain Bird VB-JMB-H Premium(alebo ekvivalent)</t>
  </si>
  <si>
    <t>6.</t>
  </si>
  <si>
    <t>7.</t>
  </si>
  <si>
    <t>07.01.01</t>
  </si>
  <si>
    <t>Vyhĺbenie ryhy pre PE potrubie</t>
  </si>
  <si>
    <t>07.01.02</t>
  </si>
  <si>
    <t>Zásyp ryhy pre PE potrubie</t>
  </si>
  <si>
    <t>07.01.07</t>
  </si>
  <si>
    <t>Výkop pre postrekovač a výškové osadenie</t>
  </si>
  <si>
    <t>Výkop pre RWS</t>
  </si>
  <si>
    <t>07.01.08</t>
  </si>
  <si>
    <t>Výkop pre ventilové šachtice</t>
  </si>
  <si>
    <t>07.01.09</t>
  </si>
  <si>
    <t>Zásyp pre ventilové šachtice</t>
  </si>
  <si>
    <t>Ostatné</t>
  </si>
  <si>
    <t>08.01.01</t>
  </si>
  <si>
    <t xml:space="preserve">  Vytýčenie trás pre položenie potrubia, </t>
  </si>
  <si>
    <t xml:space="preserve">  umiestnenie armatúr, ventilových boxov,  </t>
  </si>
  <si>
    <t xml:space="preserve">  postrekovačov a ostatných častí zavlažovacieho  </t>
  </si>
  <si>
    <t xml:space="preserve">  systému podľa predvádzacej dokumentacie</t>
  </si>
  <si>
    <t>08.01.02</t>
  </si>
  <si>
    <t>Výkresy jednotlivých etáp zavlažovania</t>
  </si>
  <si>
    <t>08.01.03</t>
  </si>
  <si>
    <t>Zaškolenie obsluhy</t>
  </si>
  <si>
    <t>08.01.04</t>
  </si>
  <si>
    <t>Zazimovanie (cena za sekciu)</t>
  </si>
  <si>
    <t>08.01.05</t>
  </si>
  <si>
    <t>Jarné spustenie (cena za sekciu)</t>
  </si>
  <si>
    <t>08.01.06</t>
  </si>
  <si>
    <t>Mimo záručný servis (cena za hod)</t>
  </si>
  <si>
    <t>SKUPINA</t>
  </si>
  <si>
    <t>POPIS</t>
  </si>
  <si>
    <t>MATERIÁL</t>
  </si>
  <si>
    <t>INŠTALÁCIA</t>
  </si>
  <si>
    <t>1 SUMMARY</t>
  </si>
  <si>
    <t>2 SUMMARY</t>
  </si>
  <si>
    <t>3 SUMMARY</t>
  </si>
  <si>
    <t>4 SUMMARY</t>
  </si>
  <si>
    <t>5 SUMMARY</t>
  </si>
  <si>
    <t>6 SUMMARY</t>
  </si>
  <si>
    <t>7 SUMMARY</t>
  </si>
  <si>
    <t>CELKOM BEZ DPH</t>
  </si>
  <si>
    <t>MATERIÁL A INŠTALÁCIA SPOLU BEZ DPH</t>
  </si>
  <si>
    <t>Príloha k rozpočtu Sadové úpravy</t>
  </si>
  <si>
    <t>hr.</t>
  </si>
  <si>
    <t>dl.</t>
  </si>
  <si>
    <t>Chodník pre peších</t>
  </si>
  <si>
    <t>Bratislavská dlažba</t>
  </si>
  <si>
    <t>Podsyp zo štrkodrviny</t>
  </si>
  <si>
    <t>Štrkodrvina</t>
  </si>
  <si>
    <r>
      <rPr>
        <sz val="11"/>
        <color rgb="FF000000"/>
        <rFont val="Times New Roman"/>
        <family val="1"/>
        <charset val="238"/>
      </rPr>
      <t>Separačno-filtračná geotextília 350g/m</t>
    </r>
    <r>
      <rPr>
        <vertAlign val="superscript"/>
        <sz val="11"/>
        <color rgb="FF000000"/>
        <rFont val="Times New Roman"/>
        <family val="1"/>
        <charset val="238"/>
      </rPr>
      <t>2</t>
    </r>
  </si>
  <si>
    <t>Vsakovacia ryha</t>
  </si>
  <si>
    <t>Mlátový povrch</t>
  </si>
  <si>
    <t>Mlatová krycia vrstva fr. 0/4</t>
  </si>
  <si>
    <t>Mlatová medzivrstva fr. 0/16</t>
  </si>
  <si>
    <t>Mlatová nosná vrstva fr. 0/32</t>
  </si>
  <si>
    <t>Ohraničenie</t>
  </si>
  <si>
    <t>Oceľová pásovina hr.8mm, výšky 150mm</t>
  </si>
  <si>
    <t>Schodisko</t>
  </si>
  <si>
    <t>Zábradie výšky 900mm s komatixovým náterom RAL 7016</t>
  </si>
  <si>
    <t>Základová pätka 3,0x0,4</t>
  </si>
  <si>
    <t>Tvárnice DT30</t>
  </si>
  <si>
    <t>Rebierková výstuž Φ10 - 0.4t</t>
  </si>
  <si>
    <t>Výplňový betón B20 do DT30</t>
  </si>
  <si>
    <t>0.032m3/1ks</t>
  </si>
  <si>
    <t xml:space="preserve">Polyfukčný komplex Muchovo námestie </t>
  </si>
  <si>
    <t>množstvo</t>
  </si>
  <si>
    <t>113106241.S_ZOD</t>
  </si>
  <si>
    <t>277*2*3</t>
  </si>
  <si>
    <t>113107232.S_ZOD</t>
  </si>
  <si>
    <t>Odstránenie krytu v ploche nad 200 m2 z betónu prostého, hr. vrstvy 150 mm,             -0,50000t</t>
  </si>
  <si>
    <t>?</t>
  </si>
  <si>
    <t>Rozoberanie betónovej zálievky z prostého betónu, predpokladaná hr. 200 mm</t>
  </si>
  <si>
    <t>Rozoberanie chodníka zo zámkovej dlažby</t>
  </si>
  <si>
    <t>979089012.S_ZOD</t>
  </si>
  <si>
    <t>Poplatok za skladovanie - betón</t>
  </si>
  <si>
    <t>1686*0,20*2,3</t>
  </si>
  <si>
    <t>979087212.S_ZOD</t>
  </si>
  <si>
    <t>979082213.S_ZOD</t>
  </si>
  <si>
    <t>979082219.S_ZOD</t>
  </si>
  <si>
    <t>Príplatok k cene za každý ďalší aj začatý 1 km nad 1 km</t>
  </si>
  <si>
    <t>775,560*13</t>
  </si>
  <si>
    <t>998226011.S_CEN</t>
  </si>
  <si>
    <t>Presun hmôt pre komunikácie a letiská s krytom montovaným z cest. panelov zo železového betónu vrácmi staveniska</t>
  </si>
  <si>
    <t>Odstránenie pletiva</t>
  </si>
  <si>
    <t>Výška cca 1800 mm</t>
  </si>
  <si>
    <t>Odstránenie stĺpikov oplotenia</t>
  </si>
  <si>
    <r>
      <rPr>
        <sz val="7"/>
        <rFont val="Arial CE"/>
        <family val="2"/>
        <charset val="238"/>
      </rPr>
      <t xml:space="preserve">I stĺpiky rozmeru 40*60*1900 mm.                                                                                                                           Pozn: vrátane odstránenia betónového základu. </t>
    </r>
    <r>
      <rPr>
        <sz val="7"/>
        <rFont val="Arial CE"/>
        <family val="2"/>
        <charset val="1"/>
      </rPr>
      <t>Rozmery sú len približné.</t>
    </r>
  </si>
  <si>
    <r>
      <rPr>
        <sz val="7"/>
        <rFont val="Arial CE"/>
        <family val="2"/>
        <charset val="238"/>
      </rPr>
      <t xml:space="preserve">Stĺpiky rozmeru </t>
    </r>
    <r>
      <rPr>
        <sz val="7"/>
        <rFont val="Tahoma"/>
        <family val="2"/>
        <charset val="1"/>
      </rPr>
      <t>ø50 mm</t>
    </r>
    <r>
      <rPr>
        <sz val="7"/>
        <rFont val="Arial CE"/>
        <family val="2"/>
        <charset val="238"/>
      </rPr>
      <t xml:space="preserve">*1900 mm.                                                                                                                       Pozn: </t>
    </r>
    <r>
      <rPr>
        <sz val="7"/>
        <rFont val="Arial CE"/>
        <family val="2"/>
        <charset val="1"/>
      </rPr>
      <t>Rozmery sú len približné.</t>
    </r>
  </si>
  <si>
    <t>Odstránenie billboardov</t>
  </si>
  <si>
    <t>I stĺpiky rozmeru 90*160*4000 mm a reklamná plocha rozmeru 4500*2000 mm.                                            Pozn: vrátane odstránenia betónového základu. Rozmery sú len približné.</t>
  </si>
  <si>
    <t>Odstránenie múru</t>
  </si>
  <si>
    <t>Výška cca 950 mm</t>
  </si>
  <si>
    <t>MUCHOVO NÁMESTIE - VÝKAZ VÝMER - SADOVNÍCKE SKLADBY</t>
  </si>
  <si>
    <t>POR. ČÍSLO</t>
  </si>
  <si>
    <t>ZNAČKA</t>
  </si>
  <si>
    <t>POLOŽKA</t>
  </si>
  <si>
    <t>MNOŽSTVO</t>
  </si>
  <si>
    <t>JEDNOTKA</t>
  </si>
  <si>
    <t>MULČOVACIE MATERIÁLY</t>
  </si>
  <si>
    <t xml:space="preserve">MULČ </t>
  </si>
  <si>
    <t>- mulčovacia kôra, fr. 0,5/30 mm</t>
  </si>
  <si>
    <t>m³</t>
  </si>
  <si>
    <t>MULČ</t>
  </si>
  <si>
    <t>- minerálny mulč, ostrohranný štrk fr. 8/16 mm</t>
  </si>
  <si>
    <t>FÓLIE A GEOTEXTÍLIE</t>
  </si>
  <si>
    <t>NOPOVÁ FÓLIA</t>
  </si>
  <si>
    <t>- 400 g/m²</t>
  </si>
  <si>
    <t>m²</t>
  </si>
  <si>
    <t>GEOTEXTÍLIA</t>
  </si>
  <si>
    <t>- 300 g/m²</t>
  </si>
  <si>
    <t>SEPARAČNO-FILTRAČNÁ GEOTEXTÍLIA</t>
  </si>
  <si>
    <t>-350g/m²</t>
  </si>
  <si>
    <t>SUBSTRÁTY NA RASTLOM TERÉNE</t>
  </si>
  <si>
    <t xml:space="preserve">PESTOVATEĽSKÝ SUBSTRÁT 1 </t>
  </si>
  <si>
    <t>- preosiata ornica - kompost - piesok - štrk fr. 4/8 mm v pomere 1:1:0,5:1</t>
  </si>
  <si>
    <t xml:space="preserve">PESTOVATEĽSKÝ SUBSTRÁT 2 </t>
  </si>
  <si>
    <t>- preosiata ornica - piesok v pomere 3:1</t>
  </si>
  <si>
    <t xml:space="preserve">PESTOVATEĽSKÝ SUBSTRÁT 3 </t>
  </si>
  <si>
    <t>- preosiata ornica - kompost - štrk fr. 8/16 mm v pomere 2:2:1</t>
  </si>
  <si>
    <t>PODKLADOVÝ MINERÁLNY SUBSTRÁT</t>
  </si>
  <si>
    <t>- štrk 8-16 mm  40%, Piesok 0,063-3 mm 30%, Podorničie 30%</t>
  </si>
  <si>
    <t>ZEMINA</t>
  </si>
  <si>
    <t>- zemina z výkopov</t>
  </si>
  <si>
    <t>SUBSTRÁTY V NÁDOBÁCH</t>
  </si>
  <si>
    <t>GAZDOVSKÝ SUBSTRÁT S1 s vermikompostom</t>
  </si>
  <si>
    <t>vrchná vrstva záhonov</t>
  </si>
  <si>
    <t>ZÁHRADNÍCKA ZEMINA</t>
  </si>
  <si>
    <t>volne ložená, černozem s kompostom a frézovanou neutrálnou rašelinou</t>
  </si>
  <si>
    <t>ORGANICKÝ MATERIÁL</t>
  </si>
  <si>
    <t>konáre, zelený materiál, slama, drevoštiepka, maštaľný hnoj</t>
  </si>
  <si>
    <t>VRSTVY PODKLADOVÉ A SPEVNENÝCH POVRCHOV</t>
  </si>
  <si>
    <t xml:space="preserve">DRVENÉ KAMENIVO </t>
  </si>
  <si>
    <t>fr. 0-16 mm</t>
  </si>
  <si>
    <t>fr. 16-32 mm</t>
  </si>
  <si>
    <t>MLATOVÁ KRYCIA VRSTVA</t>
  </si>
  <si>
    <t>fr. 0-4</t>
  </si>
  <si>
    <t>MLATOVÁ MEDZIVRSTVA</t>
  </si>
  <si>
    <t>fr. 0-32 mm</t>
  </si>
  <si>
    <t>DUNAJSKÝ PIESOK</t>
  </si>
  <si>
    <t>- fr. 0/2 mm</t>
  </si>
  <si>
    <t>DRVENÉ KAMENIVO</t>
  </si>
  <si>
    <t>fr. 4-8 mm</t>
  </si>
  <si>
    <t>fr. 8-16 mm</t>
  </si>
  <si>
    <t>DOPADOVÉ PLOCHY HERNÝCH PRVKOV</t>
  </si>
  <si>
    <t>fr. 0,2-2mm</t>
  </si>
  <si>
    <t>GUMENÝ LIATY POVRCH</t>
  </si>
  <si>
    <t>farebná vrstva</t>
  </si>
  <si>
    <t>podkladová čierna vrstva</t>
  </si>
  <si>
    <t>PRÍRODNÉ KAMENIVO</t>
  </si>
  <si>
    <t>riečny štrk, fr. 2-8 mm</t>
  </si>
  <si>
    <t>INÉ MATERIÁLY A PRVKY</t>
  </si>
  <si>
    <t>ZÁHRADNÍCKY OBRUBNÍK</t>
  </si>
  <si>
    <t>- oceľový obrubník zatĺkací (d1000/š2/v160 s hrotmi), RAL 7016</t>
  </si>
  <si>
    <t>OCEĽOVÁ PÁSOVINA</t>
  </si>
  <si>
    <t>hr. 8 mm, výška 150 mm, prizváraná na oceľové kolíky z betonárskej výstuže</t>
  </si>
  <si>
    <t>SUCHÝ BETÓN</t>
  </si>
  <si>
    <t>OCEĽOVÉ KOLÍKY</t>
  </si>
  <si>
    <t>priemer 10 mm, dĺžka 40 cm, po 2 m, do pätky z betónu C16/20</t>
  </si>
  <si>
    <t>BETÓNOVÉ ZÁKLADY</t>
  </si>
  <si>
    <t>PRESUNY HMÔT</t>
  </si>
  <si>
    <t>VÝKOPOVÁ ZEMINA</t>
  </si>
  <si>
    <t>DETAILNÝ ROZPIS SKLADIEB</t>
  </si>
  <si>
    <t>SKLADBY VEGETAČNÝCH PLÔCH NA RASTLOM TERÉNE</t>
  </si>
  <si>
    <t>S01a</t>
  </si>
  <si>
    <t>ZAKLADANIE TRÁVNIKA na teréne</t>
  </si>
  <si>
    <t>- založený výsevom</t>
  </si>
  <si>
    <t>trávnik v rovine + na terénnej modelácii</t>
  </si>
  <si>
    <t>PESTOVATEĽSKÝ SUBSTRÁT 2 / 200 mm</t>
  </si>
  <si>
    <r>
      <rPr>
        <sz val="12"/>
        <color rgb="FF000000"/>
        <rFont val="Arial Narrow"/>
        <family val="2"/>
        <charset val="1"/>
      </rPr>
      <t>m</t>
    </r>
    <r>
      <rPr>
        <vertAlign val="superscript"/>
        <sz val="12"/>
        <color rgb="FF000000"/>
        <rFont val="Arial Narrow"/>
        <family val="2"/>
        <charset val="1"/>
      </rPr>
      <t>3</t>
    </r>
  </si>
  <si>
    <t xml:space="preserve">trávnik v rovine </t>
  </si>
  <si>
    <t>ZEMINA/ 0-1000 mm</t>
  </si>
  <si>
    <t>zemina z výkopov - terénna modelácia</t>
  </si>
  <si>
    <t>terénna modelácia</t>
  </si>
  <si>
    <t>ROZRUŠENIE EXISTUJÚCEHO TERÉNU /150 mm</t>
  </si>
  <si>
    <t>RASTLÝ TERÉN</t>
  </si>
  <si>
    <t>S02</t>
  </si>
  <si>
    <t>ZAKLADANIE ŽIVÉHO PLOTU</t>
  </si>
  <si>
    <t>MULČ / 70 mm</t>
  </si>
  <si>
    <t>PESTOVATEĽSKÝ SUBSTRÁT 1 / 400 mm</t>
  </si>
  <si>
    <t>- preosiata ornica (30%) - kompost (15%) - piesok 0,036-3 mm (25%) - štrk fr. 4/8 mm (30%) alebo v pomere 1:1:0,5:1</t>
  </si>
  <si>
    <t>S03a</t>
  </si>
  <si>
    <t>ZAKLADANIE PÔDOPOKRYVNÝCH KROV v záhone</t>
  </si>
  <si>
    <t>- plošná výsadba pôdopokryvných krov</t>
  </si>
  <si>
    <r>
      <rPr>
        <sz val="12"/>
        <rFont val="Arial Narrow"/>
        <family val="2"/>
        <charset val="1"/>
      </rPr>
      <t>m</t>
    </r>
    <r>
      <rPr>
        <vertAlign val="superscript"/>
        <sz val="12"/>
        <rFont val="Arial Narrow"/>
        <family val="2"/>
        <charset val="1"/>
      </rPr>
      <t>3</t>
    </r>
  </si>
  <si>
    <t>S03b</t>
  </si>
  <si>
    <t>ŠTRKOVÁ PLOCHA POD BALKÓNMI</t>
  </si>
  <si>
    <t>MULČ / 100 mm</t>
  </si>
  <si>
    <t xml:space="preserve">GEOTEXTÍLIA </t>
  </si>
  <si>
    <t>S04</t>
  </si>
  <si>
    <t>NÁŠĽAPNÉ BLOKY S TRÁVNIKOM</t>
  </si>
  <si>
    <t xml:space="preserve">betónové diely 30 % + pestovateľský substrát 70%, (medzere 300mm) </t>
  </si>
  <si>
    <t>PESTOVATEĽSKÝ SUBSTRÁT 2 / 50 mm</t>
  </si>
  <si>
    <t>PIESKOVÉ LÔŽKO/50 mm</t>
  </si>
  <si>
    <t>- dunajský piesok, fr. 0/2 mm</t>
  </si>
  <si>
    <t>PESTOVATEĽSKÝ SUBSTRÁT 2 / 100 mm</t>
  </si>
  <si>
    <t>S05</t>
  </si>
  <si>
    <t>ZAKLADANIE TRVALKOVÉHO ZÁHONA</t>
  </si>
  <si>
    <t>S06a</t>
  </si>
  <si>
    <t>VÝSADBA STROMU v záhone</t>
  </si>
  <si>
    <t>20 ks</t>
  </si>
  <si>
    <t>objem výsadbovej jamy minimálne 3 násobok koreňového balu</t>
  </si>
  <si>
    <t>PESTOVATEĽSKÝ SUBSTRÁT 3 / 300 mm</t>
  </si>
  <si>
    <t>- piesok 0,063-3 mm 30%, Ornica 50%, Rašelinový substrát 20%</t>
  </si>
  <si>
    <t>PODKLADOVÝ MINERÁLNY SUBSTRÁT/ 800 mm</t>
  </si>
  <si>
    <t>ROZRUŠENIE STIEN VÝSADBOVEJ JAMY</t>
  </si>
  <si>
    <t>S06b</t>
  </si>
  <si>
    <t>VÝSADBA STROMU  v trávniku</t>
  </si>
  <si>
    <t>22 ks</t>
  </si>
  <si>
    <t>S06c</t>
  </si>
  <si>
    <t>VÝSADBA STROMU  v mlate</t>
  </si>
  <si>
    <t>10 ks</t>
  </si>
  <si>
    <t>MLATOVÁ KRYCIA VRSTVA 50 mm</t>
  </si>
  <si>
    <t>-</t>
  </si>
  <si>
    <t>bude zhotovená naraz so zvyškom mlatového povrchu</t>
  </si>
  <si>
    <t>S07</t>
  </si>
  <si>
    <t>PESTOVATEĽSKÉ ZÁHONY</t>
  </si>
  <si>
    <t>GAZDOVSKÝ SUBSTRÁT S1 s vermikompostom/150 mm</t>
  </si>
  <si>
    <t>ZÁHRADNÍCKA ZEMINA/350 mm</t>
  </si>
  <si>
    <t>ORGANICKÝ MATERIÁL/200 mm</t>
  </si>
  <si>
    <t>vrstvenie organického materiálu, pozri technické detaily, detail č.11</t>
  </si>
  <si>
    <t>400 g/m2</t>
  </si>
  <si>
    <t>DNO VYVÝŠENÉHO ZÁHONA</t>
  </si>
  <si>
    <t>MLAT (skladba)</t>
  </si>
  <si>
    <t>S08</t>
  </si>
  <si>
    <t>KOMPOSTÉR</t>
  </si>
  <si>
    <t>založenie prvej - spodnej vrstvy</t>
  </si>
  <si>
    <t>300 g/m²</t>
  </si>
  <si>
    <t xml:space="preserve">SKLADBY SPEVNENÝCH PLÔCH NA RASTLOM TERÉNE </t>
  </si>
  <si>
    <t>S09</t>
  </si>
  <si>
    <t>DOPADOVÁ PLOCHA Z RIEČNEHO ŠTRKU</t>
  </si>
  <si>
    <t>PRÍRODNÉ KAMENIVO , 400 mm</t>
  </si>
  <si>
    <t>S10</t>
  </si>
  <si>
    <t>EPDM</t>
  </si>
  <si>
    <t>FAREBNÁ VRSTVA/ 15 mm</t>
  </si>
  <si>
    <t>PODKLADOVÁ ČIERNA VRSTVA/ 25mm</t>
  </si>
  <si>
    <t>vyhladený do finálnej podoby terénnnej modelácie</t>
  </si>
  <si>
    <t>DRVENÉ KAMENIVO, 50mm</t>
  </si>
  <si>
    <t>DRVENÉ KAMENIVO, 100mm</t>
  </si>
  <si>
    <t>S11a</t>
  </si>
  <si>
    <t>PIESOK</t>
  </si>
  <si>
    <t>PIESOK, 450 mm</t>
  </si>
  <si>
    <t>výplň pieskoviska</t>
  </si>
  <si>
    <t>S11b</t>
  </si>
  <si>
    <t>PIESOK, 200 mm</t>
  </si>
  <si>
    <t xml:space="preserve">výplň integrovaného pieskoviska </t>
  </si>
  <si>
    <t>S12</t>
  </si>
  <si>
    <t>MLATOVÝ POVRCH</t>
  </si>
  <si>
    <t>MLATOVÁ KRYCIA VRSTVA 50 MM</t>
  </si>
  <si>
    <t xml:space="preserve">fr. 0-4 </t>
  </si>
  <si>
    <t>MLATOVÁ MEDZIVRSTVA/ 100 MM</t>
  </si>
  <si>
    <t>fr. 0-16</t>
  </si>
  <si>
    <t>MLATOVÁ MEDZIVRSTVA/ 150 MM</t>
  </si>
  <si>
    <t>fr. 0-32</t>
  </si>
  <si>
    <t>350g/m2</t>
  </si>
  <si>
    <t>MUCHOVO NÁMESTIE - VÝKAZ VÝMER - RASTLINNÝ MATERIÁL</t>
  </si>
  <si>
    <t>STROMY</t>
  </si>
  <si>
    <t>Acer campestre 'Elsrijk'</t>
  </si>
  <si>
    <t>obvod v cm 20-25
výška nasadenia koruny 2,2 – 2,5 m</t>
  </si>
  <si>
    <t>Fraxinus angustifolia 'Raywood'</t>
  </si>
  <si>
    <t>Amelanchier 'Ballerina'</t>
  </si>
  <si>
    <t>obvod v cm 18-20, viackmeň
výška nasadenia koruny 3 - 3,5 m</t>
  </si>
  <si>
    <t>viackmeň vysokovetvený,  dáždnikovo zapestovaná koruna,  prípadne sa urobí upravovací rez, aby  bola minimálna výška nasaenia koruny 1,7. (V priebehu rokov sa bude upravovať priechodná výška až na 2-2,2 m)</t>
  </si>
  <si>
    <t>Corylus colurna</t>
  </si>
  <si>
    <t>Prunus maackii 'Amber Beauty'</t>
  </si>
  <si>
    <t>obvod v cm 18-20
výška nasadenia koruny 2,2 – 2,5 m</t>
  </si>
  <si>
    <t>Pyrus communis 'Alexander Lucas'</t>
  </si>
  <si>
    <t>obvod v cm 12-14
výška nasadenia koruny 1,4 - 1,6 m</t>
  </si>
  <si>
    <t>Koelreuteria paniculata</t>
  </si>
  <si>
    <t>Carpinus betulus 'Frans Fontaine'</t>
  </si>
  <si>
    <t>KOTVENIE</t>
  </si>
  <si>
    <t>podzemné kotvenie</t>
  </si>
  <si>
    <t>s kotvami a textilným pruhom - 3ks, presné parametre podľa veľkosti obvodu kmeňa.</t>
  </si>
  <si>
    <t>kotviaca račňa s POP popruhom o šírke 50 mm a dĺžkou 6 m – 1 ks, kotva veľkosti II. s textilným POP popruhom o šírke 50 mm a šitým okom – 3 ks, 200 cm</t>
  </si>
  <si>
    <t>nadzemné kotvenie</t>
  </si>
  <si>
    <t xml:space="preserve">1 ks drevený kôl - 45° stupňovom uhle </t>
  </si>
  <si>
    <t>kotvenie diagonálne jedným kolom, strom pripevnený s 1 páskou</t>
  </si>
  <si>
    <t>3ks drevené koly - v 2,5m a priečne spevnenie</t>
  </si>
  <si>
    <t>priečne kotvenie drevenými polguľatinami, 1 rad hore (3ks), 2 rady dole (6ks)</t>
  </si>
  <si>
    <t>náter Arboflex</t>
  </si>
  <si>
    <t>do výšky koruny</t>
  </si>
  <si>
    <t>do výšky nasadenia koruny</t>
  </si>
  <si>
    <t>KRY</t>
  </si>
  <si>
    <t>Ligustrum ovalifolium</t>
  </si>
  <si>
    <t>100+ cm, trojson 50x50 cm</t>
  </si>
  <si>
    <t>Salix purpurea 'Nana'</t>
  </si>
  <si>
    <t>60-100 cm, spon 100x100 cm</t>
  </si>
  <si>
    <t>Cornus stolonifera 'Kelseyi'</t>
  </si>
  <si>
    <t>40 cm, spon 100x100 cm</t>
  </si>
  <si>
    <t>Symphoricarpos chenaultii ´Hancock´</t>
  </si>
  <si>
    <t>40-60 cm, spon 100x100 cm</t>
  </si>
  <si>
    <t>TRÁVNE ZMESI</t>
  </si>
  <si>
    <t>trávna zmes</t>
  </si>
  <si>
    <t>výsev 10-15 g/m2</t>
  </si>
  <si>
    <t>bližšia špecifikácia v časti PD: Technická správa RPD</t>
  </si>
  <si>
    <t>travinno-bylinná zmes</t>
  </si>
  <si>
    <t xml:space="preserve"> výsev 10-15 g/m2/</t>
  </si>
  <si>
    <t>TRVALKY, OKRASNÉ TRÁVY</t>
  </si>
  <si>
    <t>Achillea millefolium 'Listopad'</t>
  </si>
  <si>
    <t>k9</t>
  </si>
  <si>
    <t>Achillea 'Moonshine'</t>
  </si>
  <si>
    <t>Achillea 'Terracotta'</t>
  </si>
  <si>
    <t>Agastache 'Kolibri'</t>
  </si>
  <si>
    <t>Aster divaricatus 'Beth Chatto'</t>
  </si>
  <si>
    <t>Aster cordifolius 'Little Carlow'</t>
  </si>
  <si>
    <t>Aster novi-belgii 'White Ladies'</t>
  </si>
  <si>
    <t>Aster ageratoides 'Starshine'</t>
  </si>
  <si>
    <t>Bouteloua gracilis</t>
  </si>
  <si>
    <t>Catananche caerulea 'Alba'</t>
  </si>
  <si>
    <t>Centranthus ruber 'Albus'</t>
  </si>
  <si>
    <t>Cerastium tomentosum</t>
  </si>
  <si>
    <t>Deschampsia caespitosa</t>
  </si>
  <si>
    <t>Echinacea 'Big Kahuna'</t>
  </si>
  <si>
    <t>Echinacea pallida 'Hula Dancer'</t>
  </si>
  <si>
    <t>Echinacea paradoxa</t>
  </si>
  <si>
    <t>Echinacea purpurea 'Alba'</t>
  </si>
  <si>
    <t>Eremurus 'Romance'</t>
  </si>
  <si>
    <t>Eryngium 'Big Blue'</t>
  </si>
  <si>
    <t>Eryngium yuccifolium</t>
  </si>
  <si>
    <t>Festuca mairei</t>
  </si>
  <si>
    <t>Gaura lindheimeri 'Elurra'</t>
  </si>
  <si>
    <t>Gaura lindheimeri 'Whirling Butterflies'</t>
  </si>
  <si>
    <t>Geum 'Totally Tangerine'</t>
  </si>
  <si>
    <t>Knautia macedonica 'Red Knight'</t>
  </si>
  <si>
    <t>Kniphofia 'Vanilla'</t>
  </si>
  <si>
    <t>Liatris spicata 'Floristan Weiss'</t>
  </si>
  <si>
    <t>Papaver orientale 'Miss Piggy'</t>
  </si>
  <si>
    <t>Papaver orientale 'Orange Glow'</t>
  </si>
  <si>
    <t>Papaver orientale 'Victoria Luise'</t>
  </si>
  <si>
    <t>Perovskia atriplicifolia 'Blue Spire'</t>
  </si>
  <si>
    <t>Salvia nemorosa 'Serenade'</t>
  </si>
  <si>
    <t>Salvia officinalis</t>
  </si>
  <si>
    <t>Stachys byzantina</t>
  </si>
  <si>
    <t>Stipa barbata</t>
  </si>
  <si>
    <t>Stipa tenuissima</t>
  </si>
  <si>
    <t>Verbena bonariensis</t>
  </si>
  <si>
    <t>Vinca minor 'Alba'</t>
  </si>
  <si>
    <t>SPOLU</t>
  </si>
  <si>
    <t>CIBUĽOVINY</t>
  </si>
  <si>
    <t>Muscari Valerie Finnis</t>
  </si>
  <si>
    <t>cibuľa</t>
  </si>
  <si>
    <t>Tulipa 'Clear Water '</t>
  </si>
  <si>
    <t>Tulipa 'Gabriella'</t>
  </si>
  <si>
    <t>Tulipa 'Ivory Floradale'</t>
  </si>
  <si>
    <t>Tulipa 'La Belle Epoque '</t>
  </si>
  <si>
    <t>Tulipa 'Verona'</t>
  </si>
  <si>
    <t>MUCHOVO NÁMESTIE - VÝKAZ VÝMER - MOBILIÁR A PRVKY</t>
  </si>
  <si>
    <t>POR. Č.</t>
  </si>
  <si>
    <t>POZNÁMKY</t>
  </si>
  <si>
    <t>SEDACÍ MOBILIÁR</t>
  </si>
  <si>
    <t>LA1</t>
  </si>
  <si>
    <t>Parková lavička bez operadla</t>
  </si>
  <si>
    <t xml:space="preserve">Lavička bez operadla z masívneho dreveného roštu, masívny rošt z tropického dreva, spojený s pozinkovanou oceľovou konšrukciou nôh, (15 dosiek z masívneho dreva obdĺžnikového prierezu a dĺžky 3m), Materiál: Jatoba FSC </t>
  </si>
  <si>
    <t>Kotvenie: do betónového základu pomocou závitových tyčí</t>
  </si>
  <si>
    <t>bližšia špecifikácia v časti PD: Katalógové listy</t>
  </si>
  <si>
    <t>LA2</t>
  </si>
  <si>
    <t>Parková lavička s operadlom</t>
  </si>
  <si>
    <t>Lavička s operadlom z masívneho dreveného roštu, masívny rošt z tropického dreva (15 dosiek z masívneho dreva obdĺžnikového prierezu a dĺžky 3m) spojený s pozinkovanou oceľovou konšrukciou nôh. K lavičke je pripojená oceľová konštrukcia stolčeku, Materiál: Jatoba FSC</t>
  </si>
  <si>
    <t>PS1</t>
  </si>
  <si>
    <t>Piknikový stôl so sedením</t>
  </si>
  <si>
    <t xml:space="preserve">Oválny piknikový stôl pre 6 osôb, oceľová konštrukcia z oceľových trubiek spojená so sedákmi a oválnym stolom z hliníkového plechu. </t>
  </si>
  <si>
    <t>PS2</t>
  </si>
  <si>
    <t>Piknikový stôl so sedením - bezbariérový</t>
  </si>
  <si>
    <t>Kruhový piknikový stôl pre 6 osôb - jedno bezbariérové miesto, oceľová konštrukcia z oceľových trubiek spojená so sedákmi a kruhovým stolom z hliníkového plechu. Konštrukcia je prispôsobená pre vozíčkarov.</t>
  </si>
  <si>
    <t>ZARIAĎOVACIE PRVKY</t>
  </si>
  <si>
    <t>OK1</t>
  </si>
  <si>
    <t xml:space="preserve">Odpadkový kôš </t>
  </si>
  <si>
    <t>Jednoduchý odpadkový kôš kruhového pôdorysu so strieškou, oceľová konštrukcia, povrch. úprava: pozinkovanie a práškový vypalovací lak. 
Vnútorná nádoba: plast z HDPE, 50l. Strieška: plechové výpalky, s popolníkom s nerezovým zhásačom cigariet, RAL 6019 Pastel Green</t>
  </si>
  <si>
    <t>OK2</t>
  </si>
  <si>
    <t>Odpadkový kôš  separovací</t>
  </si>
  <si>
    <t>Jednoduchý odpadkový kôš kruhového pôdorysu so strieškou, oceľová konštrukcia, povrch. úprava: pozinkovanie a práškový vypalovací lak. 
Vnútorná nádoba: plast z HDPE, 3x50l. Strieška: plechové výpalky, s popolníkom s nerezovým zhásačom cigariet, RAL 6019 Pastel Green</t>
  </si>
  <si>
    <t>TP1</t>
  </si>
  <si>
    <t xml:space="preserve">Tieniaca plachta </t>
  </si>
  <si>
    <t>oceľová konštrukcia z pozinkovanej ocele. Vo vrchnej - oko na uchytenie plachty. Rozmer trubky je 4000 x 88,9 mm s hrúbkou ocele 4 mm. Plachta  z tkaného polyetylénu HDPE, hrubo tkaná, mierne dierkovaná,po okrajoch vystužená.</t>
  </si>
  <si>
    <t>Kotvenie: kotvené do betónového základu</t>
  </si>
  <si>
    <t>VZ1</t>
  </si>
  <si>
    <t>Vyvýšený záhon</t>
  </si>
  <si>
    <t xml:space="preserve">Vyvýšené záhony rozmeru 3040x1040x700 mm
Konštrukcia: thermoborovica s olejovoskovou impregnáciou. FSC certifikované drevo. </t>
  </si>
  <si>
    <t>kotvenie: voľné umiestnenie</t>
  </si>
  <si>
    <t>KO1</t>
  </si>
  <si>
    <t>Dvojkomorový kompostér</t>
  </si>
  <si>
    <t xml:space="preserve">Kompostér rozmeru 2000x1000x700 mm
Konštrukcia: thermoborovica s olejovoskovou impregnáciou. FSC certifikované drevo. </t>
  </si>
  <si>
    <t>KO2</t>
  </si>
  <si>
    <t>Jednokomorový kompostér</t>
  </si>
  <si>
    <t xml:space="preserve">Kompostér rozmeru 1000x1000x700 mm
Konštrukcia: thermoborovica s olejovoskovou impregnáciou. FSC certifikované drevo. </t>
  </si>
  <si>
    <t>UT1</t>
  </si>
  <si>
    <t>Uzatváracia truhlica</t>
  </si>
  <si>
    <t xml:space="preserve">Rozmer 2040x1000x700 mm
Konštrukcia: thermoborovica s olejovoskovou impregnáciou. FSC certifikované drevo. </t>
  </si>
  <si>
    <t>VV1</t>
  </si>
  <si>
    <t>Vodovodný ventil/kohútik</t>
  </si>
  <si>
    <t>Vodovodný kohútik tvaru L - okrúhly
Materiál: nerezová ručne leštená oceľ AISI 304 s priemerom batérie 40 mm. Armatúra je z pochrómovanej mosadze.
Výška: 80 cm, farba: nerezová oceľ</t>
  </si>
  <si>
    <t>Osadenie: montážnou prírubou na hotový podklad priemeru 97 mm</t>
  </si>
  <si>
    <t>IT1</t>
  </si>
  <si>
    <t>Informačná tabuľa - ihrisko</t>
  </si>
  <si>
    <t>Informačná tabuľa sa skladá z rámu a formátu informačnej časti. Konštrukcia rámu: oceľový joklový profi. Informačná časť tabule: rozmer A3 na ležato z vibondu (hliníkovej kompozitnej dosky). Farba: RAL 7016</t>
  </si>
  <si>
    <t>IT2</t>
  </si>
  <si>
    <t xml:space="preserve">Informačná tabuľa - kompostovanie </t>
  </si>
  <si>
    <t>NB1</t>
  </si>
  <si>
    <t>Nášľapné bloky</t>
  </si>
  <si>
    <t>Nášlapné bloky rozmeru 1200x297mm s hrúbkou 50 mm z vysokopevnostného betónu STN EN 206-1 - C 40/50, DMAX 8, armovaný sklom, farba: sivá, pohľadový betón</t>
  </si>
  <si>
    <t>Ložené do pieskového lôžka o mocnosti 50 mm</t>
  </si>
  <si>
    <t>BK1</t>
  </si>
  <si>
    <t>Betónové kocky</t>
  </si>
  <si>
    <t>Nášlapné betónové kocky rozmeru 400x400 mm s hrúbkou 50 mm z betónu bez povrchovej úpravy</t>
  </si>
  <si>
    <t>Osadenie: položenie na štrk</t>
  </si>
  <si>
    <t>HERNÉ PRVKY</t>
  </si>
  <si>
    <t>HP1</t>
  </si>
  <si>
    <t>Súbor hojdačiek</t>
  </si>
  <si>
    <t>modul hojdačky s kruhovým sieťovým sedákom priemeru 1 m, modul hojdačky s plastovým obdĺžnikovým sedákom, modul hojdačky s detským plastovým sedákom, RAL 6019 Pastel Green</t>
  </si>
  <si>
    <t>HP2</t>
  </si>
  <si>
    <t>Lanová preliezka</t>
  </si>
  <si>
    <t>Preliezka v tvare "zatočenej stuhy", pozinkovaná oceľová trubka, farebne ošetrená práškovo, nanášanou farbou, nešmykľavé prevedenie, oceľové lanové časti s polyesterovým UV-stabilným obalom, RAL 6034 Pastel Turquoise</t>
  </si>
  <si>
    <t>HP3</t>
  </si>
  <si>
    <t>Pieskovisko</t>
  </si>
  <si>
    <t>Kruhové pieskovisko z EPDM materiálu so zdvihnutým okrajom šírky 0,5 m a vonkajším okruhom 0,2 m smerom von vo výškovej úrovni terénu. Vnútorný priestor pieskoviska je 2,6 m.</t>
  </si>
  <si>
    <t>Kotvenie: suchý betón vyhadený do obla</t>
  </si>
  <si>
    <t>HP4</t>
  </si>
  <si>
    <t>Integrované pieskovisko</t>
  </si>
  <si>
    <t>bezbariérové pieskovisko s priemerom 1,4 m s hornou hranou 0,7 m nad terénom, pozinkovaná oceľová konštrukcia so stredovou podstavou priemeru 300 mm, RAL 1017 Saffron Yellow</t>
  </si>
  <si>
    <t>Kotvenie: čiastočné zapustenie podnože do rastlého terénu pod EPDM plochu,  podľa špecifikácie výrobcu.</t>
  </si>
  <si>
    <t>HP5</t>
  </si>
  <si>
    <t>Multifunkčné bloky</t>
  </si>
  <si>
    <t>Prvky slúžia na sedenie, skákanie, hry, konštr.:polyetylén hr. 6-7 mm, UV-odolná, nešmykľavé prevedenie, RAL 1018 Zinc Yellow</t>
  </si>
  <si>
    <t>Kotvenie: do betónového základu hrúbky 150-200 mm.</t>
  </si>
  <si>
    <t>EKO PRVKY</t>
  </si>
  <si>
    <t>HH1</t>
  </si>
  <si>
    <t xml:space="preserve">Hmyzí hotel samostojaci </t>
  </si>
  <si>
    <t>Jednokomorový hmyzí hotel, rozmer: 177x170x1160 mm, galvanizovaná oceľ, RAL 1017</t>
  </si>
  <si>
    <t>HH2</t>
  </si>
  <si>
    <t>Hmyzí hotel samostojaci - double</t>
  </si>
  <si>
    <t>Dvojkomorový hmyzí hotel. Rozmer nad terénom 413x170x1159 mm, galvanizovaná oceľ, RAL 1017</t>
  </si>
  <si>
    <t>HH3</t>
  </si>
  <si>
    <t>Hmyzí hotel - visiaci</t>
  </si>
  <si>
    <t>Rozmer: 40x40x16,5 mm, drevobetónové teleso s výplňou trstiny z dreva, RAL 1017</t>
  </si>
  <si>
    <t>Kotvenie: zavesenie na stenu alebo kmeň stromu</t>
  </si>
  <si>
    <t>INÉ</t>
  </si>
  <si>
    <t>SSM</t>
  </si>
  <si>
    <t>Spodná stavba mobiliáru</t>
  </si>
  <si>
    <t>betónové základy</t>
  </si>
  <si>
    <t xml:space="preserve">štrkové lôžka </t>
  </si>
  <si>
    <t>Suma v Eur bez DPH</t>
  </si>
  <si>
    <t>Montáž a dodávka vŕtanej studne - vŕtanie studne d195 mm</t>
  </si>
  <si>
    <t>242791211p</t>
  </si>
  <si>
    <r>
      <t xml:space="preserve">Rozloha
</t>
    </r>
    <r>
      <rPr>
        <sz val="11"/>
        <rFont val="Calibri"/>
        <family val="2"/>
        <charset val="238"/>
        <scheme val="minor"/>
      </rPr>
      <t>min. 400 m2</t>
    </r>
  </si>
  <si>
    <r>
      <t xml:space="preserve">Rozloha
</t>
    </r>
    <r>
      <rPr>
        <sz val="11"/>
        <color theme="1"/>
        <rFont val="Calibri"/>
        <family val="2"/>
        <charset val="238"/>
        <scheme val="minor"/>
      </rPr>
      <t>min. 400m2</t>
    </r>
  </si>
  <si>
    <t xml:space="preserve">Rozloha
</t>
  </si>
  <si>
    <t>OSV01</t>
  </si>
  <si>
    <t>OSV02</t>
  </si>
  <si>
    <t>OSV03</t>
  </si>
  <si>
    <t>OSV04</t>
  </si>
  <si>
    <t>OSV05</t>
  </si>
  <si>
    <t>OSV06</t>
  </si>
  <si>
    <t>OSV07</t>
  </si>
  <si>
    <t>OSV08</t>
  </si>
  <si>
    <t>OSV09</t>
  </si>
  <si>
    <t>OSV10</t>
  </si>
  <si>
    <t>OSV11</t>
  </si>
  <si>
    <t>OSV12</t>
  </si>
  <si>
    <t>OSV13</t>
  </si>
  <si>
    <t>OSV14</t>
  </si>
  <si>
    <t>OSV15</t>
  </si>
  <si>
    <t>OSV16</t>
  </si>
  <si>
    <t>OSV17</t>
  </si>
  <si>
    <t>OSV18</t>
  </si>
  <si>
    <t>OSV19</t>
  </si>
  <si>
    <t>OSV20</t>
  </si>
  <si>
    <t>OSV21</t>
  </si>
  <si>
    <t>OSV22</t>
  </si>
  <si>
    <t>OSV23</t>
  </si>
  <si>
    <t>OSV24</t>
  </si>
  <si>
    <t>OSV25</t>
  </si>
  <si>
    <t>OSV26</t>
  </si>
  <si>
    <t>Kábel silový medený CYKY-J 5x2,5mm</t>
  </si>
  <si>
    <t>Dvojplášťová korugovaná chránička, 450N HDPE priemeru 40 mm</t>
  </si>
  <si>
    <t>Zatiahnutie kábla do káblovej chráničky priemeru 40 mm</t>
  </si>
  <si>
    <t>Koelreuteria paniculata,obvod v cm 18-20
výška nasadenia koruny 2,2 – 2,5 m - pri naceňovaní položiek materiálov je treba skontrolovať projektovú dokumentáciu!</t>
  </si>
  <si>
    <t>Carpinus betulus 'Frans Fontaine', obvod v cm 20-25
výška nasadenia koruny 2,2 – 2,5 m, - pri naceňovaní položiek materiálov je treba skontrolovať projektovú dokumentáciu!</t>
  </si>
  <si>
    <t>bm</t>
  </si>
  <si>
    <t>Som platcom 23% DPH</t>
  </si>
  <si>
    <t>Maximálny finančný bonus na účely hodnotenia ponúk</t>
  </si>
  <si>
    <t>Čím menej, tým lepšie</t>
  </si>
  <si>
    <t>Čím viac, tým lepšie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</si>
</sst>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#,##0.00\ &quot;€&quot;;[Red]\-#,##0.00\ &quot;€&quot;"/>
    <numFmt numFmtId="43" formatCode="_-* #,##0.00_-;\-* #,##0.00_-;_-* &quot;-&quot;??_-;_-@_-"/>
    <numFmt numFmtId="164" formatCode="#,##0.00%"/>
    <numFmt numFmtId="165" formatCode="dd\.mm\.yyyy"/>
    <numFmt numFmtId="166" formatCode="#,##0.00000"/>
    <numFmt numFmtId="167" formatCode="#,##0.000"/>
    <numFmt numFmtId="168" formatCode="#,##0.00\ &quot;Kč&quot;"/>
    <numFmt numFmtId="169" formatCode="#,##0.00\ &quot;€&quot;"/>
    <numFmt numFmtId="170" formatCode="_-* #,##0.00\ [$€-1]_-;\-* #,##0.00\ [$€-1]_-;_-* &quot;-&quot;??\ [$€-1]_-;_-@_-"/>
    <numFmt numFmtId="171" formatCode="#,##0.00\ &quot;€&quot;;[Red]#,##0.00\ &quot;€&quot;"/>
    <numFmt numFmtId="172" formatCode="0.0"/>
  </numFmts>
  <fonts count="142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i/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sz val="10"/>
      <color rgb="FF46464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3003ED"/>
      <name val="Calibri"/>
      <family val="2"/>
      <charset val="238"/>
      <scheme val="minor"/>
    </font>
    <font>
      <b/>
      <u/>
      <sz val="11"/>
      <color rgb="FF3003ED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b/>
      <sz val="20"/>
      <name val="Calibri"/>
      <family val="2"/>
      <charset val="238"/>
      <scheme val="minor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sz val="10"/>
      <color rgb="FF3366FF"/>
      <name val="Arial CE"/>
      <family val="2"/>
      <charset val="238"/>
    </font>
    <font>
      <sz val="10"/>
      <color rgb="FF969696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sz val="10"/>
      <color rgb="FF464646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8"/>
      <color rgb="FF969696"/>
      <name val="Arial CE"/>
      <family val="2"/>
      <charset val="238"/>
    </font>
    <font>
      <sz val="10"/>
      <color rgb="FFFFFFFF"/>
      <name val="Arial CE"/>
      <family val="2"/>
      <charset val="238"/>
    </font>
    <font>
      <sz val="8"/>
      <color rgb="FFFFFFFF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9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9"/>
      <color rgb="FF969696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8"/>
      <color rgb="FF00336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b/>
      <sz val="14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Aptos Narrow"/>
      <family val="2"/>
      <charset val="238"/>
    </font>
    <font>
      <b/>
      <i/>
      <sz val="11"/>
      <color rgb="FF000000"/>
      <name val="Times New Roman"/>
      <family val="1"/>
      <charset val="238"/>
    </font>
    <font>
      <vertAlign val="superscript"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1"/>
    </font>
    <font>
      <sz val="11"/>
      <color rgb="FFFF0000"/>
      <name val="Calibri"/>
      <family val="2"/>
      <charset val="1"/>
    </font>
    <font>
      <sz val="7"/>
      <name val="Arial CE"/>
      <family val="2"/>
      <charset val="238"/>
    </font>
    <font>
      <sz val="7"/>
      <name val="Arial CE"/>
      <family val="2"/>
      <charset val="1"/>
    </font>
    <font>
      <sz val="7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  <font>
      <b/>
      <sz val="12"/>
      <color theme="1"/>
      <name val="Arial Narrow"/>
      <family val="2"/>
      <charset val="1"/>
    </font>
    <font>
      <sz val="12"/>
      <color theme="1"/>
      <name val="Arial Narrow"/>
      <family val="2"/>
      <charset val="1"/>
    </font>
    <font>
      <sz val="12"/>
      <color rgb="FF006100"/>
      <name val="Calibri"/>
      <family val="2"/>
      <charset val="1"/>
    </font>
    <font>
      <sz val="12"/>
      <name val="Arial Narrow"/>
      <family val="2"/>
      <charset val="1"/>
    </font>
    <font>
      <b/>
      <sz val="12"/>
      <name val="Arial Narrow"/>
      <family val="2"/>
      <charset val="1"/>
    </font>
    <font>
      <vertAlign val="superscript"/>
      <sz val="12"/>
      <name val="Arial Narrow"/>
      <family val="2"/>
      <charset val="1"/>
    </font>
    <font>
      <sz val="12"/>
      <color rgb="FF000000"/>
      <name val="Arial Narrow"/>
      <family val="2"/>
      <charset val="1"/>
    </font>
    <font>
      <vertAlign val="superscript"/>
      <sz val="12"/>
      <color rgb="FF000000"/>
      <name val="Arial Narrow"/>
      <family val="2"/>
      <charset val="1"/>
    </font>
    <font>
      <b/>
      <sz val="12"/>
      <color rgb="FF000000"/>
      <name val="Arial Narrow"/>
      <family val="2"/>
      <charset val="1"/>
    </font>
    <font>
      <sz val="12"/>
      <color rgb="FFA6A6A6"/>
      <name val="Arial Narrow"/>
      <family val="2"/>
      <charset val="1"/>
    </font>
    <font>
      <sz val="12"/>
      <color rgb="FF00B050"/>
      <name val="Arial Narrow"/>
      <family val="2"/>
      <charset val="1"/>
    </font>
    <font>
      <sz val="12"/>
      <color rgb="FFFF0101"/>
      <name val="Arial Narrow"/>
      <family val="2"/>
      <charset val="1"/>
    </font>
    <font>
      <sz val="12"/>
      <color rgb="FFFF0000"/>
      <name val="Arial Narrow"/>
      <family val="2"/>
      <charset val="1"/>
    </font>
    <font>
      <b/>
      <sz val="12"/>
      <color rgb="FFFF0000"/>
      <name val="Arial Narrow"/>
      <family val="2"/>
      <charset val="1"/>
    </font>
    <font>
      <sz val="12"/>
      <color rgb="FFBFBFBF"/>
      <name val="Arial Narrow"/>
      <family val="2"/>
      <charset val="1"/>
    </font>
    <font>
      <sz val="12"/>
      <color rgb="FF000011"/>
      <name val="Arial Narrow"/>
      <family val="2"/>
      <charset val="1"/>
    </font>
    <font>
      <sz val="12"/>
      <color rgb="FFF0CCBE"/>
      <name val="Arial Narrow"/>
      <family val="2"/>
      <charset val="1"/>
    </font>
    <font>
      <sz val="12"/>
      <color rgb="FF00B0F0"/>
      <name val="Arial Narrow"/>
      <family val="2"/>
      <charset val="1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6"/>
      <color theme="4" tint="-0.249977111117893"/>
      <name val="Calibri Light"/>
      <family val="2"/>
      <charset val="238"/>
    </font>
    <font>
      <sz val="16"/>
      <color theme="3"/>
      <name val="Calibri Light"/>
      <family val="2"/>
      <charset val="238"/>
    </font>
    <font>
      <sz val="16"/>
      <color theme="4"/>
      <name val="Calibri Light"/>
      <family val="2"/>
      <charset val="238"/>
    </font>
    <font>
      <sz val="16"/>
      <color rgb="FF002060"/>
      <name val="Calibri"/>
      <family val="2"/>
      <charset val="238"/>
      <scheme val="minor"/>
    </font>
    <font>
      <sz val="16"/>
      <color rgb="FF002060"/>
      <name val="Calibri Light"/>
      <family val="2"/>
      <charset val="238"/>
    </font>
    <font>
      <b/>
      <sz val="16"/>
      <color rgb="FF002060"/>
      <name val="Cambria"/>
      <family val="2"/>
      <charset val="238"/>
      <scheme val="major"/>
    </font>
    <font>
      <b/>
      <sz val="16"/>
      <color theme="4"/>
      <name val="Calibri Light"/>
      <family val="2"/>
      <charset val="238"/>
    </font>
    <font>
      <sz val="12"/>
      <color theme="1"/>
      <name val="Calibri Light"/>
      <family val="2"/>
      <charset val="238"/>
    </font>
    <font>
      <b/>
      <sz val="11"/>
      <color theme="4"/>
      <name val="Calibri Light"/>
      <family val="2"/>
      <charset val="238"/>
    </font>
    <font>
      <sz val="12"/>
      <color theme="4"/>
      <name val="Calibri Light"/>
      <family val="2"/>
      <charset val="238"/>
    </font>
    <font>
      <b/>
      <sz val="12"/>
      <color theme="4"/>
      <name val="Calibri Light"/>
      <family val="2"/>
      <charset val="238"/>
    </font>
    <font>
      <sz val="8"/>
      <name val="Arial CE"/>
      <family val="2"/>
    </font>
    <font>
      <sz val="16"/>
      <color theme="4" tint="-0.249977111117893"/>
      <name val="Calibri Light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00B0F0"/>
        <bgColor rgb="FF33CCCC"/>
      </patternFill>
    </fill>
    <fill>
      <patternFill patternType="solid">
        <fgColor theme="0" tint="-0.249977111117893"/>
        <bgColor rgb="FFA6A6A6"/>
      </patternFill>
    </fill>
    <fill>
      <patternFill patternType="solid">
        <fgColor rgb="FFF2F2F2"/>
        <bgColor rgb="FFFFFFCC"/>
      </patternFill>
    </fill>
    <fill>
      <patternFill patternType="solid">
        <fgColor rgb="FFC6EFCE"/>
        <bgColor rgb="FFD9D9D9"/>
      </patternFill>
    </fill>
    <fill>
      <patternFill patternType="solid">
        <fgColor rgb="FFD9D9D9"/>
        <bgColor rgb="FFF0CCBE"/>
      </patternFill>
    </fill>
    <fill>
      <patternFill patternType="solid">
        <fgColor rgb="FFBFBFBF"/>
        <bgColor rgb="FFA6A6A6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thin">
        <color rgb="FFB2B2B2"/>
      </right>
      <top style="medium">
        <color indexed="64"/>
      </top>
      <bottom style="thin">
        <color rgb="FFB2B2B2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</borders>
  <cellStyleXfs count="14">
    <xf numFmtId="0" fontId="0" fillId="0" borderId="0"/>
    <xf numFmtId="0" fontId="44" fillId="0" borderId="0" applyNumberFormat="0" applyFill="0" applyBorder="0" applyAlignment="0" applyProtection="0"/>
    <xf numFmtId="0" fontId="46" fillId="0" borderId="0"/>
    <xf numFmtId="0" fontId="60" fillId="0" borderId="0" applyNumberFormat="0" applyFill="0" applyBorder="0" applyAlignment="0" applyProtection="0">
      <alignment vertical="top"/>
      <protection locked="0"/>
    </xf>
    <xf numFmtId="0" fontId="100" fillId="8" borderId="0" applyBorder="0" applyProtection="0"/>
    <xf numFmtId="0" fontId="116" fillId="0" borderId="58" applyNumberFormat="0" applyFill="0" applyAlignment="0" applyProtection="0"/>
    <xf numFmtId="0" fontId="118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12" borderId="59" applyNumberFormat="0" applyFont="0" applyAlignment="0" applyProtection="0"/>
    <xf numFmtId="43" fontId="14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2" borderId="59" applyNumberFormat="0" applyFont="0" applyAlignment="0" applyProtection="0"/>
  </cellStyleXfs>
  <cellXfs count="862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0" fillId="0" borderId="4" xfId="0" applyBorder="1"/>
    <xf numFmtId="0" fontId="20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21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8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11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11" fillId="3" borderId="7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8" fillId="4" borderId="0" xfId="0" applyFont="1" applyFill="1" applyAlignment="1">
      <alignment horizontal="center" vertical="center"/>
    </xf>
    <xf numFmtId="0" fontId="29" fillId="0" borderId="16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11" fillId="0" borderId="3" xfId="0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0" borderId="0" xfId="1" applyFont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" fontId="35" fillId="0" borderId="14" xfId="0" applyNumberFormat="1" applyFont="1" applyBorder="1" applyAlignment="1">
      <alignment vertical="center"/>
    </xf>
    <xf numFmtId="4" fontId="35" fillId="0" borderId="0" xfId="0" applyNumberFormat="1" applyFont="1" applyAlignment="1">
      <alignment vertical="center"/>
    </xf>
    <xf numFmtId="166" fontId="35" fillId="0" borderId="0" xfId="0" applyNumberFormat="1" applyFont="1" applyAlignment="1">
      <alignment vertical="center"/>
    </xf>
    <xf numFmtId="4" fontId="35" fillId="0" borderId="15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4" fontId="35" fillId="0" borderId="19" xfId="0" applyNumberFormat="1" applyFont="1" applyBorder="1" applyAlignment="1">
      <alignment vertical="center"/>
    </xf>
    <xf numFmtId="4" fontId="35" fillId="0" borderId="20" xfId="0" applyNumberFormat="1" applyFont="1" applyBorder="1" applyAlignment="1">
      <alignment vertical="center"/>
    </xf>
    <xf numFmtId="166" fontId="35" fillId="0" borderId="20" xfId="0" applyNumberFormat="1" applyFont="1" applyBorder="1" applyAlignment="1">
      <alignment vertical="center"/>
    </xf>
    <xf numFmtId="4" fontId="35" fillId="0" borderId="21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30" fillId="4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4" fontId="30" fillId="4" borderId="0" xfId="0" applyNumberFormat="1" applyFont="1" applyFill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8" fillId="0" borderId="23" xfId="0" applyFont="1" applyBorder="1" applyAlignment="1" applyProtection="1">
      <alignment horizontal="center" vertical="center"/>
      <protection locked="0"/>
    </xf>
    <xf numFmtId="49" fontId="28" fillId="0" borderId="23" xfId="0" applyNumberFormat="1" applyFont="1" applyBorder="1" applyAlignment="1" applyProtection="1">
      <alignment horizontal="left" vertical="center" wrapText="1"/>
      <protection locked="0"/>
    </xf>
    <xf numFmtId="0" fontId="28" fillId="0" borderId="23" xfId="0" applyFont="1" applyBorder="1" applyAlignment="1" applyProtection="1">
      <alignment horizontal="left" vertical="center" wrapText="1"/>
      <protection locked="0"/>
    </xf>
    <xf numFmtId="0" fontId="28" fillId="0" borderId="23" xfId="0" applyFont="1" applyBorder="1" applyAlignment="1" applyProtection="1">
      <alignment horizontal="center" vertical="center" wrapText="1"/>
      <protection locked="0"/>
    </xf>
    <xf numFmtId="167" fontId="28" fillId="0" borderId="23" xfId="0" applyNumberFormat="1" applyFont="1" applyBorder="1" applyAlignment="1" applyProtection="1">
      <alignment vertical="center"/>
      <protection locked="0"/>
    </xf>
    <xf numFmtId="4" fontId="28" fillId="0" borderId="23" xfId="0" applyNumberFormat="1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46" fillId="0" borderId="0" xfId="2" applyAlignment="1" applyProtection="1">
      <alignment horizontal="center"/>
      <protection locked="0"/>
    </xf>
    <xf numFmtId="0" fontId="52" fillId="0" borderId="0" xfId="2" applyFont="1" applyAlignment="1" applyProtection="1">
      <alignment horizontal="center"/>
      <protection locked="0"/>
    </xf>
    <xf numFmtId="0" fontId="52" fillId="0" borderId="0" xfId="2" applyFont="1" applyProtection="1">
      <protection locked="0"/>
    </xf>
    <xf numFmtId="0" fontId="59" fillId="0" borderId="0" xfId="3" applyNumberFormat="1" applyFont="1" applyFill="1" applyBorder="1" applyAlignment="1" applyProtection="1">
      <alignment horizontal="left" vertical="center"/>
    </xf>
    <xf numFmtId="0" fontId="76" fillId="0" borderId="23" xfId="0" applyFont="1" applyBorder="1" applyAlignment="1" applyProtection="1">
      <alignment horizontal="center" vertical="center"/>
      <protection locked="0"/>
    </xf>
    <xf numFmtId="49" fontId="76" fillId="0" borderId="23" xfId="0" applyNumberFormat="1" applyFont="1" applyBorder="1" applyAlignment="1" applyProtection="1">
      <alignment horizontal="left" vertical="center" wrapText="1"/>
      <protection locked="0"/>
    </xf>
    <xf numFmtId="0" fontId="76" fillId="0" borderId="23" xfId="0" applyFont="1" applyBorder="1" applyAlignment="1" applyProtection="1">
      <alignment horizontal="left" vertical="center" wrapText="1"/>
      <protection locked="0"/>
    </xf>
    <xf numFmtId="0" fontId="76" fillId="0" borderId="23" xfId="0" applyFont="1" applyBorder="1" applyAlignment="1" applyProtection="1">
      <alignment horizontal="center" vertical="center" wrapText="1"/>
      <protection locked="0"/>
    </xf>
    <xf numFmtId="167" fontId="76" fillId="0" borderId="23" xfId="0" applyNumberFormat="1" applyFont="1" applyBorder="1" applyAlignment="1" applyProtection="1">
      <alignment vertical="center"/>
      <protection locked="0"/>
    </xf>
    <xf numFmtId="0" fontId="84" fillId="0" borderId="23" xfId="0" applyFont="1" applyBorder="1" applyAlignment="1" applyProtection="1">
      <alignment horizontal="left" vertical="center" wrapText="1"/>
      <protection locked="0"/>
    </xf>
    <xf numFmtId="0" fontId="87" fillId="0" borderId="0" xfId="0" applyFont="1"/>
    <xf numFmtId="0" fontId="88" fillId="0" borderId="0" xfId="0" applyFont="1"/>
    <xf numFmtId="0" fontId="87" fillId="0" borderId="57" xfId="0" applyFont="1" applyBorder="1"/>
    <xf numFmtId="0" fontId="87" fillId="0" borderId="57" xfId="0" applyFont="1" applyBorder="1" applyAlignment="1">
      <alignment horizontal="center" vertical="center"/>
    </xf>
    <xf numFmtId="2" fontId="87" fillId="0" borderId="57" xfId="0" applyNumberFormat="1" applyFont="1" applyBorder="1" applyAlignment="1">
      <alignment horizontal="center" vertical="center"/>
    </xf>
    <xf numFmtId="172" fontId="87" fillId="0" borderId="57" xfId="0" applyNumberFormat="1" applyFont="1" applyBorder="1" applyAlignment="1">
      <alignment horizontal="center" vertical="center"/>
    </xf>
    <xf numFmtId="49" fontId="87" fillId="0" borderId="0" xfId="0" applyNumberFormat="1" applyFont="1"/>
    <xf numFmtId="2" fontId="87" fillId="0" borderId="57" xfId="0" applyNumberFormat="1" applyFont="1" applyBorder="1"/>
    <xf numFmtId="0" fontId="91" fillId="0" borderId="57" xfId="0" applyFont="1" applyBorder="1" applyAlignment="1">
      <alignment horizontal="left"/>
    </xf>
    <xf numFmtId="2" fontId="91" fillId="0" borderId="57" xfId="0" applyNumberFormat="1" applyFont="1" applyBorder="1" applyAlignment="1">
      <alignment horizontal="center" vertical="center"/>
    </xf>
    <xf numFmtId="0" fontId="91" fillId="0" borderId="0" xfId="0" applyFont="1"/>
    <xf numFmtId="0" fontId="91" fillId="0" borderId="57" xfId="0" applyFont="1" applyBorder="1" applyAlignment="1">
      <alignment wrapText="1"/>
    </xf>
    <xf numFmtId="0" fontId="91" fillId="0" borderId="57" xfId="0" applyFont="1" applyBorder="1"/>
    <xf numFmtId="0" fontId="91" fillId="0" borderId="57" xfId="0" applyFont="1" applyBorder="1" applyAlignment="1">
      <alignment horizontal="center" vertical="center"/>
    </xf>
    <xf numFmtId="49" fontId="91" fillId="0" borderId="57" xfId="0" applyNumberFormat="1" applyFont="1" applyBorder="1"/>
    <xf numFmtId="0" fontId="76" fillId="0" borderId="57" xfId="0" applyFont="1" applyBorder="1" applyAlignment="1" applyProtection="1">
      <alignment horizontal="center" vertical="center"/>
      <protection locked="0"/>
    </xf>
    <xf numFmtId="49" fontId="76" fillId="0" borderId="57" xfId="0" applyNumberFormat="1" applyFont="1" applyBorder="1" applyAlignment="1" applyProtection="1">
      <alignment horizontal="left" vertical="center" wrapText="1"/>
      <protection locked="0"/>
    </xf>
    <xf numFmtId="0" fontId="76" fillId="0" borderId="57" xfId="0" applyFont="1" applyBorder="1" applyAlignment="1" applyProtection="1">
      <alignment horizontal="left" vertical="center" wrapText="1"/>
      <protection locked="0"/>
    </xf>
    <xf numFmtId="0" fontId="76" fillId="0" borderId="57" xfId="0" applyFont="1" applyBorder="1" applyAlignment="1" applyProtection="1">
      <alignment horizontal="center" vertical="center" wrapText="1"/>
      <protection locked="0"/>
    </xf>
    <xf numFmtId="167" fontId="76" fillId="0" borderId="57" xfId="0" applyNumberFormat="1" applyFont="1" applyBorder="1" applyAlignment="1" applyProtection="1">
      <alignment vertical="center"/>
      <protection locked="0"/>
    </xf>
    <xf numFmtId="0" fontId="92" fillId="0" borderId="0" xfId="0" applyFont="1"/>
    <xf numFmtId="49" fontId="76" fillId="0" borderId="57" xfId="0" applyNumberFormat="1" applyFont="1" applyBorder="1" applyAlignment="1" applyProtection="1">
      <alignment horizontal="center" vertical="center" wrapText="1"/>
      <protection locked="0"/>
    </xf>
    <xf numFmtId="0" fontId="93" fillId="0" borderId="57" xfId="0" applyFont="1" applyBorder="1" applyAlignment="1" applyProtection="1">
      <alignment horizontal="left" vertical="center" wrapText="1"/>
      <protection locked="0"/>
    </xf>
    <xf numFmtId="3" fontId="76" fillId="0" borderId="57" xfId="0" applyNumberFormat="1" applyFont="1" applyBorder="1" applyAlignment="1" applyProtection="1">
      <alignment vertical="center"/>
      <protection locked="0"/>
    </xf>
    <xf numFmtId="0" fontId="94" fillId="0" borderId="57" xfId="0" applyFont="1" applyBorder="1" applyAlignment="1" applyProtection="1">
      <alignment horizontal="left" vertical="center" wrapText="1"/>
      <protection locked="0"/>
    </xf>
    <xf numFmtId="0" fontId="96" fillId="0" borderId="0" xfId="0" applyFont="1"/>
    <xf numFmtId="0" fontId="97" fillId="0" borderId="0" xfId="0" applyFont="1" applyAlignment="1">
      <alignment horizontal="center"/>
    </xf>
    <xf numFmtId="0" fontId="96" fillId="5" borderId="0" xfId="0" applyFont="1" applyFill="1"/>
    <xf numFmtId="0" fontId="97" fillId="5" borderId="0" xfId="0" applyFont="1" applyFill="1" applyAlignment="1">
      <alignment horizontal="center"/>
    </xf>
    <xf numFmtId="0" fontId="96" fillId="5" borderId="0" xfId="0" applyFont="1" applyFill="1" applyAlignment="1">
      <alignment horizontal="center"/>
    </xf>
    <xf numFmtId="0" fontId="99" fillId="0" borderId="0" xfId="0" applyFont="1" applyAlignment="1">
      <alignment wrapText="1"/>
    </xf>
    <xf numFmtId="0" fontId="101" fillId="0" borderId="0" xfId="0" applyFont="1" applyAlignment="1">
      <alignment horizontal="left" vertical="center" wrapText="1"/>
    </xf>
    <xf numFmtId="172" fontId="102" fillId="0" borderId="0" xfId="0" applyNumberFormat="1" applyFont="1" applyAlignment="1">
      <alignment horizontal="center" vertical="center" wrapText="1"/>
    </xf>
    <xf numFmtId="0" fontId="101" fillId="0" borderId="0" xfId="0" applyFont="1" applyAlignment="1">
      <alignment horizontal="center" vertical="center" wrapText="1"/>
    </xf>
    <xf numFmtId="49" fontId="101" fillId="0" borderId="0" xfId="0" applyNumberFormat="1" applyFont="1" applyAlignment="1">
      <alignment horizontal="left" vertical="center" wrapText="1"/>
    </xf>
    <xf numFmtId="0" fontId="104" fillId="0" borderId="0" xfId="0" applyFont="1" applyAlignment="1">
      <alignment horizontal="center" vertical="center" wrapText="1"/>
    </xf>
    <xf numFmtId="0" fontId="104" fillId="0" borderId="0" xfId="0" applyFont="1" applyAlignment="1">
      <alignment vertical="center" wrapText="1"/>
    </xf>
    <xf numFmtId="0" fontId="106" fillId="10" borderId="0" xfId="0" applyFont="1" applyFill="1" applyAlignment="1">
      <alignment vertical="center" wrapText="1"/>
    </xf>
    <xf numFmtId="0" fontId="106" fillId="10" borderId="0" xfId="0" applyFont="1" applyFill="1" applyAlignment="1">
      <alignment horizontal="center" vertical="center" wrapText="1"/>
    </xf>
    <xf numFmtId="0" fontId="106" fillId="0" borderId="0" xfId="0" applyFont="1" applyAlignment="1">
      <alignment vertical="center" wrapText="1"/>
    </xf>
    <xf numFmtId="0" fontId="106" fillId="7" borderId="0" xfId="0" applyFont="1" applyFill="1" applyAlignment="1">
      <alignment horizontal="left" vertical="center" wrapText="1"/>
    </xf>
    <xf numFmtId="0" fontId="104" fillId="0" borderId="0" xfId="0" applyFont="1" applyAlignment="1">
      <alignment horizontal="left" vertical="center" wrapText="1"/>
    </xf>
    <xf numFmtId="49" fontId="104" fillId="0" borderId="0" xfId="0" applyNumberFormat="1" applyFont="1" applyAlignment="1">
      <alignment horizontal="left" vertical="center" wrapText="1"/>
    </xf>
    <xf numFmtId="172" fontId="106" fillId="0" borderId="0" xfId="0" applyNumberFormat="1" applyFont="1" applyAlignment="1">
      <alignment horizontal="center" vertical="center" wrapText="1"/>
    </xf>
    <xf numFmtId="0" fontId="106" fillId="0" borderId="0" xfId="0" applyFont="1" applyAlignment="1">
      <alignment horizontal="left" vertical="center" wrapText="1"/>
    </xf>
    <xf numFmtId="49" fontId="104" fillId="0" borderId="0" xfId="0" applyNumberFormat="1" applyFont="1" applyAlignment="1">
      <alignment vertical="center" wrapText="1"/>
    </xf>
    <xf numFmtId="0" fontId="104" fillId="0" borderId="0" xfId="0" applyFont="1"/>
    <xf numFmtId="0" fontId="106" fillId="0" borderId="0" xfId="0" applyFont="1"/>
    <xf numFmtId="0" fontId="106" fillId="0" borderId="0" xfId="0" applyFont="1" applyAlignment="1">
      <alignment horizontal="center"/>
    </xf>
    <xf numFmtId="0" fontId="104" fillId="0" borderId="0" xfId="0" applyFont="1" applyAlignment="1">
      <alignment wrapText="1"/>
    </xf>
    <xf numFmtId="2" fontId="106" fillId="0" borderId="0" xfId="0" applyNumberFormat="1" applyFont="1" applyAlignment="1">
      <alignment horizontal="center" vertical="center" wrapText="1"/>
    </xf>
    <xf numFmtId="0" fontId="106" fillId="0" borderId="0" xfId="0" applyFont="1" applyAlignment="1">
      <alignment horizontal="center" vertical="center" wrapText="1"/>
    </xf>
    <xf numFmtId="0" fontId="104" fillId="0" borderId="0" xfId="0" applyFont="1" applyAlignment="1">
      <alignment horizontal="left" vertical="center"/>
    </xf>
    <xf numFmtId="0" fontId="104" fillId="0" borderId="0" xfId="4" applyFont="1" applyFill="1" applyBorder="1" applyAlignment="1" applyProtection="1">
      <alignment vertical="center" wrapText="1"/>
    </xf>
    <xf numFmtId="0" fontId="104" fillId="0" borderId="0" xfId="4" applyFont="1" applyFill="1" applyBorder="1" applyProtection="1"/>
    <xf numFmtId="2" fontId="106" fillId="0" borderId="0" xfId="4" applyNumberFormat="1" applyFont="1" applyFill="1" applyBorder="1" applyAlignment="1" applyProtection="1">
      <alignment horizontal="center" vertical="center" wrapText="1"/>
    </xf>
    <xf numFmtId="0" fontId="106" fillId="7" borderId="0" xfId="0" applyFont="1" applyFill="1" applyAlignment="1">
      <alignment vertical="center" wrapText="1"/>
    </xf>
    <xf numFmtId="0" fontId="104" fillId="7" borderId="0" xfId="0" applyFont="1" applyFill="1" applyAlignment="1">
      <alignment vertical="center" wrapText="1"/>
    </xf>
    <xf numFmtId="49" fontId="104" fillId="7" borderId="0" xfId="0" applyNumberFormat="1" applyFont="1" applyFill="1" applyAlignment="1">
      <alignment vertical="center" wrapText="1"/>
    </xf>
    <xf numFmtId="172" fontId="106" fillId="7" borderId="0" xfId="0" applyNumberFormat="1" applyFont="1" applyFill="1" applyAlignment="1">
      <alignment horizontal="center" vertical="center" wrapText="1"/>
    </xf>
    <xf numFmtId="0" fontId="104" fillId="7" borderId="0" xfId="0" applyFont="1" applyFill="1" applyAlignment="1">
      <alignment horizontal="center" vertical="center" wrapText="1"/>
    </xf>
    <xf numFmtId="172" fontId="106" fillId="0" borderId="0" xfId="0" applyNumberFormat="1" applyFont="1" applyAlignment="1">
      <alignment horizontal="right" vertical="center" wrapText="1"/>
    </xf>
    <xf numFmtId="0" fontId="107" fillId="0" borderId="0" xfId="0" applyFont="1" applyAlignment="1">
      <alignment horizontal="left" vertical="center" wrapText="1"/>
    </xf>
    <xf numFmtId="0" fontId="104" fillId="7" borderId="0" xfId="0" applyFont="1" applyFill="1" applyAlignment="1">
      <alignment horizontal="left" vertical="center" wrapText="1"/>
    </xf>
    <xf numFmtId="49" fontId="104" fillId="7" borderId="0" xfId="0" applyNumberFormat="1" applyFont="1" applyFill="1" applyAlignment="1">
      <alignment horizontal="left" vertical="center" wrapText="1"/>
    </xf>
    <xf numFmtId="0" fontId="104" fillId="7" borderId="0" xfId="0" applyFont="1" applyFill="1" applyAlignment="1">
      <alignment wrapText="1"/>
    </xf>
    <xf numFmtId="0" fontId="107" fillId="0" borderId="0" xfId="0" applyFont="1" applyAlignment="1">
      <alignment vertical="center" wrapText="1"/>
    </xf>
    <xf numFmtId="0" fontId="106" fillId="7" borderId="0" xfId="0" applyFont="1" applyFill="1"/>
    <xf numFmtId="0" fontId="104" fillId="7" borderId="0" xfId="0" applyFont="1" applyFill="1"/>
    <xf numFmtId="2" fontId="106" fillId="7" borderId="0" xfId="0" applyNumberFormat="1" applyFont="1" applyFill="1" applyAlignment="1">
      <alignment horizontal="center"/>
    </xf>
    <xf numFmtId="2" fontId="106" fillId="7" borderId="0" xfId="0" applyNumberFormat="1" applyFont="1" applyFill="1" applyAlignment="1">
      <alignment horizontal="center" vertical="center" wrapText="1"/>
    </xf>
    <xf numFmtId="0" fontId="107" fillId="0" borderId="0" xfId="0" applyFont="1"/>
    <xf numFmtId="2" fontId="106" fillId="0" borderId="0" xfId="0" applyNumberFormat="1" applyFont="1" applyAlignment="1">
      <alignment horizontal="center"/>
    </xf>
    <xf numFmtId="0" fontId="106" fillId="7" borderId="0" xfId="0" applyFont="1" applyFill="1" applyAlignment="1">
      <alignment horizontal="center"/>
    </xf>
    <xf numFmtId="0" fontId="106" fillId="0" borderId="0" xfId="0" applyFont="1" applyAlignment="1">
      <alignment horizontal="left" vertical="center"/>
    </xf>
    <xf numFmtId="0" fontId="106" fillId="0" borderId="0" xfId="0" applyFont="1" applyAlignment="1">
      <alignment horizontal="center" vertical="center"/>
    </xf>
    <xf numFmtId="0" fontId="104" fillId="0" borderId="0" xfId="0" applyFont="1" applyAlignment="1">
      <alignment vertical="top"/>
    </xf>
    <xf numFmtId="0" fontId="106" fillId="0" borderId="0" xfId="0" applyFont="1" applyAlignment="1">
      <alignment horizontal="left" vertical="top" wrapText="1"/>
    </xf>
    <xf numFmtId="0" fontId="102" fillId="0" borderId="0" xfId="0" applyFont="1" applyAlignment="1">
      <alignment horizontal="center" vertical="top" wrapText="1"/>
    </xf>
    <xf numFmtId="0" fontId="106" fillId="0" borderId="0" xfId="0" applyFont="1" applyAlignment="1">
      <alignment horizontal="center" vertical="top" wrapText="1"/>
    </xf>
    <xf numFmtId="0" fontId="102" fillId="9" borderId="0" xfId="0" applyFont="1" applyFill="1" applyAlignment="1">
      <alignment wrapText="1"/>
    </xf>
    <xf numFmtId="0" fontId="102" fillId="9" borderId="0" xfId="0" applyFont="1" applyFill="1" applyAlignment="1">
      <alignment vertical="top" wrapText="1"/>
    </xf>
    <xf numFmtId="0" fontId="102" fillId="9" borderId="0" xfId="0" applyFont="1" applyFill="1" applyAlignment="1">
      <alignment horizontal="center" vertical="top" wrapText="1"/>
    </xf>
    <xf numFmtId="0" fontId="108" fillId="0" borderId="0" xfId="0" applyFont="1" applyAlignment="1">
      <alignment wrapText="1"/>
    </xf>
    <xf numFmtId="0" fontId="99" fillId="0" borderId="0" xfId="0" applyFont="1" applyAlignment="1">
      <alignment vertical="top" wrapText="1"/>
    </xf>
    <xf numFmtId="0" fontId="99" fillId="0" borderId="0" xfId="0" applyFont="1" applyAlignment="1">
      <alignment horizontal="center" vertical="top" wrapText="1"/>
    </xf>
    <xf numFmtId="0" fontId="108" fillId="0" borderId="0" xfId="0" applyFont="1" applyAlignment="1">
      <alignment vertical="top"/>
    </xf>
    <xf numFmtId="0" fontId="101" fillId="0" borderId="0" xfId="0" applyFont="1" applyAlignment="1">
      <alignment wrapText="1"/>
    </xf>
    <xf numFmtId="0" fontId="109" fillId="0" borderId="0" xfId="0" applyFont="1" applyAlignment="1">
      <alignment wrapText="1"/>
    </xf>
    <xf numFmtId="0" fontId="104" fillId="0" borderId="0" xfId="0" applyFont="1" applyAlignment="1">
      <alignment vertical="top" wrapText="1"/>
    </xf>
    <xf numFmtId="0" fontId="104" fillId="0" borderId="0" xfId="0" applyFont="1" applyAlignment="1">
      <alignment horizontal="center" vertical="top"/>
    </xf>
    <xf numFmtId="0" fontId="99" fillId="0" borderId="35" xfId="0" applyFont="1" applyBorder="1" applyAlignment="1">
      <alignment vertical="top" wrapText="1"/>
    </xf>
    <xf numFmtId="0" fontId="101" fillId="0" borderId="0" xfId="0" applyFont="1" applyAlignment="1">
      <alignment horizontal="center" vertical="top" wrapText="1"/>
    </xf>
    <xf numFmtId="0" fontId="104" fillId="0" borderId="0" xfId="0" applyFont="1" applyAlignment="1">
      <alignment horizontal="center" vertical="top" wrapText="1"/>
    </xf>
    <xf numFmtId="0" fontId="110" fillId="0" borderId="0" xfId="0" applyFont="1" applyAlignment="1">
      <alignment vertical="top"/>
    </xf>
    <xf numFmtId="2" fontId="101" fillId="0" borderId="0" xfId="0" applyNumberFormat="1" applyFont="1" applyAlignment="1">
      <alignment horizontal="center" vertical="top" wrapText="1"/>
    </xf>
    <xf numFmtId="0" fontId="99" fillId="0" borderId="0" xfId="0" applyFont="1" applyAlignment="1">
      <alignment vertical="top"/>
    </xf>
    <xf numFmtId="0" fontId="104" fillId="0" borderId="0" xfId="0" applyFont="1" applyAlignment="1">
      <alignment horizontal="center" wrapText="1"/>
    </xf>
    <xf numFmtId="2" fontId="99" fillId="0" borderId="0" xfId="0" applyNumberFormat="1" applyFont="1" applyAlignment="1">
      <alignment horizontal="center" vertical="top" wrapText="1"/>
    </xf>
    <xf numFmtId="0" fontId="101" fillId="0" borderId="0" xfId="0" applyFont="1" applyAlignment="1">
      <alignment vertical="top"/>
    </xf>
    <xf numFmtId="0" fontId="98" fillId="0" borderId="0" xfId="0" applyFont="1" applyAlignment="1">
      <alignment vertical="top" wrapText="1"/>
    </xf>
    <xf numFmtId="2" fontId="98" fillId="0" borderId="0" xfId="0" applyNumberFormat="1" applyFont="1" applyAlignment="1">
      <alignment horizontal="center" vertical="top" wrapText="1"/>
    </xf>
    <xf numFmtId="2" fontId="102" fillId="0" borderId="0" xfId="0" applyNumberFormat="1" applyFont="1" applyAlignment="1">
      <alignment horizontal="center" vertical="top"/>
    </xf>
    <xf numFmtId="0" fontId="106" fillId="0" borderId="0" xfId="0" applyFont="1" applyAlignment="1">
      <alignment horizontal="left" vertical="top"/>
    </xf>
    <xf numFmtId="0" fontId="106" fillId="0" borderId="0" xfId="0" applyFont="1" applyAlignment="1">
      <alignment horizontal="center" vertical="top"/>
    </xf>
    <xf numFmtId="0" fontId="111" fillId="0" borderId="0" xfId="0" applyFont="1" applyAlignment="1">
      <alignment horizontal="left" vertical="top" wrapText="1"/>
    </xf>
    <xf numFmtId="0" fontId="112" fillId="0" borderId="0" xfId="0" applyFont="1" applyAlignment="1">
      <alignment vertical="top" wrapText="1"/>
    </xf>
    <xf numFmtId="0" fontId="101" fillId="0" borderId="0" xfId="0" applyFont="1" applyAlignment="1">
      <alignment vertical="center" wrapText="1"/>
    </xf>
    <xf numFmtId="0" fontId="106" fillId="9" borderId="0" xfId="0" applyFont="1" applyFill="1" applyAlignment="1">
      <alignment vertical="top"/>
    </xf>
    <xf numFmtId="0" fontId="102" fillId="9" borderId="0" xfId="0" applyFont="1" applyFill="1" applyAlignment="1">
      <alignment horizontal="center" vertical="top"/>
    </xf>
    <xf numFmtId="0" fontId="106" fillId="9" borderId="0" xfId="0" applyFont="1" applyFill="1" applyAlignment="1">
      <alignment horizontal="center" vertical="top"/>
    </xf>
    <xf numFmtId="0" fontId="99" fillId="0" borderId="0" xfId="0" applyFont="1" applyAlignment="1">
      <alignment horizontal="center" vertical="top"/>
    </xf>
    <xf numFmtId="0" fontId="113" fillId="0" borderId="0" xfId="0" applyFont="1" applyAlignment="1">
      <alignment horizontal="left" vertical="top" wrapText="1"/>
    </xf>
    <xf numFmtId="0" fontId="113" fillId="0" borderId="0" xfId="0" applyFont="1" applyAlignment="1">
      <alignment vertical="top" wrapText="1"/>
    </xf>
    <xf numFmtId="0" fontId="113" fillId="0" borderId="0" xfId="0" applyFont="1" applyAlignment="1">
      <alignment vertical="top"/>
    </xf>
    <xf numFmtId="0" fontId="111" fillId="0" borderId="0" xfId="0" applyFont="1" applyAlignment="1">
      <alignment horizontal="center" vertical="top"/>
    </xf>
    <xf numFmtId="0" fontId="110" fillId="0" borderId="0" xfId="0" applyFont="1" applyAlignment="1">
      <alignment horizontal="left" vertical="top" wrapText="1"/>
    </xf>
    <xf numFmtId="0" fontId="114" fillId="0" borderId="0" xfId="0" applyFont="1" applyAlignment="1">
      <alignment vertical="top" wrapText="1"/>
    </xf>
    <xf numFmtId="0" fontId="99" fillId="0" borderId="0" xfId="0" applyFont="1" applyAlignment="1">
      <alignment horizontal="left" vertical="top" wrapText="1"/>
    </xf>
    <xf numFmtId="0" fontId="99" fillId="0" borderId="0" xfId="0" applyFont="1" applyAlignment="1">
      <alignment horizontal="left" vertical="top"/>
    </xf>
    <xf numFmtId="0" fontId="104" fillId="0" borderId="0" xfId="0" applyFont="1" applyAlignment="1">
      <alignment horizontal="left" vertical="top"/>
    </xf>
    <xf numFmtId="0" fontId="112" fillId="0" borderId="0" xfId="0" applyFont="1" applyAlignment="1">
      <alignment vertical="top"/>
    </xf>
    <xf numFmtId="0" fontId="101" fillId="0" borderId="0" xfId="0" applyFont="1" applyAlignment="1">
      <alignment horizontal="center" vertical="top"/>
    </xf>
    <xf numFmtId="0" fontId="115" fillId="0" borderId="0" xfId="0" applyFont="1" applyAlignment="1">
      <alignment horizontal="left" vertical="top"/>
    </xf>
    <xf numFmtId="0" fontId="113" fillId="0" borderId="0" xfId="0" applyFont="1" applyAlignment="1">
      <alignment wrapText="1"/>
    </xf>
    <xf numFmtId="0" fontId="102" fillId="0" borderId="0" xfId="0" applyFont="1" applyAlignment="1">
      <alignment horizontal="center" vertical="top"/>
    </xf>
    <xf numFmtId="0" fontId="110" fillId="0" borderId="0" xfId="0" applyFont="1" applyAlignment="1">
      <alignment horizontal="center" vertical="top"/>
    </xf>
    <xf numFmtId="0" fontId="104" fillId="0" borderId="0" xfId="0" applyFont="1" applyAlignment="1">
      <alignment horizontal="left" vertical="top" wrapText="1"/>
    </xf>
    <xf numFmtId="0" fontId="44" fillId="0" borderId="0" xfId="1" applyAlignment="1">
      <alignment horizontal="center" vertical="center"/>
    </xf>
    <xf numFmtId="0" fontId="7" fillId="0" borderId="0" xfId="8"/>
    <xf numFmtId="0" fontId="120" fillId="0" borderId="60" xfId="8" applyFont="1" applyBorder="1" applyAlignment="1">
      <alignment horizontal="center" vertical="center"/>
    </xf>
    <xf numFmtId="0" fontId="121" fillId="0" borderId="61" xfId="8" applyFont="1" applyBorder="1" applyAlignment="1">
      <alignment horizontal="justify" vertical="center"/>
    </xf>
    <xf numFmtId="0" fontId="7" fillId="0" borderId="61" xfId="8" applyBorder="1" applyAlignment="1">
      <alignment horizontal="left" vertical="center" wrapText="1" indent="1"/>
    </xf>
    <xf numFmtId="0" fontId="121" fillId="0" borderId="61" xfId="8" applyFont="1" applyBorder="1" applyAlignment="1">
      <alignment horizontal="left" vertical="center" wrapText="1" indent="1"/>
    </xf>
    <xf numFmtId="0" fontId="45" fillId="0" borderId="61" xfId="8" applyFont="1" applyBorder="1" applyAlignment="1">
      <alignment horizontal="center" vertical="center" wrapText="1"/>
    </xf>
    <xf numFmtId="0" fontId="44" fillId="0" borderId="61" xfId="1" applyBorder="1" applyAlignment="1">
      <alignment horizontal="left" vertical="center" wrapText="1" indent="1"/>
    </xf>
    <xf numFmtId="0" fontId="7" fillId="0" borderId="61" xfId="8" applyBorder="1" applyAlignment="1" applyProtection="1">
      <alignment horizontal="left" vertical="center" wrapText="1" indent="1"/>
      <protection locked="0"/>
    </xf>
    <xf numFmtId="0" fontId="7" fillId="0" borderId="61" xfId="8" applyBorder="1" applyAlignment="1">
      <alignment horizontal="left" wrapText="1" indent="1"/>
    </xf>
    <xf numFmtId="0" fontId="121" fillId="0" borderId="62" xfId="8" applyFont="1" applyBorder="1" applyAlignment="1">
      <alignment vertical="center"/>
    </xf>
    <xf numFmtId="0" fontId="121" fillId="0" borderId="0" xfId="8" applyFont="1" applyAlignment="1">
      <alignment vertical="center"/>
    </xf>
    <xf numFmtId="0" fontId="122" fillId="0" borderId="0" xfId="8" applyFont="1" applyAlignment="1">
      <alignment horizontal="justify" vertical="center"/>
    </xf>
    <xf numFmtId="0" fontId="7" fillId="0" borderId="61" xfId="8" applyBorder="1" applyAlignment="1">
      <alignment horizontal="left" vertical="center" indent="1"/>
    </xf>
    <xf numFmtId="0" fontId="45" fillId="0" borderId="61" xfId="8" applyFont="1" applyBorder="1" applyAlignment="1">
      <alignment horizontal="center" vertical="center"/>
    </xf>
    <xf numFmtId="0" fontId="7" fillId="0" borderId="61" xfId="8" applyBorder="1" applyAlignment="1">
      <alignment horizontal="justify" vertical="center"/>
    </xf>
    <xf numFmtId="0" fontId="7" fillId="0" borderId="62" xfId="8" applyBorder="1"/>
    <xf numFmtId="0" fontId="7" fillId="14" borderId="56" xfId="8" applyFill="1" applyBorder="1" applyAlignment="1" applyProtection="1">
      <alignment vertical="top" wrapText="1"/>
      <protection locked="0"/>
    </xf>
    <xf numFmtId="0" fontId="7" fillId="14" borderId="89" xfId="8" applyFill="1" applyBorder="1" applyAlignment="1" applyProtection="1">
      <alignment vertical="top" wrapText="1"/>
      <protection locked="0"/>
    </xf>
    <xf numFmtId="0" fontId="7" fillId="14" borderId="109" xfId="8" applyFill="1" applyBorder="1" applyAlignment="1" applyProtection="1">
      <alignment vertical="top" wrapText="1"/>
      <protection locked="0"/>
    </xf>
    <xf numFmtId="164" fontId="65" fillId="16" borderId="0" xfId="0" applyNumberFormat="1" applyFont="1" applyFill="1" applyAlignment="1" applyProtection="1">
      <alignment horizontal="right" vertical="center"/>
      <protection locked="0"/>
    </xf>
    <xf numFmtId="0" fontId="79" fillId="0" borderId="0" xfId="0" applyFont="1" applyAlignment="1" applyProtection="1">
      <alignment horizontal="left"/>
      <protection locked="0"/>
    </xf>
    <xf numFmtId="0" fontId="78" fillId="0" borderId="0" xfId="0" applyFont="1" applyAlignment="1" applyProtection="1">
      <alignment horizontal="left"/>
      <protection locked="0"/>
    </xf>
    <xf numFmtId="4" fontId="30" fillId="15" borderId="0" xfId="0" applyNumberFormat="1" applyFont="1" applyFill="1" applyAlignment="1">
      <alignment vertical="center"/>
    </xf>
    <xf numFmtId="0" fontId="51" fillId="0" borderId="91" xfId="9" applyFont="1" applyFill="1" applyBorder="1" applyAlignment="1" applyProtection="1">
      <alignment wrapText="1"/>
      <protection locked="0"/>
    </xf>
    <xf numFmtId="0" fontId="6" fillId="14" borderId="110" xfId="8" applyFont="1" applyFill="1" applyBorder="1" applyAlignment="1" applyProtection="1">
      <alignment vertical="top" wrapText="1"/>
      <protection locked="0"/>
    </xf>
    <xf numFmtId="165" fontId="9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4" fontId="30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1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64" fontId="22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vertical="center"/>
    </xf>
    <xf numFmtId="164" fontId="8" fillId="16" borderId="0" xfId="0" applyNumberFormat="1" applyFont="1" applyFill="1" applyAlignment="1" applyProtection="1">
      <alignment horizontal="right" vertical="center"/>
      <protection locked="0"/>
    </xf>
    <xf numFmtId="164" fontId="8" fillId="0" borderId="0" xfId="0" applyNumberFormat="1" applyFont="1" applyAlignment="1">
      <alignment horizontal="right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7" xfId="0" applyFont="1" applyFill="1" applyBorder="1" applyAlignment="1">
      <alignment horizontal="center" vertical="center"/>
    </xf>
    <xf numFmtId="4" fontId="11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28" fillId="4" borderId="0" xfId="0" applyFont="1" applyFill="1" applyAlignment="1">
      <alignment horizontal="left" vertical="center"/>
    </xf>
    <xf numFmtId="0" fontId="28" fillId="4" borderId="0" xfId="0" applyFont="1" applyFill="1" applyAlignment="1">
      <alignment horizontal="right" vertical="center"/>
    </xf>
    <xf numFmtId="0" fontId="37" fillId="0" borderId="0" xfId="0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20" xfId="0" applyFont="1" applyBorder="1" applyAlignment="1">
      <alignment horizontal="left" vertical="center"/>
    </xf>
    <xf numFmtId="0" fontId="13" fillId="0" borderId="20" xfId="0" applyFont="1" applyBorder="1" applyAlignment="1">
      <alignment vertical="center"/>
    </xf>
    <xf numFmtId="4" fontId="13" fillId="0" borderId="20" xfId="0" applyNumberFormat="1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20" xfId="0" applyFont="1" applyBorder="1" applyAlignment="1">
      <alignment horizontal="left" vertical="center"/>
    </xf>
    <xf numFmtId="0" fontId="14" fillId="0" borderId="20" xfId="0" applyFont="1" applyBorder="1" applyAlignment="1">
      <alignment vertical="center"/>
    </xf>
    <xf numFmtId="4" fontId="14" fillId="0" borderId="20" xfId="0" applyNumberFormat="1" applyFont="1" applyBorder="1" applyAlignment="1">
      <alignment vertical="center"/>
    </xf>
    <xf numFmtId="4" fontId="37" fillId="0" borderId="0" xfId="0" applyNumberFormat="1" applyFont="1" applyAlignment="1">
      <alignment vertical="center"/>
    </xf>
    <xf numFmtId="0" fontId="29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8" fillId="4" borderId="16" xfId="0" applyFont="1" applyFill="1" applyBorder="1" applyAlignment="1">
      <alignment horizontal="center" vertical="center" wrapText="1"/>
    </xf>
    <xf numFmtId="0" fontId="28" fillId="4" borderId="17" xfId="0" applyFont="1" applyFill="1" applyBorder="1" applyAlignment="1">
      <alignment horizontal="center" vertical="center" wrapText="1"/>
    </xf>
    <xf numFmtId="0" fontId="28" fillId="4" borderId="18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30" fillId="0" borderId="0" xfId="0" applyNumberFormat="1" applyFont="1"/>
    <xf numFmtId="166" fontId="38" fillId="0" borderId="12" xfId="0" applyNumberFormat="1" applyFont="1" applyBorder="1"/>
    <xf numFmtId="166" fontId="38" fillId="0" borderId="13" xfId="0" applyNumberFormat="1" applyFont="1" applyBorder="1"/>
    <xf numFmtId="4" fontId="39" fillId="0" borderId="0" xfId="0" applyNumberFormat="1" applyFont="1" applyAlignment="1">
      <alignment vertical="center"/>
    </xf>
    <xf numFmtId="0" fontId="15" fillId="0" borderId="3" xfId="0" applyFont="1" applyBorder="1"/>
    <xf numFmtId="0" fontId="15" fillId="0" borderId="0" xfId="0" applyFont="1"/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" fontId="13" fillId="0" borderId="0" xfId="0" applyNumberFormat="1" applyFont="1"/>
    <xf numFmtId="0" fontId="15" fillId="0" borderId="14" xfId="0" applyFont="1" applyBorder="1"/>
    <xf numFmtId="166" fontId="15" fillId="0" borderId="0" xfId="0" applyNumberFormat="1" applyFont="1"/>
    <xf numFmtId="166" fontId="15" fillId="0" borderId="15" xfId="0" applyNumberFormat="1" applyFont="1" applyBorder="1"/>
    <xf numFmtId="0" fontId="15" fillId="0" borderId="0" xfId="0" applyFont="1" applyAlignment="1">
      <alignment horizontal="center"/>
    </xf>
    <xf numFmtId="4" fontId="15" fillId="0" borderId="0" xfId="0" applyNumberFormat="1" applyFont="1" applyAlignment="1">
      <alignment vertical="center"/>
    </xf>
    <xf numFmtId="0" fontId="14" fillId="0" borderId="0" xfId="0" applyFont="1" applyAlignment="1">
      <alignment horizontal="left"/>
    </xf>
    <xf numFmtId="4" fontId="14" fillId="0" borderId="0" xfId="0" applyNumberFormat="1" applyFont="1"/>
    <xf numFmtId="0" fontId="28" fillId="0" borderId="23" xfId="0" applyFont="1" applyBorder="1" applyAlignment="1">
      <alignment horizontal="center" vertical="center"/>
    </xf>
    <xf numFmtId="49" fontId="28" fillId="0" borderId="23" xfId="0" applyNumberFormat="1" applyFont="1" applyBorder="1" applyAlignment="1">
      <alignment horizontal="left" vertical="center" wrapText="1"/>
    </xf>
    <xf numFmtId="0" fontId="28" fillId="0" borderId="23" xfId="0" applyFont="1" applyBorder="1" applyAlignment="1">
      <alignment horizontal="center" vertical="center" wrapText="1"/>
    </xf>
    <xf numFmtId="167" fontId="28" fillId="0" borderId="23" xfId="0" applyNumberFormat="1" applyFont="1" applyBorder="1" applyAlignment="1">
      <alignment vertical="center"/>
    </xf>
    <xf numFmtId="4" fontId="28" fillId="16" borderId="23" xfId="0" applyNumberFormat="1" applyFont="1" applyFill="1" applyBorder="1" applyAlignment="1" applyProtection="1">
      <alignment vertical="center"/>
      <protection locked="0"/>
    </xf>
    <xf numFmtId="4" fontId="28" fillId="0" borderId="23" xfId="0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166" fontId="29" fillId="0" borderId="0" xfId="0" applyNumberFormat="1" applyFont="1" applyAlignment="1">
      <alignment vertical="center"/>
    </xf>
    <xf numFmtId="166" fontId="29" fillId="0" borderId="15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14" fillId="0" borderId="0" xfId="0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29" fillId="0" borderId="19" xfId="0" applyFont="1" applyBorder="1" applyAlignment="1">
      <alignment horizontal="left" vertical="center"/>
    </xf>
    <xf numFmtId="0" fontId="29" fillId="0" borderId="20" xfId="0" applyFont="1" applyBorder="1" applyAlignment="1">
      <alignment horizontal="center" vertical="center"/>
    </xf>
    <xf numFmtId="166" fontId="29" fillId="0" borderId="20" xfId="0" applyNumberFormat="1" applyFont="1" applyBorder="1" applyAlignment="1">
      <alignment vertical="center"/>
    </xf>
    <xf numFmtId="166" fontId="29" fillId="0" borderId="21" xfId="0" applyNumberFormat="1" applyFont="1" applyBorder="1" applyAlignment="1">
      <alignment vertical="center"/>
    </xf>
    <xf numFmtId="0" fontId="40" fillId="0" borderId="23" xfId="0" applyFont="1" applyBorder="1" applyAlignment="1">
      <alignment horizontal="center" vertical="center"/>
    </xf>
    <xf numFmtId="49" fontId="40" fillId="0" borderId="23" xfId="0" applyNumberFormat="1" applyFont="1" applyBorder="1" applyAlignment="1">
      <alignment horizontal="left" vertical="center" wrapText="1"/>
    </xf>
    <xf numFmtId="0" fontId="40" fillId="0" borderId="23" xfId="0" applyFont="1" applyBorder="1" applyAlignment="1" applyProtection="1">
      <alignment horizontal="left" vertical="center" wrapText="1"/>
      <protection locked="0"/>
    </xf>
    <xf numFmtId="0" fontId="40" fillId="0" borderId="23" xfId="0" applyFont="1" applyBorder="1" applyAlignment="1">
      <alignment horizontal="center" vertical="center" wrapText="1"/>
    </xf>
    <xf numFmtId="167" fontId="40" fillId="0" borderId="23" xfId="0" applyNumberFormat="1" applyFont="1" applyBorder="1" applyAlignment="1">
      <alignment vertical="center"/>
    </xf>
    <xf numFmtId="4" fontId="40" fillId="16" borderId="23" xfId="0" applyNumberFormat="1" applyFont="1" applyFill="1" applyBorder="1" applyAlignment="1" applyProtection="1">
      <alignment vertical="center"/>
      <protection locked="0"/>
    </xf>
    <xf numFmtId="4" fontId="40" fillId="0" borderId="23" xfId="0" applyNumberFormat="1" applyFont="1" applyBorder="1" applyAlignment="1">
      <alignment vertical="center"/>
    </xf>
    <xf numFmtId="0" fontId="41" fillId="0" borderId="23" xfId="0" applyFont="1" applyBorder="1" applyAlignment="1">
      <alignment vertical="center"/>
    </xf>
    <xf numFmtId="0" fontId="41" fillId="0" borderId="3" xfId="0" applyFont="1" applyBorder="1" applyAlignment="1">
      <alignment vertical="center"/>
    </xf>
    <xf numFmtId="0" fontId="40" fillId="0" borderId="14" xfId="0" applyFont="1" applyBorder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15" fillId="16" borderId="0" xfId="0" applyFont="1" applyFill="1" applyProtection="1">
      <protection locked="0"/>
    </xf>
    <xf numFmtId="0" fontId="42" fillId="0" borderId="0" xfId="0" applyFont="1" applyAlignment="1">
      <alignment horizontal="left" vertical="center"/>
    </xf>
    <xf numFmtId="0" fontId="43" fillId="0" borderId="0" xfId="0" applyFont="1" applyAlignment="1" applyProtection="1">
      <alignment vertical="center" wrapText="1"/>
      <protection locked="0"/>
    </xf>
    <xf numFmtId="0" fontId="0" fillId="16" borderId="0" xfId="0" applyFill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16" fillId="0" borderId="3" xfId="0" applyFont="1" applyBorder="1"/>
    <xf numFmtId="0" fontId="16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 applyProtection="1">
      <alignment horizontal="left"/>
      <protection locked="0"/>
    </xf>
    <xf numFmtId="0" fontId="16" fillId="16" borderId="0" xfId="0" applyFont="1" applyFill="1" applyProtection="1">
      <protection locked="0"/>
    </xf>
    <xf numFmtId="4" fontId="16" fillId="0" borderId="0" xfId="0" applyNumberFormat="1" applyFont="1"/>
    <xf numFmtId="0" fontId="16" fillId="0" borderId="14" xfId="0" applyFont="1" applyBorder="1"/>
    <xf numFmtId="166" fontId="16" fillId="0" borderId="0" xfId="0" applyNumberFormat="1" applyFont="1"/>
    <xf numFmtId="166" fontId="16" fillId="0" borderId="15" xfId="0" applyNumberFormat="1" applyFont="1" applyBorder="1"/>
    <xf numFmtId="0" fontId="16" fillId="0" borderId="0" xfId="0" applyFont="1" applyAlignment="1">
      <alignment horizontal="center"/>
    </xf>
    <xf numFmtId="4" fontId="16" fillId="0" borderId="0" xfId="0" applyNumberFormat="1" applyFont="1" applyAlignment="1">
      <alignment vertical="center"/>
    </xf>
    <xf numFmtId="0" fontId="63" fillId="0" borderId="0" xfId="0" applyFont="1" applyAlignment="1">
      <alignment horizontal="left" vertical="center"/>
    </xf>
    <xf numFmtId="0" fontId="64" fillId="0" borderId="0" xfId="0" applyFont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67" fillId="0" borderId="0" xfId="0" applyFont="1" applyAlignment="1">
      <alignment horizontal="left" vertical="center"/>
    </xf>
    <xf numFmtId="165" fontId="67" fillId="0" borderId="0" xfId="0" applyNumberFormat="1" applyFont="1" applyAlignment="1">
      <alignment horizontal="left" vertical="center"/>
    </xf>
    <xf numFmtId="0" fontId="67" fillId="0" borderId="0" xfId="0" applyFont="1" applyAlignment="1">
      <alignment horizontal="left" vertical="center" wrapText="1"/>
    </xf>
    <xf numFmtId="4" fontId="67" fillId="0" borderId="0" xfId="0" applyNumberFormat="1" applyFont="1" applyAlignment="1">
      <alignment vertical="center"/>
    </xf>
    <xf numFmtId="0" fontId="68" fillId="0" borderId="0" xfId="0" applyFont="1" applyAlignment="1">
      <alignment horizontal="left" vertical="center"/>
    </xf>
    <xf numFmtId="0" fontId="69" fillId="0" borderId="0" xfId="0" applyFont="1" applyAlignment="1">
      <alignment horizontal="left" vertical="center"/>
    </xf>
    <xf numFmtId="4" fontId="70" fillId="0" borderId="0" xfId="0" applyNumberFormat="1" applyFont="1" applyAlignment="1">
      <alignment vertical="center"/>
    </xf>
    <xf numFmtId="0" fontId="65" fillId="0" borderId="0" xfId="0" applyFont="1" applyAlignment="1">
      <alignment horizontal="right" vertical="center"/>
    </xf>
    <xf numFmtId="0" fontId="71" fillId="0" borderId="0" xfId="0" applyFont="1" applyAlignment="1">
      <alignment horizontal="left" vertical="center"/>
    </xf>
    <xf numFmtId="0" fontId="72" fillId="0" borderId="0" xfId="0" applyFont="1" applyAlignment="1">
      <alignment horizontal="left" vertical="center"/>
    </xf>
    <xf numFmtId="4" fontId="72" fillId="0" borderId="0" xfId="0" applyNumberFormat="1" applyFont="1" applyAlignment="1">
      <alignment vertical="center"/>
    </xf>
    <xf numFmtId="0" fontId="73" fillId="0" borderId="0" xfId="0" applyFont="1" applyAlignment="1">
      <alignment vertical="center"/>
    </xf>
    <xf numFmtId="164" fontId="72" fillId="0" borderId="0" xfId="0" applyNumberFormat="1" applyFont="1" applyAlignment="1">
      <alignment horizontal="right" vertical="center"/>
    </xf>
    <xf numFmtId="4" fontId="65" fillId="0" borderId="0" xfId="0" applyNumberFormat="1" applyFont="1" applyAlignment="1">
      <alignment vertical="center"/>
    </xf>
    <xf numFmtId="164" fontId="65" fillId="0" borderId="0" xfId="0" applyNumberFormat="1" applyFont="1" applyAlignment="1">
      <alignment horizontal="right" vertical="center"/>
    </xf>
    <xf numFmtId="0" fontId="74" fillId="4" borderId="6" xfId="0" applyFont="1" applyFill="1" applyBorder="1" applyAlignment="1">
      <alignment horizontal="left" vertical="center"/>
    </xf>
    <xf numFmtId="0" fontId="74" fillId="4" borderId="7" xfId="0" applyFont="1" applyFill="1" applyBorder="1" applyAlignment="1">
      <alignment horizontal="right" vertical="center"/>
    </xf>
    <xf numFmtId="0" fontId="74" fillId="4" borderId="7" xfId="0" applyFont="1" applyFill="1" applyBorder="1" applyAlignment="1">
      <alignment horizontal="center" vertical="center"/>
    </xf>
    <xf numFmtId="4" fontId="74" fillId="4" borderId="7" xfId="0" applyNumberFormat="1" applyFont="1" applyFill="1" applyBorder="1" applyAlignment="1">
      <alignment vertical="center"/>
    </xf>
    <xf numFmtId="0" fontId="75" fillId="0" borderId="4" xfId="0" applyFont="1" applyBorder="1" applyAlignment="1">
      <alignment horizontal="left" vertical="center"/>
    </xf>
    <xf numFmtId="0" fontId="65" fillId="0" borderId="5" xfId="0" applyFont="1" applyBorder="1" applyAlignment="1">
      <alignment horizontal="left" vertical="center"/>
    </xf>
    <xf numFmtId="0" fontId="65" fillId="0" borderId="5" xfId="0" applyFont="1" applyBorder="1" applyAlignment="1">
      <alignment horizontal="center" vertical="center"/>
    </xf>
    <xf numFmtId="0" fontId="65" fillId="0" borderId="5" xfId="0" applyFont="1" applyBorder="1" applyAlignment="1">
      <alignment horizontal="right" vertical="center"/>
    </xf>
    <xf numFmtId="0" fontId="76" fillId="4" borderId="0" xfId="0" applyFont="1" applyFill="1" applyAlignment="1">
      <alignment horizontal="left" vertical="center"/>
    </xf>
    <xf numFmtId="0" fontId="76" fillId="4" borderId="0" xfId="0" applyFont="1" applyFill="1" applyAlignment="1">
      <alignment horizontal="right" vertical="center"/>
    </xf>
    <xf numFmtId="0" fontId="77" fillId="0" borderId="0" xfId="0" applyFont="1" applyAlignment="1">
      <alignment horizontal="left" vertical="center"/>
    </xf>
    <xf numFmtId="0" fontId="78" fillId="0" borderId="3" xfId="0" applyFont="1" applyBorder="1" applyAlignment="1">
      <alignment vertical="center"/>
    </xf>
    <xf numFmtId="0" fontId="78" fillId="0" borderId="0" xfId="0" applyFont="1" applyAlignment="1">
      <alignment vertical="center"/>
    </xf>
    <xf numFmtId="0" fontId="78" fillId="0" borderId="20" xfId="0" applyFont="1" applyBorder="1" applyAlignment="1">
      <alignment horizontal="left" vertical="center"/>
    </xf>
    <xf numFmtId="0" fontId="78" fillId="0" borderId="20" xfId="0" applyFont="1" applyBorder="1" applyAlignment="1">
      <alignment vertical="center"/>
    </xf>
    <xf numFmtId="4" fontId="78" fillId="0" borderId="20" xfId="0" applyNumberFormat="1" applyFont="1" applyBorder="1" applyAlignment="1">
      <alignment vertical="center"/>
    </xf>
    <xf numFmtId="0" fontId="79" fillId="0" borderId="3" xfId="0" applyFont="1" applyBorder="1" applyAlignment="1">
      <alignment vertical="center"/>
    </xf>
    <xf numFmtId="0" fontId="79" fillId="0" borderId="0" xfId="0" applyFont="1" applyAlignment="1">
      <alignment vertical="center"/>
    </xf>
    <xf numFmtId="0" fontId="79" fillId="0" borderId="20" xfId="0" applyFont="1" applyBorder="1" applyAlignment="1">
      <alignment horizontal="left" vertical="center"/>
    </xf>
    <xf numFmtId="0" fontId="79" fillId="0" borderId="20" xfId="0" applyFont="1" applyBorder="1" applyAlignment="1">
      <alignment vertical="center"/>
    </xf>
    <xf numFmtId="4" fontId="79" fillId="0" borderId="20" xfId="0" applyNumberFormat="1" applyFont="1" applyBorder="1" applyAlignment="1">
      <alignment vertical="center"/>
    </xf>
    <xf numFmtId="4" fontId="77" fillId="0" borderId="0" xfId="0" applyNumberFormat="1" applyFont="1" applyAlignment="1">
      <alignment vertical="center"/>
    </xf>
    <xf numFmtId="0" fontId="80" fillId="0" borderId="0" xfId="0" applyFont="1" applyAlignment="1">
      <alignment horizontal="center" vertical="center"/>
    </xf>
    <xf numFmtId="0" fontId="70" fillId="4" borderId="0" xfId="0" applyFont="1" applyFill="1" applyAlignment="1">
      <alignment horizontal="left" vertical="center"/>
    </xf>
    <xf numFmtId="4" fontId="70" fillId="4" borderId="0" xfId="0" applyNumberFormat="1" applyFont="1" applyFill="1" applyAlignment="1">
      <alignment vertical="center"/>
    </xf>
    <xf numFmtId="0" fontId="76" fillId="4" borderId="16" xfId="0" applyFont="1" applyFill="1" applyBorder="1" applyAlignment="1">
      <alignment horizontal="center" vertical="center" wrapText="1"/>
    </xf>
    <xf numFmtId="0" fontId="76" fillId="4" borderId="17" xfId="0" applyFont="1" applyFill="1" applyBorder="1" applyAlignment="1">
      <alignment horizontal="center" vertical="center" wrapText="1"/>
    </xf>
    <xf numFmtId="0" fontId="76" fillId="4" borderId="18" xfId="0" applyFont="1" applyFill="1" applyBorder="1" applyAlignment="1">
      <alignment horizontal="center" vertical="center" wrapText="1"/>
    </xf>
    <xf numFmtId="0" fontId="76" fillId="4" borderId="0" xfId="0" applyFont="1" applyFill="1" applyAlignment="1">
      <alignment horizontal="center" vertical="center" wrapText="1"/>
    </xf>
    <xf numFmtId="0" fontId="80" fillId="0" borderId="16" xfId="0" applyFont="1" applyBorder="1" applyAlignment="1">
      <alignment horizontal="center" vertical="center" wrapText="1"/>
    </xf>
    <xf numFmtId="0" fontId="80" fillId="0" borderId="17" xfId="0" applyFont="1" applyBorder="1" applyAlignment="1">
      <alignment horizontal="center" vertical="center" wrapText="1"/>
    </xf>
    <xf numFmtId="0" fontId="80" fillId="0" borderId="18" xfId="0" applyFont="1" applyBorder="1" applyAlignment="1">
      <alignment horizontal="center" vertical="center" wrapText="1"/>
    </xf>
    <xf numFmtId="0" fontId="70" fillId="0" borderId="0" xfId="0" applyFont="1" applyAlignment="1">
      <alignment horizontal="left" vertical="center"/>
    </xf>
    <xf numFmtId="4" fontId="70" fillId="0" borderId="0" xfId="0" applyNumberFormat="1" applyFont="1"/>
    <xf numFmtId="166" fontId="81" fillId="0" borderId="12" xfId="0" applyNumberFormat="1" applyFont="1" applyBorder="1"/>
    <xf numFmtId="166" fontId="81" fillId="0" borderId="13" xfId="0" applyNumberFormat="1" applyFont="1" applyBorder="1"/>
    <xf numFmtId="4" fontId="82" fillId="0" borderId="0" xfId="0" applyNumberFormat="1" applyFont="1" applyAlignment="1">
      <alignment vertical="center"/>
    </xf>
    <xf numFmtId="0" fontId="83" fillId="0" borderId="3" xfId="0" applyFont="1" applyBorder="1"/>
    <xf numFmtId="0" fontId="83" fillId="0" borderId="0" xfId="0" applyFont="1"/>
    <xf numFmtId="0" fontId="83" fillId="0" borderId="0" xfId="0" applyFont="1" applyAlignment="1">
      <alignment horizontal="left"/>
    </xf>
    <xf numFmtId="0" fontId="78" fillId="0" borderId="0" xfId="0" applyFont="1" applyAlignment="1">
      <alignment horizontal="left"/>
    </xf>
    <xf numFmtId="4" fontId="78" fillId="0" borderId="0" xfId="0" applyNumberFormat="1" applyFont="1"/>
    <xf numFmtId="0" fontId="83" fillId="0" borderId="14" xfId="0" applyFont="1" applyBorder="1"/>
    <xf numFmtId="166" fontId="83" fillId="0" borderId="0" xfId="0" applyNumberFormat="1" applyFont="1"/>
    <xf numFmtId="166" fontId="83" fillId="0" borderId="15" xfId="0" applyNumberFormat="1" applyFont="1" applyBorder="1"/>
    <xf numFmtId="0" fontId="83" fillId="0" borderId="0" xfId="0" applyFont="1" applyAlignment="1">
      <alignment horizontal="center"/>
    </xf>
    <xf numFmtId="4" fontId="83" fillId="0" borderId="0" xfId="0" applyNumberFormat="1" applyFont="1" applyAlignment="1">
      <alignment vertical="center"/>
    </xf>
    <xf numFmtId="0" fontId="79" fillId="0" borderId="0" xfId="0" applyFont="1" applyAlignment="1">
      <alignment horizontal="left"/>
    </xf>
    <xf numFmtId="4" fontId="79" fillId="0" borderId="0" xfId="0" applyNumberFormat="1" applyFont="1"/>
    <xf numFmtId="0" fontId="76" fillId="0" borderId="23" xfId="0" applyFont="1" applyBorder="1" applyAlignment="1">
      <alignment horizontal="center" vertical="center"/>
    </xf>
    <xf numFmtId="49" fontId="76" fillId="0" borderId="23" xfId="0" applyNumberFormat="1" applyFont="1" applyBorder="1" applyAlignment="1">
      <alignment horizontal="left" vertical="center" wrapText="1"/>
    </xf>
    <xf numFmtId="0" fontId="76" fillId="0" borderId="23" xfId="0" applyFont="1" applyBorder="1" applyAlignment="1">
      <alignment horizontal="center" vertical="center" wrapText="1"/>
    </xf>
    <xf numFmtId="167" fontId="76" fillId="0" borderId="23" xfId="0" applyNumberFormat="1" applyFont="1" applyBorder="1" applyAlignment="1">
      <alignment vertical="center"/>
    </xf>
    <xf numFmtId="4" fontId="76" fillId="16" borderId="23" xfId="0" applyNumberFormat="1" applyFont="1" applyFill="1" applyBorder="1" applyAlignment="1" applyProtection="1">
      <alignment vertical="center"/>
      <protection locked="0"/>
    </xf>
    <xf numFmtId="4" fontId="76" fillId="0" borderId="23" xfId="0" applyNumberFormat="1" applyFont="1" applyBorder="1" applyAlignment="1">
      <alignment vertical="center"/>
    </xf>
    <xf numFmtId="0" fontId="80" fillId="0" borderId="14" xfId="0" applyFont="1" applyBorder="1" applyAlignment="1">
      <alignment horizontal="left" vertical="center"/>
    </xf>
    <xf numFmtId="166" fontId="80" fillId="0" borderId="0" xfId="0" applyNumberFormat="1" applyFont="1" applyAlignment="1">
      <alignment vertical="center"/>
    </xf>
    <xf numFmtId="166" fontId="80" fillId="0" borderId="15" xfId="0" applyNumberFormat="1" applyFont="1" applyBorder="1" applyAlignment="1">
      <alignment vertical="center"/>
    </xf>
    <xf numFmtId="0" fontId="76" fillId="0" borderId="0" xfId="0" applyFont="1" applyAlignment="1">
      <alignment horizontal="left" vertical="center"/>
    </xf>
    <xf numFmtId="0" fontId="84" fillId="0" borderId="23" xfId="0" applyFont="1" applyBorder="1" applyAlignment="1">
      <alignment horizontal="center" vertical="center"/>
    </xf>
    <xf numFmtId="49" fontId="84" fillId="0" borderId="23" xfId="0" applyNumberFormat="1" applyFont="1" applyBorder="1" applyAlignment="1">
      <alignment horizontal="left" vertical="center" wrapText="1"/>
    </xf>
    <xf numFmtId="0" fontId="84" fillId="0" borderId="23" xfId="0" applyFont="1" applyBorder="1" applyAlignment="1">
      <alignment horizontal="center" vertical="center" wrapText="1"/>
    </xf>
    <xf numFmtId="167" fontId="84" fillId="0" borderId="23" xfId="0" applyNumberFormat="1" applyFont="1" applyBorder="1" applyAlignment="1">
      <alignment vertical="center"/>
    </xf>
    <xf numFmtId="4" fontId="84" fillId="0" borderId="23" xfId="0" applyNumberFormat="1" applyFont="1" applyBorder="1" applyAlignment="1">
      <alignment vertical="center"/>
    </xf>
    <xf numFmtId="0" fontId="85" fillId="0" borderId="23" xfId="0" applyFont="1" applyBorder="1" applyAlignment="1">
      <alignment vertical="center"/>
    </xf>
    <xf numFmtId="0" fontId="85" fillId="0" borderId="3" xfId="0" applyFont="1" applyBorder="1" applyAlignment="1">
      <alignment vertical="center"/>
    </xf>
    <xf numFmtId="0" fontId="84" fillId="0" borderId="14" xfId="0" applyFont="1" applyBorder="1" applyAlignment="1">
      <alignment horizontal="left" vertical="center"/>
    </xf>
    <xf numFmtId="0" fontId="84" fillId="0" borderId="0" xfId="0" applyFont="1" applyAlignment="1">
      <alignment horizontal="center" vertical="center"/>
    </xf>
    <xf numFmtId="0" fontId="83" fillId="16" borderId="0" xfId="0" applyFont="1" applyFill="1" applyProtection="1">
      <protection locked="0"/>
    </xf>
    <xf numFmtId="4" fontId="84" fillId="16" borderId="23" xfId="0" applyNumberFormat="1" applyFont="1" applyFill="1" applyBorder="1" applyAlignment="1" applyProtection="1">
      <alignment vertical="center"/>
      <protection locked="0"/>
    </xf>
    <xf numFmtId="0" fontId="80" fillId="0" borderId="19" xfId="0" applyFont="1" applyBorder="1" applyAlignment="1">
      <alignment horizontal="left" vertical="center"/>
    </xf>
    <xf numFmtId="0" fontId="80" fillId="0" borderId="20" xfId="0" applyFont="1" applyBorder="1" applyAlignment="1">
      <alignment horizontal="center" vertical="center"/>
    </xf>
    <xf numFmtId="166" fontId="80" fillId="0" borderId="20" xfId="0" applyNumberFormat="1" applyFont="1" applyBorder="1" applyAlignment="1">
      <alignment vertical="center"/>
    </xf>
    <xf numFmtId="166" fontId="80" fillId="0" borderId="21" xfId="0" applyNumberFormat="1" applyFont="1" applyBorder="1" applyAlignment="1">
      <alignment vertical="center"/>
    </xf>
    <xf numFmtId="0" fontId="28" fillId="0" borderId="23" xfId="0" applyFont="1" applyBorder="1" applyAlignment="1">
      <alignment horizontal="left" vertical="center" wrapText="1"/>
    </xf>
    <xf numFmtId="0" fontId="47" fillId="0" borderId="0" xfId="2" applyFont="1"/>
    <xf numFmtId="49" fontId="47" fillId="0" borderId="0" xfId="2" applyNumberFormat="1" applyFont="1"/>
    <xf numFmtId="0" fontId="48" fillId="0" borderId="0" xfId="2" applyFont="1"/>
    <xf numFmtId="49" fontId="51" fillId="0" borderId="0" xfId="2" applyNumberFormat="1" applyFont="1"/>
    <xf numFmtId="0" fontId="54" fillId="0" borderId="0" xfId="2" applyFont="1"/>
    <xf numFmtId="0" fontId="51" fillId="0" borderId="0" xfId="2" applyFont="1" applyAlignment="1">
      <alignment horizontal="left" vertical="center"/>
    </xf>
    <xf numFmtId="168" fontId="52" fillId="0" borderId="0" xfId="2" applyNumberFormat="1" applyFont="1"/>
    <xf numFmtId="0" fontId="51" fillId="0" borderId="0" xfId="2" applyFont="1"/>
    <xf numFmtId="168" fontId="50" fillId="0" borderId="0" xfId="2" applyNumberFormat="1" applyFont="1" applyAlignment="1">
      <alignment horizontal="center" vertical="center"/>
    </xf>
    <xf numFmtId="0" fontId="52" fillId="0" borderId="0" xfId="2" applyFont="1"/>
    <xf numFmtId="0" fontId="50" fillId="0" borderId="0" xfId="2" applyFont="1" applyAlignment="1">
      <alignment horizontal="left" vertical="center"/>
    </xf>
    <xf numFmtId="49" fontId="52" fillId="0" borderId="0" xfId="2" applyNumberFormat="1" applyFont="1"/>
    <xf numFmtId="14" fontId="50" fillId="0" borderId="0" xfId="2" applyNumberFormat="1" applyFont="1" applyAlignment="1">
      <alignment horizontal="left" vertical="center"/>
    </xf>
    <xf numFmtId="14" fontId="52" fillId="0" borderId="0" xfId="2" applyNumberFormat="1" applyFont="1" applyAlignment="1">
      <alignment horizontal="left"/>
    </xf>
    <xf numFmtId="49" fontId="51" fillId="0" borderId="0" xfId="2" applyNumberFormat="1" applyFont="1" applyAlignment="1">
      <alignment horizontal="left" vertical="center"/>
    </xf>
    <xf numFmtId="168" fontId="58" fillId="0" borderId="0" xfId="2" applyNumberFormat="1" applyFont="1" applyAlignment="1">
      <alignment horizontal="center" vertical="center"/>
    </xf>
    <xf numFmtId="49" fontId="50" fillId="0" borderId="0" xfId="2" applyNumberFormat="1" applyFont="1"/>
    <xf numFmtId="0" fontId="50" fillId="0" borderId="0" xfId="2" applyFont="1"/>
    <xf numFmtId="0" fontId="50" fillId="0" borderId="0" xfId="2" applyFont="1" applyAlignment="1">
      <alignment horizontal="center" vertical="center"/>
    </xf>
    <xf numFmtId="169" fontId="50" fillId="0" borderId="0" xfId="2" applyNumberFormat="1" applyFont="1" applyAlignment="1">
      <alignment horizontal="center" vertical="center"/>
    </xf>
    <xf numFmtId="0" fontId="59" fillId="0" borderId="0" xfId="2" applyFont="1" applyAlignment="1">
      <alignment horizontal="left" vertical="center"/>
    </xf>
    <xf numFmtId="49" fontId="51" fillId="0" borderId="0" xfId="2" applyNumberFormat="1" applyFont="1" applyAlignment="1">
      <alignment horizontal="center" vertical="center"/>
    </xf>
    <xf numFmtId="0" fontId="51" fillId="0" borderId="0" xfId="2" applyFont="1" applyAlignment="1">
      <alignment horizontal="center" vertical="center"/>
    </xf>
    <xf numFmtId="169" fontId="51" fillId="0" borderId="0" xfId="2" applyNumberFormat="1" applyFont="1" applyAlignment="1">
      <alignment horizontal="center" vertical="center"/>
    </xf>
    <xf numFmtId="168" fontId="51" fillId="0" borderId="0" xfId="2" applyNumberFormat="1" applyFont="1" applyAlignment="1">
      <alignment horizontal="center" vertical="center"/>
    </xf>
    <xf numFmtId="0" fontId="55" fillId="0" borderId="0" xfId="2" applyFont="1"/>
    <xf numFmtId="49" fontId="50" fillId="0" borderId="29" xfId="2" applyNumberFormat="1" applyFont="1" applyBorder="1" applyAlignment="1">
      <alignment horizontal="center"/>
    </xf>
    <xf numFmtId="49" fontId="52" fillId="0" borderId="46" xfId="2" applyNumberFormat="1" applyFont="1" applyBorder="1" applyAlignment="1">
      <alignment horizontal="center"/>
    </xf>
    <xf numFmtId="0" fontId="50" fillId="0" borderId="46" xfId="2" applyFont="1" applyBorder="1" applyAlignment="1">
      <alignment horizontal="center"/>
    </xf>
    <xf numFmtId="0" fontId="52" fillId="0" borderId="28" xfId="2" applyFont="1" applyBorder="1" applyAlignment="1">
      <alignment horizontal="center"/>
    </xf>
    <xf numFmtId="0" fontId="50" fillId="0" borderId="46" xfId="2" applyFont="1" applyBorder="1" applyAlignment="1">
      <alignment horizontal="center" vertical="center"/>
    </xf>
    <xf numFmtId="169" fontId="50" fillId="0" borderId="39" xfId="2" applyNumberFormat="1" applyFont="1" applyBorder="1" applyAlignment="1">
      <alignment horizontal="center" vertical="center"/>
    </xf>
    <xf numFmtId="169" fontId="50" fillId="0" borderId="45" xfId="2" applyNumberFormat="1" applyFont="1" applyBorder="1" applyAlignment="1">
      <alignment horizontal="center" vertical="center"/>
    </xf>
    <xf numFmtId="49" fontId="50" fillId="0" borderId="55" xfId="2" applyNumberFormat="1" applyFont="1" applyBorder="1" applyAlignment="1">
      <alignment horizontal="center"/>
    </xf>
    <xf numFmtId="49" fontId="52" fillId="0" borderId="42" xfId="2" applyNumberFormat="1" applyFont="1" applyBorder="1" applyAlignment="1">
      <alignment horizontal="center"/>
    </xf>
    <xf numFmtId="0" fontId="50" fillId="0" borderId="42" xfId="2" applyFont="1" applyBorder="1" applyAlignment="1">
      <alignment horizontal="center"/>
    </xf>
    <xf numFmtId="0" fontId="52" fillId="0" borderId="41" xfId="2" applyFont="1" applyBorder="1" applyAlignment="1">
      <alignment horizontal="center"/>
    </xf>
    <xf numFmtId="0" fontId="50" fillId="0" borderId="42" xfId="2" applyFont="1" applyBorder="1" applyAlignment="1">
      <alignment horizontal="center" vertical="center"/>
    </xf>
    <xf numFmtId="169" fontId="50" fillId="0" borderId="42" xfId="2" applyNumberFormat="1" applyFont="1" applyBorder="1" applyAlignment="1">
      <alignment horizontal="center" vertical="center"/>
    </xf>
    <xf numFmtId="169" fontId="50" fillId="0" borderId="40" xfId="2" applyNumberFormat="1" applyFont="1" applyBorder="1" applyAlignment="1">
      <alignment horizontal="center" vertical="center"/>
    </xf>
    <xf numFmtId="49" fontId="50" fillId="0" borderId="53" xfId="2" applyNumberFormat="1" applyFont="1" applyBorder="1" applyAlignment="1">
      <alignment horizontal="center"/>
    </xf>
    <xf numFmtId="49" fontId="52" fillId="0" borderId="35" xfId="2" applyNumberFormat="1" applyFont="1" applyBorder="1" applyAlignment="1">
      <alignment horizontal="center"/>
    </xf>
    <xf numFmtId="0" fontId="51" fillId="0" borderId="52" xfId="2" applyFont="1" applyBorder="1" applyProtection="1">
      <protection locked="0"/>
    </xf>
    <xf numFmtId="0" fontId="54" fillId="0" borderId="52" xfId="2" applyFont="1" applyBorder="1"/>
    <xf numFmtId="0" fontId="50" fillId="0" borderId="52" xfId="2" applyFont="1" applyBorder="1" applyAlignment="1">
      <alignment horizontal="center" vertical="center"/>
    </xf>
    <xf numFmtId="169" fontId="50" fillId="0" borderId="52" xfId="2" applyNumberFormat="1" applyFont="1" applyBorder="1" applyAlignment="1">
      <alignment horizontal="center" vertical="center"/>
    </xf>
    <xf numFmtId="168" fontId="50" fillId="0" borderId="52" xfId="2" applyNumberFormat="1" applyFont="1" applyBorder="1" applyAlignment="1">
      <alignment horizontal="center" vertical="center"/>
    </xf>
    <xf numFmtId="168" fontId="50" fillId="0" borderId="54" xfId="2" applyNumberFormat="1" applyFont="1" applyBorder="1" applyAlignment="1">
      <alignment horizontal="center" vertical="center"/>
    </xf>
    <xf numFmtId="169" fontId="50" fillId="0" borderId="35" xfId="2" applyNumberFormat="1" applyFont="1" applyBorder="1" applyAlignment="1">
      <alignment horizontal="center" vertical="center"/>
    </xf>
    <xf numFmtId="169" fontId="50" fillId="0" borderId="34" xfId="2" applyNumberFormat="1" applyFont="1" applyBorder="1" applyAlignment="1">
      <alignment horizontal="center" vertical="center"/>
    </xf>
    <xf numFmtId="0" fontId="45" fillId="0" borderId="52" xfId="2" applyFont="1" applyBorder="1" applyProtection="1">
      <protection locked="0"/>
    </xf>
    <xf numFmtId="0" fontId="56" fillId="0" borderId="52" xfId="2" applyFont="1" applyBorder="1" applyAlignment="1">
      <alignment horizontal="center"/>
    </xf>
    <xf numFmtId="169" fontId="51" fillId="16" borderId="52" xfId="2" applyNumberFormat="1" applyFont="1" applyFill="1" applyBorder="1" applyAlignment="1" applyProtection="1">
      <alignment horizontal="center" vertical="center"/>
      <protection locked="0"/>
    </xf>
    <xf numFmtId="169" fontId="57" fillId="0" borderId="52" xfId="2" applyNumberFormat="1" applyFont="1" applyBorder="1" applyAlignment="1">
      <alignment horizontal="center"/>
    </xf>
    <xf numFmtId="169" fontId="51" fillId="0" borderId="52" xfId="2" applyNumberFormat="1" applyFont="1" applyBorder="1" applyAlignment="1">
      <alignment horizontal="center" vertical="center"/>
    </xf>
    <xf numFmtId="169" fontId="56" fillId="16" borderId="52" xfId="2" applyNumberFormat="1" applyFont="1" applyFill="1" applyBorder="1" applyAlignment="1" applyProtection="1">
      <alignment horizontal="center"/>
      <protection locked="0"/>
    </xf>
    <xf numFmtId="169" fontId="49" fillId="0" borderId="51" xfId="2" applyNumberFormat="1" applyFont="1" applyBorder="1" applyAlignment="1">
      <alignment horizontal="center"/>
    </xf>
    <xf numFmtId="0" fontId="49" fillId="0" borderId="0" xfId="2" applyFont="1"/>
    <xf numFmtId="0" fontId="52" fillId="0" borderId="35" xfId="2" applyFont="1" applyBorder="1" applyAlignment="1">
      <alignment horizontal="left" vertical="center"/>
    </xf>
    <xf numFmtId="0" fontId="52" fillId="0" borderId="52" xfId="2" applyFont="1" applyBorder="1" applyAlignment="1">
      <alignment horizontal="center" vertical="center"/>
    </xf>
    <xf numFmtId="8" fontId="51" fillId="16" borderId="52" xfId="2" applyNumberFormat="1" applyFont="1" applyFill="1" applyBorder="1" applyAlignment="1" applyProtection="1">
      <alignment horizontal="center" vertical="center"/>
      <protection locked="0"/>
    </xf>
    <xf numFmtId="8" fontId="51" fillId="0" borderId="0" xfId="2" applyNumberFormat="1" applyFont="1" applyAlignment="1">
      <alignment horizontal="center" vertical="center"/>
    </xf>
    <xf numFmtId="8" fontId="50" fillId="16" borderId="35" xfId="2" applyNumberFormat="1" applyFont="1" applyFill="1" applyBorder="1" applyAlignment="1" applyProtection="1">
      <alignment horizontal="center" vertical="center"/>
      <protection locked="0"/>
    </xf>
    <xf numFmtId="8" fontId="50" fillId="0" borderId="51" xfId="2" applyNumberFormat="1" applyFont="1" applyBorder="1" applyAlignment="1">
      <alignment horizontal="center" vertical="center"/>
    </xf>
    <xf numFmtId="0" fontId="50" fillId="0" borderId="52" xfId="2" applyFont="1" applyBorder="1" applyAlignment="1" applyProtection="1">
      <alignment horizontal="left"/>
      <protection locked="0"/>
    </xf>
    <xf numFmtId="0" fontId="52" fillId="0" borderId="52" xfId="2" applyFont="1" applyBorder="1" applyAlignment="1">
      <alignment horizontal="left"/>
    </xf>
    <xf numFmtId="169" fontId="50" fillId="16" borderId="35" xfId="2" applyNumberFormat="1" applyFont="1" applyFill="1" applyBorder="1" applyAlignment="1" applyProtection="1">
      <alignment horizontal="center" vertical="center"/>
      <protection locked="0"/>
    </xf>
    <xf numFmtId="169" fontId="50" fillId="0" borderId="51" xfId="2" applyNumberFormat="1" applyFont="1" applyBorder="1" applyAlignment="1">
      <alignment horizontal="center" vertical="center"/>
    </xf>
    <xf numFmtId="0" fontId="52" fillId="0" borderId="52" xfId="2" applyFont="1" applyBorder="1" applyAlignment="1">
      <alignment horizontal="left" vertical="center"/>
    </xf>
    <xf numFmtId="8" fontId="50" fillId="16" borderId="52" xfId="2" applyNumberFormat="1" applyFont="1" applyFill="1" applyBorder="1" applyAlignment="1" applyProtection="1">
      <alignment horizontal="center" vertical="center"/>
      <protection locked="0"/>
    </xf>
    <xf numFmtId="0" fontId="49" fillId="0" borderId="52" xfId="2" applyFont="1" applyBorder="1" applyAlignment="1">
      <alignment horizontal="center"/>
    </xf>
    <xf numFmtId="169" fontId="57" fillId="0" borderId="0" xfId="2" applyNumberFormat="1" applyFont="1" applyAlignment="1">
      <alignment horizontal="center"/>
    </xf>
    <xf numFmtId="0" fontId="52" fillId="0" borderId="36" xfId="2" applyFont="1" applyBorder="1" applyAlignment="1">
      <alignment horizontal="left" vertical="center"/>
    </xf>
    <xf numFmtId="0" fontId="51" fillId="0" borderId="0" xfId="2" applyFont="1" applyProtection="1">
      <protection locked="0"/>
    </xf>
    <xf numFmtId="8" fontId="51" fillId="0" borderId="52" xfId="2" applyNumberFormat="1" applyFont="1" applyBorder="1" applyAlignment="1">
      <alignment horizontal="center" vertical="center"/>
    </xf>
    <xf numFmtId="171" fontId="47" fillId="0" borderId="0" xfId="2" applyNumberFormat="1" applyFont="1"/>
    <xf numFmtId="49" fontId="50" fillId="0" borderId="50" xfId="2" applyNumberFormat="1" applyFont="1" applyBorder="1" applyAlignment="1">
      <alignment horizontal="center"/>
    </xf>
    <xf numFmtId="49" fontId="52" fillId="0" borderId="31" xfId="2" applyNumberFormat="1" applyFont="1" applyBorder="1" applyAlignment="1">
      <alignment horizontal="center"/>
    </xf>
    <xf numFmtId="0" fontId="50" fillId="0" borderId="49" xfId="2" applyFont="1" applyBorder="1" applyProtection="1">
      <protection locked="0"/>
    </xf>
    <xf numFmtId="0" fontId="52" fillId="0" borderId="49" xfId="2" applyFont="1" applyBorder="1"/>
    <xf numFmtId="0" fontId="50" fillId="0" borderId="49" xfId="2" applyFont="1" applyBorder="1" applyAlignment="1">
      <alignment horizontal="center" vertical="center"/>
    </xf>
    <xf numFmtId="169" fontId="50" fillId="0" borderId="49" xfId="2" applyNumberFormat="1" applyFont="1" applyBorder="1" applyAlignment="1">
      <alignment horizontal="center" vertical="center"/>
    </xf>
    <xf numFmtId="169" fontId="50" fillId="0" borderId="48" xfId="2" applyNumberFormat="1" applyFont="1" applyBorder="1" applyAlignment="1">
      <alignment horizontal="center" vertical="center"/>
    </xf>
    <xf numFmtId="49" fontId="50" fillId="0" borderId="0" xfId="2" applyNumberFormat="1" applyFont="1" applyAlignment="1">
      <alignment horizontal="center"/>
    </xf>
    <xf numFmtId="49" fontId="52" fillId="0" borderId="0" xfId="2" applyNumberFormat="1" applyFont="1" applyAlignment="1">
      <alignment horizontal="center"/>
    </xf>
    <xf numFmtId="0" fontId="51" fillId="0" borderId="0" xfId="2" applyFont="1" applyAlignment="1" applyProtection="1">
      <alignment horizontal="center"/>
      <protection locked="0"/>
    </xf>
    <xf numFmtId="0" fontId="54" fillId="0" borderId="0" xfId="2" applyFont="1" applyAlignment="1">
      <alignment horizontal="center"/>
    </xf>
    <xf numFmtId="49" fontId="50" fillId="0" borderId="47" xfId="2" applyNumberFormat="1" applyFont="1" applyBorder="1" applyAlignment="1">
      <alignment horizontal="center"/>
    </xf>
    <xf numFmtId="49" fontId="52" fillId="0" borderId="47" xfId="2" applyNumberFormat="1" applyFont="1" applyBorder="1" applyAlignment="1">
      <alignment horizontal="center"/>
    </xf>
    <xf numFmtId="0" fontId="51" fillId="0" borderId="47" xfId="2" applyFont="1" applyBorder="1" applyProtection="1">
      <protection locked="0"/>
    </xf>
    <xf numFmtId="0" fontId="54" fillId="0" borderId="47" xfId="2" applyFont="1" applyBorder="1"/>
    <xf numFmtId="0" fontId="51" fillId="0" borderId="47" xfId="2" applyFont="1" applyBorder="1" applyAlignment="1">
      <alignment horizontal="center" vertical="center"/>
    </xf>
    <xf numFmtId="0" fontId="50" fillId="0" borderId="47" xfId="2" applyFont="1" applyBorder="1" applyAlignment="1">
      <alignment horizontal="center" vertical="center"/>
    </xf>
    <xf numFmtId="169" fontId="50" fillId="0" borderId="47" xfId="2" applyNumberFormat="1" applyFont="1" applyBorder="1" applyAlignment="1">
      <alignment horizontal="center" vertical="center"/>
    </xf>
    <xf numFmtId="169" fontId="51" fillId="0" borderId="47" xfId="2" applyNumberFormat="1" applyFont="1" applyBorder="1" applyAlignment="1">
      <alignment horizontal="center" vertical="center"/>
    </xf>
    <xf numFmtId="0" fontId="51" fillId="0" borderId="0" xfId="2" applyFont="1" applyAlignment="1" applyProtection="1">
      <alignment horizontal="left" vertical="center"/>
      <protection locked="0"/>
    </xf>
    <xf numFmtId="0" fontId="50" fillId="0" borderId="46" xfId="2" applyFont="1" applyBorder="1" applyAlignment="1" applyProtection="1">
      <alignment horizontal="center"/>
      <protection locked="0"/>
    </xf>
    <xf numFmtId="0" fontId="50" fillId="0" borderId="42" xfId="2" applyFont="1" applyBorder="1" applyAlignment="1" applyProtection="1">
      <alignment horizontal="center"/>
      <protection locked="0"/>
    </xf>
    <xf numFmtId="49" fontId="50" fillId="0" borderId="53" xfId="2" applyNumberFormat="1" applyFont="1" applyBorder="1" applyAlignment="1">
      <alignment horizontal="center" vertical="center"/>
    </xf>
    <xf numFmtId="0" fontId="50" fillId="0" borderId="49" xfId="2" applyFont="1" applyBorder="1" applyAlignment="1" applyProtection="1">
      <alignment horizontal="left"/>
      <protection locked="0"/>
    </xf>
    <xf numFmtId="0" fontId="52" fillId="0" borderId="49" xfId="2" applyFont="1" applyBorder="1" applyAlignment="1">
      <alignment horizontal="left"/>
    </xf>
    <xf numFmtId="0" fontId="50" fillId="0" borderId="0" xfId="2" applyFont="1" applyAlignment="1" applyProtection="1">
      <alignment horizontal="center"/>
      <protection locked="0"/>
    </xf>
    <xf numFmtId="0" fontId="52" fillId="0" borderId="0" xfId="2" applyFont="1" applyAlignment="1">
      <alignment horizontal="center"/>
    </xf>
    <xf numFmtId="0" fontId="51" fillId="0" borderId="47" xfId="2" applyFont="1" applyBorder="1" applyAlignment="1" applyProtection="1">
      <alignment horizontal="left"/>
      <protection locked="0"/>
    </xf>
    <xf numFmtId="0" fontId="54" fillId="0" borderId="47" xfId="2" applyFont="1" applyBorder="1" applyAlignment="1">
      <alignment horizontal="left"/>
    </xf>
    <xf numFmtId="0" fontId="47" fillId="0" borderId="57" xfId="2" applyFont="1" applyBorder="1"/>
    <xf numFmtId="0" fontId="49" fillId="0" borderId="0" xfId="2" applyFont="1" applyProtection="1">
      <protection locked="0"/>
    </xf>
    <xf numFmtId="0" fontId="50" fillId="0" borderId="0" xfId="2" applyFont="1" applyProtection="1">
      <protection locked="0"/>
    </xf>
    <xf numFmtId="0" fontId="47" fillId="0" borderId="56" xfId="2" applyFont="1" applyBorder="1"/>
    <xf numFmtId="3" fontId="50" fillId="0" borderId="49" xfId="2" applyNumberFormat="1" applyFont="1" applyBorder="1" applyAlignment="1">
      <alignment horizontal="center" vertical="center"/>
    </xf>
    <xf numFmtId="0" fontId="50" fillId="0" borderId="0" xfId="2" applyFont="1" applyAlignment="1" applyProtection="1">
      <alignment horizontal="left"/>
      <protection locked="0"/>
    </xf>
    <xf numFmtId="0" fontId="52" fillId="0" borderId="0" xfId="2" applyFont="1" applyAlignment="1">
      <alignment horizontal="left"/>
    </xf>
    <xf numFmtId="0" fontId="47" fillId="0" borderId="0" xfId="2" applyFont="1" applyProtection="1">
      <protection locked="0"/>
    </xf>
    <xf numFmtId="49" fontId="50" fillId="0" borderId="47" xfId="2" applyNumberFormat="1" applyFont="1" applyBorder="1"/>
    <xf numFmtId="49" fontId="52" fillId="0" borderId="47" xfId="2" applyNumberFormat="1" applyFont="1" applyBorder="1"/>
    <xf numFmtId="49" fontId="50" fillId="0" borderId="50" xfId="2" applyNumberFormat="1" applyFont="1" applyBorder="1" applyAlignment="1">
      <alignment horizontal="center" vertical="center"/>
    </xf>
    <xf numFmtId="0" fontId="52" fillId="0" borderId="49" xfId="2" applyFont="1" applyBorder="1" applyAlignment="1">
      <alignment horizontal="left" vertical="center"/>
    </xf>
    <xf numFmtId="0" fontId="51" fillId="0" borderId="49" xfId="2" applyFont="1" applyBorder="1" applyProtection="1">
      <protection locked="0"/>
    </xf>
    <xf numFmtId="0" fontId="52" fillId="0" borderId="49" xfId="2" applyFont="1" applyBorder="1" applyAlignment="1">
      <alignment horizontal="center" vertical="center"/>
    </xf>
    <xf numFmtId="8" fontId="51" fillId="0" borderId="49" xfId="2" applyNumberFormat="1" applyFont="1" applyBorder="1" applyAlignment="1">
      <alignment horizontal="center" vertical="center"/>
    </xf>
    <xf numFmtId="169" fontId="51" fillId="0" borderId="49" xfId="2" applyNumberFormat="1" applyFont="1" applyBorder="1" applyAlignment="1">
      <alignment horizontal="center" vertical="center"/>
    </xf>
    <xf numFmtId="8" fontId="50" fillId="0" borderId="49" xfId="2" applyNumberFormat="1" applyFont="1" applyBorder="1" applyAlignment="1">
      <alignment horizontal="center" vertical="center"/>
    </xf>
    <xf numFmtId="8" fontId="50" fillId="0" borderId="48" xfId="2" applyNumberFormat="1" applyFont="1" applyBorder="1" applyAlignment="1">
      <alignment horizontal="center" vertical="center"/>
    </xf>
    <xf numFmtId="0" fontId="51" fillId="0" borderId="47" xfId="2" applyFont="1" applyBorder="1"/>
    <xf numFmtId="170" fontId="51" fillId="0" borderId="47" xfId="2" applyNumberFormat="1" applyFont="1" applyBorder="1" applyAlignment="1">
      <alignment horizontal="center" vertical="center"/>
    </xf>
    <xf numFmtId="49" fontId="50" fillId="0" borderId="37" xfId="2" applyNumberFormat="1" applyFont="1" applyBorder="1" applyAlignment="1">
      <alignment horizontal="center"/>
    </xf>
    <xf numFmtId="49" fontId="52" fillId="0" borderId="38" xfId="2" applyNumberFormat="1" applyFont="1" applyBorder="1" applyAlignment="1">
      <alignment horizontal="center"/>
    </xf>
    <xf numFmtId="0" fontId="50" fillId="0" borderId="38" xfId="2" applyFont="1" applyBorder="1" applyAlignment="1">
      <alignment horizontal="center"/>
    </xf>
    <xf numFmtId="0" fontId="50" fillId="0" borderId="28" xfId="2" applyFont="1" applyBorder="1" applyAlignment="1">
      <alignment horizontal="center" vertical="center"/>
    </xf>
    <xf numFmtId="169" fontId="50" fillId="0" borderId="28" xfId="2" applyNumberFormat="1" applyFont="1" applyBorder="1" applyAlignment="1">
      <alignment horizontal="center" vertical="center"/>
    </xf>
    <xf numFmtId="168" fontId="50" fillId="0" borderId="46" xfId="2" applyNumberFormat="1" applyFont="1" applyBorder="1" applyAlignment="1">
      <alignment horizontal="center" vertical="center"/>
    </xf>
    <xf numFmtId="168" fontId="50" fillId="0" borderId="45" xfId="2" applyNumberFormat="1" applyFont="1" applyBorder="1" applyAlignment="1">
      <alignment horizontal="center" vertical="center"/>
    </xf>
    <xf numFmtId="49" fontId="50" fillId="0" borderId="44" xfId="2" applyNumberFormat="1" applyFont="1" applyBorder="1" applyAlignment="1">
      <alignment horizontal="center"/>
    </xf>
    <xf numFmtId="49" fontId="52" fillId="0" borderId="43" xfId="2" applyNumberFormat="1" applyFont="1" applyBorder="1" applyAlignment="1">
      <alignment horizontal="center"/>
    </xf>
    <xf numFmtId="0" fontId="50" fillId="0" borderId="43" xfId="2" applyFont="1" applyBorder="1" applyAlignment="1">
      <alignment horizontal="center"/>
    </xf>
    <xf numFmtId="0" fontId="50" fillId="0" borderId="41" xfId="2" applyFont="1" applyBorder="1" applyAlignment="1">
      <alignment horizontal="center" vertical="center"/>
    </xf>
    <xf numFmtId="169" fontId="50" fillId="0" borderId="41" xfId="2" applyNumberFormat="1" applyFont="1" applyBorder="1" applyAlignment="1">
      <alignment horizontal="center" vertical="center"/>
    </xf>
    <xf numFmtId="168" fontId="50" fillId="0" borderId="42" xfId="2" applyNumberFormat="1" applyFont="1" applyBorder="1" applyAlignment="1">
      <alignment horizontal="center" vertical="center"/>
    </xf>
    <xf numFmtId="168" fontId="50" fillId="0" borderId="41" xfId="2" applyNumberFormat="1" applyFont="1" applyBorder="1" applyAlignment="1">
      <alignment horizontal="center" vertical="center"/>
    </xf>
    <xf numFmtId="168" fontId="50" fillId="0" borderId="40" xfId="2" applyNumberFormat="1" applyFont="1" applyBorder="1" applyAlignment="1">
      <alignment horizontal="center" vertical="center"/>
    </xf>
    <xf numFmtId="49" fontId="51" fillId="0" borderId="37" xfId="2" applyNumberFormat="1" applyFont="1" applyBorder="1" applyAlignment="1">
      <alignment horizontal="center"/>
    </xf>
    <xf numFmtId="49" fontId="52" fillId="0" borderId="28" xfId="2" applyNumberFormat="1" applyFont="1" applyBorder="1" applyAlignment="1">
      <alignment horizontal="center"/>
    </xf>
    <xf numFmtId="0" fontId="51" fillId="0" borderId="39" xfId="2" applyFont="1" applyBorder="1"/>
    <xf numFmtId="0" fontId="54" fillId="0" borderId="28" xfId="2" applyFont="1" applyBorder="1"/>
    <xf numFmtId="0" fontId="50" fillId="0" borderId="38" xfId="2" applyFont="1" applyBorder="1" applyAlignment="1">
      <alignment horizontal="center" vertical="center"/>
    </xf>
    <xf numFmtId="169" fontId="53" fillId="0" borderId="38" xfId="2" applyNumberFormat="1" applyFont="1" applyBorder="1" applyAlignment="1">
      <alignment horizontal="center" vertical="center"/>
    </xf>
    <xf numFmtId="169" fontId="53" fillId="0" borderId="28" xfId="2" applyNumberFormat="1" applyFont="1" applyBorder="1" applyAlignment="1">
      <alignment horizontal="center" vertical="center"/>
    </xf>
    <xf numFmtId="169" fontId="53" fillId="0" borderId="27" xfId="2" applyNumberFormat="1" applyFont="1" applyBorder="1" applyAlignment="1">
      <alignment horizontal="center" vertical="center"/>
    </xf>
    <xf numFmtId="0" fontId="51" fillId="0" borderId="36" xfId="2" applyFont="1" applyBorder="1"/>
    <xf numFmtId="0" fontId="50" fillId="0" borderId="35" xfId="2" applyFont="1" applyBorder="1" applyAlignment="1">
      <alignment horizontal="center" vertical="center"/>
    </xf>
    <xf numFmtId="169" fontId="53" fillId="0" borderId="35" xfId="2" applyNumberFormat="1" applyFont="1" applyBorder="1" applyAlignment="1">
      <alignment horizontal="center" vertical="center"/>
    </xf>
    <xf numFmtId="169" fontId="53" fillId="0" borderId="0" xfId="2" applyNumberFormat="1" applyFont="1" applyAlignment="1">
      <alignment horizontal="center" vertical="center"/>
    </xf>
    <xf numFmtId="169" fontId="53" fillId="0" borderId="34" xfId="2" applyNumberFormat="1" applyFont="1" applyBorder="1" applyAlignment="1">
      <alignment horizontal="center" vertical="center"/>
    </xf>
    <xf numFmtId="0" fontId="51" fillId="0" borderId="36" xfId="2" applyFont="1" applyBorder="1" applyAlignment="1">
      <alignment horizontal="left"/>
    </xf>
    <xf numFmtId="0" fontId="54" fillId="0" borderId="0" xfId="2" applyFont="1" applyAlignment="1">
      <alignment horizontal="left"/>
    </xf>
    <xf numFmtId="49" fontId="51" fillId="0" borderId="33" xfId="2" applyNumberFormat="1" applyFont="1" applyBorder="1" applyAlignment="1">
      <alignment horizontal="center"/>
    </xf>
    <xf numFmtId="49" fontId="52" fillId="0" borderId="25" xfId="2" applyNumberFormat="1" applyFont="1" applyBorder="1" applyAlignment="1">
      <alignment horizontal="center"/>
    </xf>
    <xf numFmtId="0" fontId="51" fillId="0" borderId="32" xfId="2" applyFont="1" applyBorder="1"/>
    <xf numFmtId="0" fontId="54" fillId="0" borderId="25" xfId="2" applyFont="1" applyBorder="1"/>
    <xf numFmtId="0" fontId="50" fillId="0" borderId="25" xfId="2" applyFont="1" applyBorder="1" applyAlignment="1">
      <alignment horizontal="center" vertical="center"/>
    </xf>
    <xf numFmtId="0" fontId="50" fillId="0" borderId="31" xfId="2" applyFont="1" applyBorder="1" applyAlignment="1">
      <alignment horizontal="center" vertical="center"/>
    </xf>
    <xf numFmtId="169" fontId="50" fillId="0" borderId="25" xfId="2" applyNumberFormat="1" applyFont="1" applyBorder="1" applyAlignment="1">
      <alignment horizontal="center" vertical="center"/>
    </xf>
    <xf numFmtId="169" fontId="53" fillId="0" borderId="31" xfId="2" applyNumberFormat="1" applyFont="1" applyBorder="1" applyAlignment="1">
      <alignment horizontal="center" vertical="center"/>
    </xf>
    <xf numFmtId="169" fontId="53" fillId="0" borderId="25" xfId="2" applyNumberFormat="1" applyFont="1" applyBorder="1" applyAlignment="1">
      <alignment horizontal="center" vertical="center"/>
    </xf>
    <xf numFmtId="169" fontId="53" fillId="0" borderId="24" xfId="2" applyNumberFormat="1" applyFont="1" applyBorder="1" applyAlignment="1">
      <alignment horizontal="center" vertical="center"/>
    </xf>
    <xf numFmtId="169" fontId="53" fillId="0" borderId="30" xfId="2" applyNumberFormat="1" applyFont="1" applyBorder="1" applyAlignment="1">
      <alignment horizontal="center" vertical="center"/>
    </xf>
    <xf numFmtId="49" fontId="48" fillId="0" borderId="0" xfId="2" applyNumberFormat="1" applyFont="1"/>
    <xf numFmtId="0" fontId="47" fillId="0" borderId="0" xfId="2" applyFont="1" applyAlignment="1">
      <alignment horizontal="center" vertical="center"/>
    </xf>
    <xf numFmtId="169" fontId="47" fillId="0" borderId="0" xfId="2" applyNumberFormat="1" applyFont="1" applyAlignment="1">
      <alignment horizontal="center" vertical="center"/>
    </xf>
    <xf numFmtId="168" fontId="47" fillId="0" borderId="0" xfId="2" applyNumberFormat="1" applyFont="1" applyAlignment="1">
      <alignment horizontal="center" vertical="center"/>
    </xf>
    <xf numFmtId="0" fontId="7" fillId="0" borderId="0" xfId="8" applyAlignment="1">
      <alignment horizontal="center"/>
    </xf>
    <xf numFmtId="0" fontId="50" fillId="0" borderId="67" xfId="9" applyFont="1" applyFill="1" applyBorder="1" applyAlignment="1" applyProtection="1">
      <alignment vertical="center" wrapText="1"/>
    </xf>
    <xf numFmtId="0" fontId="50" fillId="0" borderId="68" xfId="9" applyFont="1" applyFill="1" applyBorder="1" applyAlignment="1" applyProtection="1">
      <alignment vertical="center" wrapText="1"/>
    </xf>
    <xf numFmtId="2" fontId="7" fillId="0" borderId="0" xfId="8" applyNumberFormat="1" applyAlignment="1">
      <alignment wrapText="1"/>
    </xf>
    <xf numFmtId="0" fontId="50" fillId="0" borderId="69" xfId="9" applyFont="1" applyFill="1" applyBorder="1" applyAlignment="1" applyProtection="1">
      <alignment vertical="center" wrapText="1"/>
    </xf>
    <xf numFmtId="0" fontId="50" fillId="0" borderId="0" xfId="9" applyFont="1" applyFill="1" applyBorder="1" applyAlignment="1" applyProtection="1">
      <alignment horizontal="left" vertical="center" wrapText="1"/>
    </xf>
    <xf numFmtId="0" fontId="117" fillId="15" borderId="0" xfId="9" applyFont="1" applyFill="1" applyBorder="1" applyAlignment="1" applyProtection="1">
      <alignment horizontal="center"/>
    </xf>
    <xf numFmtId="0" fontId="128" fillId="14" borderId="78" xfId="9" applyFont="1" applyFill="1" applyBorder="1" applyAlignment="1" applyProtection="1">
      <alignment horizontal="center" vertical="center" wrapText="1"/>
      <protection locked="0"/>
    </xf>
    <xf numFmtId="0" fontId="129" fillId="0" borderId="63" xfId="9" applyFont="1" applyFill="1" applyBorder="1" applyAlignment="1" applyProtection="1">
      <alignment horizontal="right" vertical="center" wrapText="1"/>
    </xf>
    <xf numFmtId="0" fontId="50" fillId="0" borderId="81" xfId="9" applyFont="1" applyFill="1" applyBorder="1" applyProtection="1"/>
    <xf numFmtId="0" fontId="51" fillId="0" borderId="63" xfId="9" applyFont="1" applyFill="1" applyBorder="1" applyAlignment="1" applyProtection="1">
      <alignment wrapText="1"/>
    </xf>
    <xf numFmtId="0" fontId="51" fillId="0" borderId="63" xfId="9" applyFont="1" applyFill="1" applyBorder="1" applyAlignment="1" applyProtection="1">
      <alignment vertical="center"/>
    </xf>
    <xf numFmtId="0" fontId="133" fillId="0" borderId="63" xfId="9" applyFont="1" applyFill="1" applyBorder="1" applyAlignment="1" applyProtection="1">
      <alignment horizontal="right" vertical="center" wrapText="1"/>
    </xf>
    <xf numFmtId="0" fontId="51" fillId="0" borderId="87" xfId="5" applyFont="1" applyBorder="1" applyAlignment="1" applyProtection="1">
      <alignment horizontal="center" vertical="top" wrapText="1"/>
    </xf>
    <xf numFmtId="0" fontId="51" fillId="0" borderId="0" xfId="5" applyFont="1" applyBorder="1" applyAlignment="1" applyProtection="1">
      <alignment horizontal="center" vertical="top" wrapText="1"/>
    </xf>
    <xf numFmtId="0" fontId="51" fillId="0" borderId="34" xfId="5" applyFont="1" applyBorder="1" applyAlignment="1" applyProtection="1">
      <alignment horizontal="center" vertical="top" wrapText="1"/>
    </xf>
    <xf numFmtId="0" fontId="50" fillId="0" borderId="87" xfId="5" applyFont="1" applyFill="1" applyBorder="1" applyAlignment="1" applyProtection="1">
      <alignment horizontal="center" vertical="center" wrapText="1"/>
    </xf>
    <xf numFmtId="0" fontId="50" fillId="0" borderId="26" xfId="5" applyFont="1" applyFill="1" applyBorder="1" applyAlignment="1" applyProtection="1">
      <alignment horizontal="center" vertical="center" wrapText="1"/>
    </xf>
    <xf numFmtId="0" fontId="50" fillId="0" borderId="51" xfId="5" applyFont="1" applyFill="1" applyBorder="1" applyAlignment="1" applyProtection="1">
      <alignment vertical="center" wrapText="1"/>
    </xf>
    <xf numFmtId="0" fontId="51" fillId="0" borderId="71" xfId="5" applyFont="1" applyBorder="1" applyAlignment="1" applyProtection="1">
      <alignment horizontal="center" vertical="center" wrapText="1"/>
    </xf>
    <xf numFmtId="0" fontId="45" fillId="0" borderId="72" xfId="8" applyFont="1" applyBorder="1" applyAlignment="1">
      <alignment horizontal="center" vertical="center" wrapText="1"/>
    </xf>
    <xf numFmtId="0" fontId="57" fillId="0" borderId="28" xfId="0" applyFont="1" applyBorder="1" applyAlignment="1">
      <alignment horizontal="center" vertical="center" wrapText="1"/>
    </xf>
    <xf numFmtId="0" fontId="51" fillId="0" borderId="73" xfId="5" applyFont="1" applyBorder="1" applyAlignment="1" applyProtection="1">
      <alignment horizontal="center" vertical="center" wrapText="1"/>
    </xf>
    <xf numFmtId="0" fontId="7" fillId="0" borderId="76" xfId="8" applyBorder="1" applyAlignment="1" applyProtection="1">
      <alignment horizontal="center" vertical="center"/>
      <protection locked="0"/>
    </xf>
    <xf numFmtId="0" fontId="7" fillId="0" borderId="0" xfId="8" applyAlignment="1">
      <alignment vertical="center"/>
    </xf>
    <xf numFmtId="0" fontId="45" fillId="0" borderId="72" xfId="8" applyFont="1" applyBorder="1" applyAlignment="1">
      <alignment vertical="center"/>
    </xf>
    <xf numFmtId="0" fontId="57" fillId="0" borderId="72" xfId="0" applyFont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7" fillId="0" borderId="74" xfId="8" applyBorder="1" applyAlignment="1" applyProtection="1">
      <alignment horizontal="center" vertical="center"/>
      <protection locked="0"/>
    </xf>
    <xf numFmtId="0" fontId="28" fillId="15" borderId="23" xfId="0" applyFont="1" applyFill="1" applyBorder="1" applyAlignment="1" applyProtection="1">
      <alignment horizontal="left" vertical="center" wrapText="1"/>
      <protection locked="0"/>
    </xf>
    <xf numFmtId="0" fontId="4" fillId="14" borderId="108" xfId="8" applyFont="1" applyFill="1" applyBorder="1" applyAlignment="1" applyProtection="1">
      <alignment vertical="top" wrapText="1"/>
      <protection locked="0"/>
    </xf>
    <xf numFmtId="0" fontId="50" fillId="0" borderId="69" xfId="9" applyFont="1" applyFill="1" applyBorder="1" applyAlignment="1" applyProtection="1"/>
    <xf numFmtId="2" fontId="50" fillId="0" borderId="82" xfId="9" applyNumberFormat="1" applyFont="1" applyFill="1" applyBorder="1" applyProtection="1"/>
    <xf numFmtId="0" fontId="50" fillId="0" borderId="67" xfId="9" applyFont="1" applyFill="1" applyBorder="1" applyAlignment="1" applyProtection="1">
      <alignment horizontal="left" vertical="center"/>
    </xf>
    <xf numFmtId="0" fontId="50" fillId="0" borderId="84" xfId="9" applyFont="1" applyFill="1" applyBorder="1" applyAlignment="1" applyProtection="1">
      <alignment horizontal="left" vertical="center"/>
    </xf>
    <xf numFmtId="0" fontId="3" fillId="14" borderId="109" xfId="8" applyFont="1" applyFill="1" applyBorder="1" applyAlignment="1" applyProtection="1">
      <alignment vertical="top" wrapText="1"/>
      <protection locked="0"/>
    </xf>
    <xf numFmtId="0" fontId="7" fillId="14" borderId="77" xfId="8" applyFill="1" applyBorder="1" applyAlignment="1" applyProtection="1">
      <alignment horizontal="center" vertical="top"/>
      <protection locked="0"/>
    </xf>
    <xf numFmtId="0" fontId="7" fillId="14" borderId="78" xfId="8" applyFill="1" applyBorder="1" applyAlignment="1" applyProtection="1">
      <alignment horizontal="center" vertical="top"/>
      <protection locked="0"/>
    </xf>
    <xf numFmtId="0" fontId="3" fillId="14" borderId="57" xfId="8" applyFont="1" applyFill="1" applyBorder="1" applyAlignment="1" applyProtection="1">
      <alignment horizontal="left" vertical="top"/>
      <protection locked="0"/>
    </xf>
    <xf numFmtId="0" fontId="7" fillId="14" borderId="57" xfId="8" applyFill="1" applyBorder="1" applyAlignment="1" applyProtection="1">
      <alignment horizontal="left" vertical="top"/>
      <protection locked="0"/>
    </xf>
    <xf numFmtId="0" fontId="7" fillId="14" borderId="75" xfId="8" applyFill="1" applyBorder="1" applyAlignment="1" applyProtection="1">
      <alignment horizontal="left" vertical="top"/>
      <protection locked="0"/>
    </xf>
    <xf numFmtId="0" fontId="4" fillId="14" borderId="77" xfId="8" applyFont="1" applyFill="1" applyBorder="1" applyAlignment="1" applyProtection="1">
      <alignment horizontal="center" vertical="top" wrapText="1"/>
      <protection locked="0"/>
    </xf>
    <xf numFmtId="0" fontId="2" fillId="14" borderId="88" xfId="8" applyFont="1" applyFill="1" applyBorder="1" applyAlignment="1" applyProtection="1">
      <alignment vertical="top" wrapText="1"/>
      <protection locked="0"/>
    </xf>
    <xf numFmtId="43" fontId="5" fillId="0" borderId="30" xfId="10" applyFont="1" applyFill="1" applyBorder="1" applyAlignment="1" applyProtection="1">
      <alignment horizontal="center" vertical="center"/>
    </xf>
    <xf numFmtId="0" fontId="7" fillId="14" borderId="77" xfId="8" applyFill="1" applyBorder="1" applyAlignment="1" applyProtection="1">
      <alignment horizontal="left" vertical="top"/>
      <protection locked="0"/>
    </xf>
    <xf numFmtId="0" fontId="7" fillId="14" borderId="78" xfId="8" applyFill="1" applyBorder="1" applyAlignment="1" applyProtection="1">
      <alignment horizontal="left" vertical="top"/>
      <protection locked="0"/>
    </xf>
    <xf numFmtId="43" fontId="125" fillId="0" borderId="30" xfId="10" applyFont="1" applyFill="1" applyBorder="1" applyAlignment="1" applyProtection="1">
      <alignment vertical="center" wrapText="1"/>
    </xf>
    <xf numFmtId="1" fontId="50" fillId="0" borderId="93" xfId="9" applyNumberFormat="1" applyFont="1" applyFill="1" applyBorder="1" applyAlignment="1" applyProtection="1">
      <alignment horizontal="right"/>
    </xf>
    <xf numFmtId="0" fontId="50" fillId="14" borderId="80" xfId="9" applyFont="1" applyFill="1" applyBorder="1" applyAlignment="1" applyProtection="1">
      <alignment horizontal="left"/>
      <protection locked="0"/>
    </xf>
    <xf numFmtId="0" fontId="50" fillId="14" borderId="85" xfId="9" applyFont="1" applyFill="1" applyBorder="1" applyAlignment="1" applyProtection="1">
      <alignment horizontal="left"/>
      <protection locked="0"/>
    </xf>
    <xf numFmtId="0" fontId="50" fillId="14" borderId="84" xfId="9" applyFont="1" applyFill="1" applyBorder="1" applyAlignment="1" applyProtection="1">
      <alignment horizontal="left"/>
      <protection locked="0"/>
    </xf>
    <xf numFmtId="0" fontId="50" fillId="14" borderId="92" xfId="9" applyFont="1" applyFill="1" applyBorder="1" applyAlignment="1" applyProtection="1">
      <alignment horizontal="left"/>
      <protection locked="0"/>
    </xf>
    <xf numFmtId="0" fontId="50" fillId="14" borderId="93" xfId="9" applyFont="1" applyFill="1" applyBorder="1" applyAlignment="1" applyProtection="1">
      <alignment horizontal="left"/>
      <protection locked="0"/>
    </xf>
    <xf numFmtId="0" fontId="50" fillId="14" borderId="86" xfId="9" applyFont="1" applyFill="1" applyBorder="1" applyAlignment="1" applyProtection="1">
      <alignment horizontal="left"/>
      <protection locked="0"/>
    </xf>
    <xf numFmtId="0" fontId="50" fillId="14" borderId="29" xfId="9" applyFont="1" applyFill="1" applyBorder="1" applyAlignment="1" applyProtection="1">
      <alignment horizontal="left"/>
      <protection locked="0"/>
    </xf>
    <xf numFmtId="0" fontId="50" fillId="14" borderId="28" xfId="9" applyFont="1" applyFill="1" applyBorder="1" applyAlignment="1" applyProtection="1">
      <alignment horizontal="left"/>
      <protection locked="0"/>
    </xf>
    <xf numFmtId="0" fontId="50" fillId="14" borderId="27" xfId="9" applyFont="1" applyFill="1" applyBorder="1" applyAlignment="1" applyProtection="1">
      <alignment horizontal="left"/>
      <protection locked="0"/>
    </xf>
    <xf numFmtId="0" fontId="50" fillId="14" borderId="26" xfId="9" applyFont="1" applyFill="1" applyBorder="1" applyAlignment="1" applyProtection="1">
      <alignment horizontal="left"/>
      <protection locked="0"/>
    </xf>
    <xf numFmtId="0" fontId="50" fillId="14" borderId="25" xfId="9" applyFont="1" applyFill="1" applyBorder="1" applyAlignment="1" applyProtection="1">
      <alignment horizontal="left"/>
      <protection locked="0"/>
    </xf>
    <xf numFmtId="0" fontId="50" fillId="14" borderId="24" xfId="9" applyFont="1" applyFill="1" applyBorder="1" applyAlignment="1" applyProtection="1">
      <alignment horizontal="left"/>
      <protection locked="0"/>
    </xf>
    <xf numFmtId="0" fontId="141" fillId="0" borderId="63" xfId="9" applyFont="1" applyFill="1" applyBorder="1" applyAlignment="1" applyProtection="1">
      <alignment horizontal="left" vertical="center" wrapText="1"/>
    </xf>
    <xf numFmtId="0" fontId="129" fillId="0" borderId="64" xfId="9" applyFont="1" applyFill="1" applyBorder="1" applyAlignment="1" applyProtection="1">
      <alignment horizontal="left" vertical="center" wrapText="1"/>
    </xf>
    <xf numFmtId="0" fontId="129" fillId="0" borderId="65" xfId="9" applyFont="1" applyFill="1" applyBorder="1" applyAlignment="1" applyProtection="1">
      <alignment horizontal="left" vertical="center" wrapText="1"/>
    </xf>
    <xf numFmtId="0" fontId="51" fillId="0" borderId="64" xfId="9" applyFont="1" applyFill="1" applyBorder="1" applyAlignment="1" applyProtection="1">
      <alignment horizontal="center" wrapText="1"/>
    </xf>
    <xf numFmtId="43" fontId="51" fillId="0" borderId="63" xfId="10" applyFont="1" applyFill="1" applyBorder="1" applyAlignment="1" applyProtection="1">
      <alignment horizontal="center" vertical="center"/>
    </xf>
    <xf numFmtId="43" fontId="51" fillId="0" borderId="65" xfId="10" applyFont="1" applyFill="1" applyBorder="1" applyAlignment="1" applyProtection="1">
      <alignment horizontal="center" vertical="center"/>
    </xf>
    <xf numFmtId="0" fontId="129" fillId="0" borderId="63" xfId="9" applyFont="1" applyFill="1" applyBorder="1" applyAlignment="1" applyProtection="1">
      <alignment horizontal="left"/>
    </xf>
    <xf numFmtId="0" fontId="129" fillId="0" borderId="64" xfId="9" applyFont="1" applyFill="1" applyBorder="1" applyAlignment="1" applyProtection="1">
      <alignment horizontal="left"/>
    </xf>
    <xf numFmtId="0" fontId="129" fillId="0" borderId="91" xfId="9" applyFont="1" applyFill="1" applyBorder="1" applyAlignment="1" applyProtection="1">
      <alignment horizontal="left"/>
    </xf>
    <xf numFmtId="43" fontId="127" fillId="0" borderId="63" xfId="10" applyFont="1" applyFill="1" applyBorder="1" applyAlignment="1" applyProtection="1">
      <alignment horizontal="center" wrapText="1"/>
    </xf>
    <xf numFmtId="43" fontId="127" fillId="0" borderId="65" xfId="10" applyFont="1" applyFill="1" applyBorder="1" applyAlignment="1" applyProtection="1">
      <alignment horizontal="center" wrapText="1"/>
    </xf>
    <xf numFmtId="0" fontId="50" fillId="0" borderId="87" xfId="9" applyFont="1" applyFill="1" applyBorder="1" applyAlignment="1" applyProtection="1">
      <alignment horizontal="left" vertical="center" wrapText="1"/>
    </xf>
    <xf numFmtId="0" fontId="50" fillId="0" borderId="0" xfId="9" applyFont="1" applyFill="1" applyBorder="1" applyAlignment="1" applyProtection="1">
      <alignment horizontal="left" vertical="center" wrapText="1"/>
    </xf>
    <xf numFmtId="0" fontId="50" fillId="0" borderId="34" xfId="9" applyFont="1" applyFill="1" applyBorder="1" applyAlignment="1" applyProtection="1">
      <alignment horizontal="left" vertical="center" wrapText="1"/>
    </xf>
    <xf numFmtId="0" fontId="50" fillId="0" borderId="66" xfId="9" applyFont="1" applyFill="1" applyBorder="1" applyAlignment="1" applyProtection="1">
      <alignment horizontal="left"/>
    </xf>
    <xf numFmtId="0" fontId="50" fillId="0" borderId="27" xfId="9" applyFont="1" applyFill="1" applyBorder="1" applyAlignment="1" applyProtection="1">
      <alignment horizontal="left"/>
    </xf>
    <xf numFmtId="43" fontId="50" fillId="0" borderId="83" xfId="10" applyFont="1" applyFill="1" applyBorder="1" applyAlignment="1" applyProtection="1">
      <alignment horizontal="center"/>
    </xf>
    <xf numFmtId="43" fontId="50" fillId="0" borderId="34" xfId="10" applyFont="1" applyFill="1" applyBorder="1" applyAlignment="1" applyProtection="1">
      <alignment horizontal="center"/>
    </xf>
    <xf numFmtId="0" fontId="51" fillId="0" borderId="111" xfId="9" applyFont="1" applyFill="1" applyBorder="1" applyAlignment="1" applyProtection="1">
      <alignment horizontal="center" vertical="center" wrapText="1"/>
    </xf>
    <xf numFmtId="0" fontId="51" fillId="0" borderId="65" xfId="9" applyFont="1" applyFill="1" applyBorder="1" applyAlignment="1" applyProtection="1">
      <alignment horizontal="center" vertical="center" wrapText="1"/>
    </xf>
    <xf numFmtId="0" fontId="50" fillId="0" borderId="76" xfId="9" applyFont="1" applyFill="1" applyBorder="1" applyAlignment="1" applyProtection="1">
      <alignment horizontal="left" vertical="center" wrapText="1"/>
    </xf>
    <xf numFmtId="0" fontId="50" fillId="0" borderId="77" xfId="9" applyFont="1" applyFill="1" applyBorder="1" applyAlignment="1" applyProtection="1">
      <alignment horizontal="left" vertical="center" wrapText="1"/>
    </xf>
    <xf numFmtId="0" fontId="117" fillId="14" borderId="77" xfId="9" applyFont="1" applyFill="1" applyBorder="1" applyAlignment="1" applyProtection="1">
      <alignment horizontal="center"/>
    </xf>
    <xf numFmtId="0" fontId="117" fillId="14" borderId="78" xfId="9" applyFont="1" applyFill="1" applyBorder="1" applyAlignment="1" applyProtection="1">
      <alignment horizontal="center"/>
    </xf>
    <xf numFmtId="0" fontId="50" fillId="0" borderId="69" xfId="9" applyFont="1" applyFill="1" applyBorder="1" applyAlignment="1" applyProtection="1">
      <alignment horizontal="left"/>
    </xf>
    <xf numFmtId="0" fontId="50" fillId="0" borderId="114" xfId="9" applyFont="1" applyFill="1" applyBorder="1" applyAlignment="1" applyProtection="1">
      <alignment horizontal="left"/>
    </xf>
    <xf numFmtId="0" fontId="50" fillId="0" borderId="115" xfId="9" applyFont="1" applyFill="1" applyBorder="1" applyAlignment="1" applyProtection="1">
      <alignment horizontal="left"/>
    </xf>
    <xf numFmtId="0" fontId="117" fillId="0" borderId="79" xfId="9" applyFont="1" applyFill="1" applyBorder="1" applyAlignment="1" applyProtection="1">
      <alignment horizontal="center"/>
    </xf>
    <xf numFmtId="0" fontId="129" fillId="0" borderId="97" xfId="9" applyFont="1" applyFill="1" applyBorder="1" applyAlignment="1" applyProtection="1">
      <alignment horizontal="center" vertical="center" wrapText="1"/>
    </xf>
    <xf numFmtId="0" fontId="129" fillId="0" borderId="98" xfId="9" applyFont="1" applyFill="1" applyBorder="1" applyAlignment="1" applyProtection="1">
      <alignment horizontal="center" vertical="center" wrapText="1"/>
    </xf>
    <xf numFmtId="0" fontId="129" fillId="0" borderId="104" xfId="9" applyFont="1" applyFill="1" applyBorder="1" applyAlignment="1" applyProtection="1">
      <alignment horizontal="center" vertical="center" wrapText="1"/>
    </xf>
    <xf numFmtId="0" fontId="7" fillId="0" borderId="94" xfId="9" applyFont="1" applyFill="1" applyBorder="1" applyAlignment="1" applyProtection="1">
      <alignment horizontal="center" vertical="center" wrapText="1"/>
    </xf>
    <xf numFmtId="0" fontId="7" fillId="0" borderId="95" xfId="9" applyFont="1" applyFill="1" applyBorder="1" applyAlignment="1" applyProtection="1">
      <alignment horizontal="center" vertical="center" wrapText="1"/>
    </xf>
    <xf numFmtId="0" fontId="7" fillId="0" borderId="96" xfId="9" applyFont="1" applyFill="1" applyBorder="1" applyAlignment="1" applyProtection="1">
      <alignment horizontal="center" vertical="center" wrapText="1"/>
    </xf>
    <xf numFmtId="0" fontId="117" fillId="14" borderId="42" xfId="9" applyFont="1" applyFill="1" applyBorder="1" applyAlignment="1" applyProtection="1">
      <alignment horizontal="center"/>
    </xf>
    <xf numFmtId="0" fontId="117" fillId="14" borderId="40" xfId="9" applyFont="1" applyFill="1" applyBorder="1" applyAlignment="1" applyProtection="1">
      <alignment horizontal="center"/>
    </xf>
    <xf numFmtId="0" fontId="51" fillId="0" borderId="44" xfId="5" applyFont="1" applyFill="1" applyBorder="1" applyAlignment="1" applyProtection="1">
      <alignment horizontal="left" vertical="center" wrapText="1"/>
    </xf>
    <xf numFmtId="0" fontId="51" fillId="0" borderId="42" xfId="5" applyFont="1" applyFill="1" applyBorder="1" applyAlignment="1" applyProtection="1">
      <alignment horizontal="left" vertical="center" wrapText="1"/>
    </xf>
    <xf numFmtId="0" fontId="125" fillId="0" borderId="76" xfId="9" applyFont="1" applyFill="1" applyBorder="1" applyAlignment="1" applyProtection="1">
      <alignment horizontal="left" vertical="top" wrapText="1"/>
    </xf>
    <xf numFmtId="0" fontId="125" fillId="0" borderId="77" xfId="9" applyFont="1" applyFill="1" applyBorder="1" applyAlignment="1" applyProtection="1">
      <alignment horizontal="left" vertical="top" wrapText="1"/>
    </xf>
    <xf numFmtId="0" fontId="125" fillId="0" borderId="90" xfId="9" applyFont="1" applyFill="1" applyBorder="1" applyAlignment="1" applyProtection="1">
      <alignment horizontal="left" vertical="top" wrapText="1"/>
    </xf>
    <xf numFmtId="43" fontId="51" fillId="15" borderId="63" xfId="10" applyFont="1" applyFill="1" applyBorder="1" applyAlignment="1" applyProtection="1">
      <alignment horizontal="center"/>
    </xf>
    <xf numFmtId="43" fontId="51" fillId="15" borderId="65" xfId="10" applyFont="1" applyFill="1" applyBorder="1" applyAlignment="1" applyProtection="1">
      <alignment horizontal="center"/>
    </xf>
    <xf numFmtId="0" fontId="117" fillId="0" borderId="0" xfId="9" applyFont="1" applyFill="1" applyBorder="1" applyAlignment="1" applyProtection="1">
      <alignment horizontal="center"/>
    </xf>
    <xf numFmtId="0" fontId="51" fillId="0" borderId="29" xfId="9" applyFont="1" applyFill="1" applyBorder="1" applyAlignment="1" applyProtection="1">
      <alignment horizontal="left" vertical="center" wrapText="1"/>
    </xf>
    <xf numFmtId="0" fontId="51" fillId="0" borderId="28" xfId="9" applyFont="1" applyFill="1" applyBorder="1" applyAlignment="1" applyProtection="1">
      <alignment horizontal="left" vertical="center" wrapText="1"/>
    </xf>
    <xf numFmtId="0" fontId="51" fillId="0" borderId="27" xfId="9" applyFont="1" applyFill="1" applyBorder="1" applyAlignment="1" applyProtection="1">
      <alignment horizontal="left" vertical="center" wrapText="1"/>
    </xf>
    <xf numFmtId="0" fontId="50" fillId="0" borderId="66" xfId="9" applyFont="1" applyFill="1" applyBorder="1" applyAlignment="1" applyProtection="1">
      <alignment horizontal="left" vertical="center"/>
    </xf>
    <xf numFmtId="0" fontId="50" fillId="0" borderId="27" xfId="9" applyFont="1" applyFill="1" applyBorder="1" applyAlignment="1" applyProtection="1">
      <alignment horizontal="left" vertical="center"/>
    </xf>
    <xf numFmtId="1" fontId="50" fillId="0" borderId="86" xfId="9" applyNumberFormat="1" applyFont="1" applyFill="1" applyBorder="1" applyAlignment="1" applyProtection="1">
      <alignment horizontal="right"/>
    </xf>
    <xf numFmtId="1" fontId="50" fillId="0" borderId="116" xfId="9" applyNumberFormat="1" applyFont="1" applyFill="1" applyBorder="1" applyAlignment="1" applyProtection="1">
      <alignment horizontal="right"/>
    </xf>
    <xf numFmtId="0" fontId="50" fillId="0" borderId="112" xfId="9" applyFont="1" applyFill="1" applyBorder="1" applyAlignment="1" applyProtection="1">
      <alignment horizontal="left" vertical="center" wrapText="1"/>
    </xf>
    <xf numFmtId="0" fontId="50" fillId="0" borderId="113" xfId="9" applyFont="1" applyFill="1" applyBorder="1" applyAlignment="1" applyProtection="1">
      <alignment horizontal="left" vertical="center" wrapText="1"/>
    </xf>
    <xf numFmtId="43" fontId="50" fillId="0" borderId="114" xfId="10" applyFont="1" applyFill="1" applyBorder="1" applyAlignment="1" applyProtection="1">
      <alignment horizontal="right"/>
    </xf>
    <xf numFmtId="43" fontId="50" fillId="0" borderId="115" xfId="10" applyFont="1" applyFill="1" applyBorder="1" applyAlignment="1" applyProtection="1">
      <alignment horizontal="right"/>
    </xf>
    <xf numFmtId="0" fontId="50" fillId="0" borderId="67" xfId="9" applyFont="1" applyFill="1" applyBorder="1" applyAlignment="1" applyProtection="1">
      <alignment horizontal="left"/>
    </xf>
    <xf numFmtId="0" fontId="50" fillId="0" borderId="112" xfId="9" applyFont="1" applyFill="1" applyBorder="1" applyAlignment="1" applyProtection="1">
      <alignment horizontal="left"/>
    </xf>
    <xf numFmtId="0" fontId="50" fillId="0" borderId="113" xfId="9" applyFont="1" applyFill="1" applyBorder="1" applyAlignment="1" applyProtection="1">
      <alignment horizontal="left"/>
    </xf>
    <xf numFmtId="0" fontId="50" fillId="0" borderId="74" xfId="9" applyFont="1" applyFill="1" applyBorder="1" applyAlignment="1" applyProtection="1">
      <alignment vertical="center" wrapText="1"/>
    </xf>
    <xf numFmtId="0" fontId="50" fillId="0" borderId="57" xfId="9" applyFont="1" applyFill="1" applyBorder="1" applyAlignment="1" applyProtection="1">
      <alignment vertical="center" wrapText="1"/>
    </xf>
    <xf numFmtId="0" fontId="117" fillId="14" borderId="57" xfId="9" applyFont="1" applyFill="1" applyBorder="1" applyAlignment="1" applyProtection="1">
      <alignment horizontal="center"/>
    </xf>
    <xf numFmtId="0" fontId="117" fillId="14" borderId="75" xfId="9" applyFont="1" applyFill="1" applyBorder="1" applyAlignment="1" applyProtection="1">
      <alignment horizontal="center"/>
    </xf>
    <xf numFmtId="0" fontId="50" fillId="0" borderId="74" xfId="9" applyFont="1" applyFill="1" applyBorder="1" applyAlignment="1" applyProtection="1">
      <alignment horizontal="left" vertical="center" wrapText="1"/>
    </xf>
    <xf numFmtId="0" fontId="50" fillId="0" borderId="57" xfId="9" applyFont="1" applyFill="1" applyBorder="1" applyAlignment="1" applyProtection="1">
      <alignment horizontal="left" vertical="center" wrapText="1"/>
    </xf>
    <xf numFmtId="0" fontId="7" fillId="0" borderId="0" xfId="8" applyAlignment="1">
      <alignment horizontal="center"/>
    </xf>
    <xf numFmtId="0" fontId="118" fillId="0" borderId="25" xfId="6" applyFill="1" applyBorder="1" applyAlignment="1" applyProtection="1">
      <alignment horizontal="center"/>
    </xf>
    <xf numFmtId="0" fontId="129" fillId="0" borderId="63" xfId="9" applyFont="1" applyFill="1" applyBorder="1" applyAlignment="1" applyProtection="1">
      <alignment horizontal="center" vertical="center" wrapText="1"/>
    </xf>
    <xf numFmtId="0" fontId="129" fillId="0" borderId="64" xfId="9" applyFont="1" applyFill="1" applyBorder="1" applyAlignment="1" applyProtection="1">
      <alignment horizontal="center" vertical="center" wrapText="1"/>
    </xf>
    <xf numFmtId="0" fontId="129" fillId="0" borderId="65" xfId="9" applyFont="1" applyFill="1" applyBorder="1" applyAlignment="1" applyProtection="1">
      <alignment horizontal="center" vertical="center" wrapText="1"/>
    </xf>
    <xf numFmtId="0" fontId="117" fillId="0" borderId="66" xfId="9" applyFont="1" applyFill="1" applyBorder="1" applyAlignment="1" applyProtection="1">
      <alignment horizontal="center"/>
    </xf>
    <xf numFmtId="0" fontId="117" fillId="0" borderId="28" xfId="9" applyFont="1" applyFill="1" applyBorder="1" applyAlignment="1" applyProtection="1">
      <alignment horizontal="center"/>
    </xf>
    <xf numFmtId="0" fontId="7" fillId="14" borderId="72" xfId="7" applyFill="1" applyBorder="1" applyAlignment="1" applyProtection="1">
      <alignment horizontal="center" vertical="center" wrapText="1"/>
      <protection locked="0"/>
    </xf>
    <xf numFmtId="0" fontId="7" fillId="14" borderId="73" xfId="7" applyFill="1" applyBorder="1" applyAlignment="1" applyProtection="1">
      <alignment horizontal="center" vertical="center" wrapText="1"/>
      <protection locked="0"/>
    </xf>
    <xf numFmtId="0" fontId="7" fillId="14" borderId="57" xfId="7" applyFill="1" applyBorder="1" applyAlignment="1" applyProtection="1">
      <alignment horizontal="center" vertical="center" wrapText="1"/>
      <protection locked="0"/>
    </xf>
    <xf numFmtId="0" fontId="7" fillId="14" borderId="75" xfId="7" applyFill="1" applyBorder="1" applyAlignment="1" applyProtection="1">
      <alignment horizontal="center" vertical="center" wrapText="1"/>
      <protection locked="0"/>
    </xf>
    <xf numFmtId="0" fontId="50" fillId="14" borderId="77" xfId="7" applyFont="1" applyFill="1" applyBorder="1" applyAlignment="1" applyProtection="1">
      <alignment horizontal="center" vertical="center" wrapText="1"/>
      <protection locked="0"/>
    </xf>
    <xf numFmtId="0" fontId="50" fillId="14" borderId="78" xfId="7" applyFont="1" applyFill="1" applyBorder="1" applyAlignment="1" applyProtection="1">
      <alignment horizontal="center" vertical="center" wrapText="1"/>
      <protection locked="0"/>
    </xf>
    <xf numFmtId="0" fontId="117" fillId="0" borderId="70" xfId="9" applyFont="1" applyFill="1" applyBorder="1" applyAlignment="1" applyProtection="1">
      <alignment horizontal="center"/>
    </xf>
    <xf numFmtId="0" fontId="117" fillId="0" borderId="25" xfId="9" applyFont="1" applyFill="1" applyBorder="1" applyAlignment="1" applyProtection="1">
      <alignment horizontal="center"/>
    </xf>
    <xf numFmtId="0" fontId="50" fillId="0" borderId="44" xfId="9" applyFont="1" applyFill="1" applyBorder="1" applyAlignment="1" applyProtection="1">
      <alignment vertical="center" wrapText="1"/>
    </xf>
    <xf numFmtId="0" fontId="50" fillId="0" borderId="42" xfId="9" applyFont="1" applyFill="1" applyBorder="1" applyAlignment="1" applyProtection="1">
      <alignment vertical="center" wrapText="1"/>
    </xf>
    <xf numFmtId="0" fontId="7" fillId="14" borderId="77" xfId="8" applyFill="1" applyBorder="1" applyAlignment="1" applyProtection="1">
      <alignment horizontal="left" vertical="top"/>
      <protection locked="0"/>
    </xf>
    <xf numFmtId="0" fontId="7" fillId="0" borderId="107" xfId="8" applyBorder="1" applyAlignment="1">
      <alignment horizontal="left" vertical="center"/>
    </xf>
    <xf numFmtId="0" fontId="7" fillId="0" borderId="105" xfId="8" applyBorder="1" applyAlignment="1">
      <alignment horizontal="left" vertical="center"/>
    </xf>
    <xf numFmtId="0" fontId="7" fillId="0" borderId="100" xfId="8" applyBorder="1" applyAlignment="1">
      <alignment horizontal="left" vertical="center"/>
    </xf>
    <xf numFmtId="0" fontId="7" fillId="14" borderId="102" xfId="8" applyFill="1" applyBorder="1" applyAlignment="1" applyProtection="1">
      <alignment horizontal="center" vertical="center"/>
      <protection locked="0"/>
    </xf>
    <xf numFmtId="0" fontId="7" fillId="14" borderId="105" xfId="8" applyFill="1" applyBorder="1" applyAlignment="1" applyProtection="1">
      <alignment horizontal="center" vertical="center"/>
      <protection locked="0"/>
    </xf>
    <xf numFmtId="0" fontId="7" fillId="14" borderId="106" xfId="8" applyFill="1" applyBorder="1" applyAlignment="1" applyProtection="1">
      <alignment horizontal="center" vertical="center"/>
      <protection locked="0"/>
    </xf>
    <xf numFmtId="0" fontId="7" fillId="0" borderId="76" xfId="8" applyBorder="1" applyAlignment="1">
      <alignment horizontal="left" vertical="center" wrapText="1"/>
    </xf>
    <xf numFmtId="0" fontId="7" fillId="0" borderId="96" xfId="8" applyBorder="1" applyAlignment="1">
      <alignment horizontal="left" vertical="center" wrapText="1"/>
    </xf>
    <xf numFmtId="0" fontId="7" fillId="0" borderId="77" xfId="8" applyBorder="1" applyAlignment="1">
      <alignment horizontal="left" vertical="center" wrapText="1"/>
    </xf>
    <xf numFmtId="0" fontId="7" fillId="14" borderId="90" xfId="8" applyFill="1" applyBorder="1" applyAlignment="1" applyProtection="1">
      <alignment horizontal="center"/>
      <protection locked="0"/>
    </xf>
    <xf numFmtId="0" fontId="7" fillId="14" borderId="95" xfId="8" applyFill="1" applyBorder="1" applyAlignment="1" applyProtection="1">
      <alignment horizontal="center"/>
      <protection locked="0"/>
    </xf>
    <xf numFmtId="0" fontId="7" fillId="14" borderId="101" xfId="8" applyFill="1" applyBorder="1" applyAlignment="1" applyProtection="1">
      <alignment horizontal="center"/>
      <protection locked="0"/>
    </xf>
    <xf numFmtId="0" fontId="131" fillId="0" borderId="63" xfId="9" applyFont="1" applyFill="1" applyBorder="1" applyAlignment="1" applyProtection="1">
      <alignment horizontal="left" vertical="center" wrapText="1"/>
    </xf>
    <xf numFmtId="0" fontId="131" fillId="0" borderId="64" xfId="9" applyFont="1" applyFill="1" applyBorder="1" applyAlignment="1" applyProtection="1">
      <alignment horizontal="left" vertical="center" wrapText="1"/>
    </xf>
    <xf numFmtId="0" fontId="131" fillId="0" borderId="65" xfId="9" applyFont="1" applyFill="1" applyBorder="1" applyAlignment="1" applyProtection="1">
      <alignment horizontal="left" vertical="center" wrapText="1"/>
    </xf>
    <xf numFmtId="0" fontId="45" fillId="0" borderId="103" xfId="8" applyFont="1" applyBorder="1" applyAlignment="1">
      <alignment horizontal="center" vertical="center" wrapText="1"/>
    </xf>
    <xf numFmtId="0" fontId="45" fillId="0" borderId="99" xfId="8" applyFont="1" applyBorder="1" applyAlignment="1">
      <alignment horizontal="center" vertical="center" wrapText="1"/>
    </xf>
    <xf numFmtId="0" fontId="7" fillId="0" borderId="71" xfId="8" applyBorder="1" applyAlignment="1">
      <alignment horizontal="left" vertical="center"/>
    </xf>
    <xf numFmtId="0" fontId="7" fillId="0" borderId="99" xfId="8" applyBorder="1" applyAlignment="1">
      <alignment horizontal="left" vertical="center"/>
    </xf>
    <xf numFmtId="0" fontId="7" fillId="0" borderId="72" xfId="8" applyBorder="1" applyAlignment="1">
      <alignment horizontal="left" vertical="center"/>
    </xf>
    <xf numFmtId="0" fontId="7" fillId="14" borderId="72" xfId="8" applyFill="1" applyBorder="1" applyAlignment="1" applyProtection="1">
      <alignment horizontal="center" vertical="center"/>
      <protection locked="0"/>
    </xf>
    <xf numFmtId="0" fontId="7" fillId="14" borderId="73" xfId="8" applyFill="1" applyBorder="1" applyAlignment="1" applyProtection="1">
      <alignment horizontal="center" vertical="center"/>
      <protection locked="0"/>
    </xf>
    <xf numFmtId="0" fontId="7" fillId="0" borderId="74" xfId="8" applyBorder="1" applyAlignment="1">
      <alignment horizontal="left" vertical="center"/>
    </xf>
    <xf numFmtId="0" fontId="7" fillId="0" borderId="57" xfId="8" applyBorder="1" applyAlignment="1">
      <alignment horizontal="left" vertical="center"/>
    </xf>
    <xf numFmtId="0" fontId="7" fillId="14" borderId="57" xfId="8" applyFill="1" applyBorder="1" applyAlignment="1" applyProtection="1">
      <alignment horizontal="center" vertical="center"/>
      <protection locked="0"/>
    </xf>
    <xf numFmtId="0" fontId="7" fillId="14" borderId="75" xfId="8" applyFill="1" applyBorder="1" applyAlignment="1" applyProtection="1">
      <alignment horizontal="center" vertical="center"/>
      <protection locked="0"/>
    </xf>
    <xf numFmtId="0" fontId="132" fillId="0" borderId="64" xfId="9" applyFont="1" applyFill="1" applyBorder="1" applyAlignment="1" applyProtection="1">
      <alignment horizontal="left" vertical="center" wrapText="1"/>
    </xf>
    <xf numFmtId="0" fontId="132" fillId="0" borderId="65" xfId="9" applyFont="1" applyFill="1" applyBorder="1" applyAlignment="1" applyProtection="1">
      <alignment horizontal="left" vertical="center" wrapText="1"/>
    </xf>
    <xf numFmtId="0" fontId="7" fillId="14" borderId="57" xfId="8" applyFill="1" applyBorder="1" applyAlignment="1" applyProtection="1">
      <alignment horizontal="left" vertical="top"/>
      <protection locked="0"/>
    </xf>
    <xf numFmtId="0" fontId="7" fillId="0" borderId="97" xfId="8" applyBorder="1" applyAlignment="1">
      <alignment horizontal="left" vertical="center"/>
    </xf>
    <xf numFmtId="0" fontId="7" fillId="0" borderId="98" xfId="8" applyBorder="1" applyAlignment="1">
      <alignment horizontal="left" vertical="center"/>
    </xf>
    <xf numFmtId="0" fontId="7" fillId="14" borderId="103" xfId="8" applyFill="1" applyBorder="1" applyAlignment="1" applyProtection="1">
      <alignment horizontal="center" vertical="center"/>
      <protection locked="0"/>
    </xf>
    <xf numFmtId="0" fontId="7" fillId="14" borderId="98" xfId="8" applyFill="1" applyBorder="1" applyAlignment="1" applyProtection="1">
      <alignment horizontal="center" vertical="center"/>
      <protection locked="0"/>
    </xf>
    <xf numFmtId="0" fontId="7" fillId="14" borderId="104" xfId="8" applyFill="1" applyBorder="1" applyAlignment="1" applyProtection="1">
      <alignment horizontal="center" vertical="center"/>
      <protection locked="0"/>
    </xf>
    <xf numFmtId="0" fontId="134" fillId="0" borderId="63" xfId="9" applyFont="1" applyFill="1" applyBorder="1" applyAlignment="1" applyProtection="1">
      <alignment horizontal="left" vertical="center" wrapText="1"/>
    </xf>
    <xf numFmtId="0" fontId="134" fillId="0" borderId="64" xfId="9" applyFont="1" applyFill="1" applyBorder="1" applyAlignment="1" applyProtection="1">
      <alignment horizontal="left" vertical="center" wrapText="1"/>
    </xf>
    <xf numFmtId="0" fontId="134" fillId="0" borderId="65" xfId="9" applyFont="1" applyFill="1" applyBorder="1" applyAlignment="1" applyProtection="1">
      <alignment horizontal="left" vertical="center" wrapText="1"/>
    </xf>
    <xf numFmtId="0" fontId="7" fillId="14" borderId="90" xfId="8" applyFill="1" applyBorder="1" applyAlignment="1" applyProtection="1">
      <alignment horizontal="center" vertical="top"/>
      <protection locked="0"/>
    </xf>
    <xf numFmtId="0" fontId="7" fillId="14" borderId="96" xfId="8" applyFill="1" applyBorder="1" applyAlignment="1" applyProtection="1">
      <alignment horizontal="center" vertical="top"/>
      <protection locked="0"/>
    </xf>
    <xf numFmtId="0" fontId="18" fillId="2" borderId="0" xfId="0" applyFont="1" applyFill="1" applyAlignment="1">
      <alignment horizontal="center" vertical="center"/>
    </xf>
    <xf numFmtId="0" fontId="0" fillId="0" borderId="0" xfId="0"/>
    <xf numFmtId="4" fontId="23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164" fontId="22" fillId="0" borderId="0" xfId="0" applyNumberFormat="1" applyFont="1" applyAlignment="1">
      <alignment horizontal="left" vertical="center"/>
    </xf>
    <xf numFmtId="4" fontId="11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1" fillId="3" borderId="7" xfId="0" applyFont="1" applyFill="1" applyBorder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4" fontId="9" fillId="0" borderId="0" xfId="0" applyNumberFormat="1" applyFont="1" applyAlignment="1">
      <alignment vertical="center"/>
    </xf>
    <xf numFmtId="4" fontId="21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164" fontId="8" fillId="16" borderId="0" xfId="0" applyNumberFormat="1" applyFont="1" applyFill="1" applyAlignment="1" applyProtection="1">
      <alignment horizontal="left" vertical="center"/>
      <protection locked="0"/>
    </xf>
    <xf numFmtId="0" fontId="8" fillId="16" borderId="0" xfId="0" applyFont="1" applyFill="1" applyAlignment="1" applyProtection="1">
      <alignment vertical="center"/>
      <protection locked="0"/>
    </xf>
    <xf numFmtId="4" fontId="34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0" fontId="33" fillId="0" borderId="0" xfId="0" applyFont="1" applyAlignment="1">
      <alignment horizontal="left" vertical="center" wrapText="1"/>
    </xf>
    <xf numFmtId="4" fontId="30" fillId="0" borderId="0" xfId="0" applyNumberFormat="1" applyFont="1" applyAlignment="1">
      <alignment vertical="center"/>
    </xf>
    <xf numFmtId="0" fontId="28" fillId="4" borderId="7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left" vertical="center"/>
    </xf>
    <xf numFmtId="0" fontId="28" fillId="4" borderId="8" xfId="0" applyFont="1" applyFill="1" applyBorder="1" applyAlignment="1">
      <alignment horizontal="left" vertical="center"/>
    </xf>
    <xf numFmtId="0" fontId="28" fillId="4" borderId="6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right" vertical="center"/>
    </xf>
    <xf numFmtId="4" fontId="3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165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6" fillId="0" borderId="0" xfId="0" applyFont="1" applyAlignment="1">
      <alignment horizontal="left" vertical="center" wrapText="1"/>
    </xf>
    <xf numFmtId="0" fontId="65" fillId="0" borderId="0" xfId="0" applyFont="1" applyAlignment="1">
      <alignment horizontal="left" vertical="center" wrapText="1"/>
    </xf>
    <xf numFmtId="0" fontId="65" fillId="0" borderId="0" xfId="0" applyFont="1" applyAlignment="1">
      <alignment horizontal="left" vertical="center"/>
    </xf>
    <xf numFmtId="0" fontId="62" fillId="2" borderId="0" xfId="0" applyFont="1" applyFill="1" applyAlignment="1">
      <alignment horizontal="center" vertical="center"/>
    </xf>
    <xf numFmtId="0" fontId="67" fillId="0" borderId="0" xfId="0" applyFont="1" applyAlignment="1">
      <alignment horizontal="left" vertical="center"/>
    </xf>
    <xf numFmtId="0" fontId="67" fillId="0" borderId="0" xfId="0" applyFont="1" applyAlignment="1">
      <alignment horizontal="left" vertical="center" wrapText="1"/>
    </xf>
    <xf numFmtId="0" fontId="61" fillId="0" borderId="0" xfId="2" applyFont="1" applyAlignment="1">
      <alignment horizontal="center" vertical="center"/>
    </xf>
    <xf numFmtId="0" fontId="86" fillId="0" borderId="0" xfId="0" applyFont="1" applyAlignment="1">
      <alignment horizontal="left"/>
    </xf>
    <xf numFmtId="0" fontId="89" fillId="0" borderId="57" xfId="0" applyFont="1" applyBorder="1" applyAlignment="1">
      <alignment horizontal="left"/>
    </xf>
    <xf numFmtId="0" fontId="106" fillId="9" borderId="0" xfId="0" applyFont="1" applyFill="1" applyAlignment="1">
      <alignment horizontal="left" vertical="center" wrapText="1"/>
    </xf>
    <xf numFmtId="0" fontId="106" fillId="10" borderId="0" xfId="0" applyFont="1" applyFill="1" applyAlignment="1">
      <alignment horizontal="left" vertical="center" wrapText="1"/>
    </xf>
    <xf numFmtId="0" fontId="106" fillId="7" borderId="0" xfId="0" applyFont="1" applyFill="1" applyAlignment="1">
      <alignment horizontal="left" vertical="center" wrapText="1"/>
    </xf>
    <xf numFmtId="0" fontId="102" fillId="7" borderId="0" xfId="0" applyFont="1" applyFill="1" applyAlignment="1">
      <alignment horizontal="left" vertical="center" wrapText="1"/>
    </xf>
    <xf numFmtId="0" fontId="106" fillId="7" borderId="0" xfId="0" applyFont="1" applyFill="1" applyAlignment="1">
      <alignment horizontal="left" vertical="top"/>
    </xf>
    <xf numFmtId="0" fontId="106" fillId="6" borderId="0" xfId="0" applyFont="1" applyFill="1" applyAlignment="1">
      <alignment horizontal="left" vertical="center" wrapText="1"/>
    </xf>
  </cellXfs>
  <cellStyles count="14">
    <cellStyle name="20 % - zvýraznenie3" xfId="7" builtinId="38"/>
    <cellStyle name="Čiarka" xfId="10" builtinId="3"/>
    <cellStyle name="Čiarka 2" xfId="12" xr:uid="{861C003F-DCEB-4FF2-A4B5-F6800DF769A0}"/>
    <cellStyle name="Excel Built-in Good" xfId="4" xr:uid="{6C8F6F3B-F417-4ACF-B1BF-616EA425E0D7}"/>
    <cellStyle name="Hypertextové prepojenie" xfId="1" builtinId="8"/>
    <cellStyle name="Hypertextové prepojenie 2" xfId="3" xr:uid="{7DB98290-B098-48BC-ACD0-E7FB894D89E4}"/>
    <cellStyle name="Nadpis 3" xfId="5" builtinId="18"/>
    <cellStyle name="Normálna" xfId="0" builtinId="0" customBuiltin="1"/>
    <cellStyle name="Normálna 2" xfId="2" xr:uid="{14D04A8A-9F2F-4070-B834-22C906C016CE}"/>
    <cellStyle name="Normálna 3" xfId="8" xr:uid="{E59EAF46-98B7-4964-B264-C1450BE0A2C7}"/>
    <cellStyle name="Normálna 4" xfId="11" xr:uid="{7C968B2D-78D5-420D-B31D-251DE648765E}"/>
    <cellStyle name="Poznámka 2" xfId="9" xr:uid="{D23B7806-AF53-4909-B275-854B84CFE213}"/>
    <cellStyle name="Poznámka 3" xfId="13" xr:uid="{A454BB31-66B6-4FED-83D4-2573DCDA3733}"/>
    <cellStyle name="Zlá" xfId="6" builtinId="2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38100</xdr:colOff>
          <xdr:row>13</xdr:row>
          <xdr:rowOff>571500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0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38100</xdr:colOff>
          <xdr:row>15</xdr:row>
          <xdr:rowOff>114300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0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38100</xdr:colOff>
          <xdr:row>15</xdr:row>
          <xdr:rowOff>561975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0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16</xdr:row>
          <xdr:rowOff>0</xdr:rowOff>
        </xdr:from>
        <xdr:to>
          <xdr:col>6</xdr:col>
          <xdr:colOff>38100</xdr:colOff>
          <xdr:row>16</xdr:row>
          <xdr:rowOff>561975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0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38100</xdr:colOff>
          <xdr:row>13</xdr:row>
          <xdr:rowOff>571500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0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38100</xdr:colOff>
          <xdr:row>13</xdr:row>
          <xdr:rowOff>104775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0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38100</xdr:colOff>
          <xdr:row>13</xdr:row>
          <xdr:rowOff>104775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0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76049-4063-4D07-8820-29E22E02241D}">
  <sheetPr>
    <tabColor theme="8" tint="0.39997558519241921"/>
  </sheetPr>
  <dimension ref="A1:I43"/>
  <sheetViews>
    <sheetView tabSelected="1" zoomScale="85" zoomScaleNormal="85" zoomScaleSheetLayoutView="100" workbookViewId="0">
      <selection activeCell="C10" sqref="C10:G10"/>
    </sheetView>
  </sheetViews>
  <sheetFormatPr defaultColWidth="10.6640625" defaultRowHeight="15"/>
  <cols>
    <col min="1" max="1" width="3.83203125" style="226" customWidth="1"/>
    <col min="2" max="2" width="40.5" style="226" customWidth="1"/>
    <col min="3" max="3" width="27.6640625" style="226" customWidth="1"/>
    <col min="4" max="5" width="23.33203125" style="226" customWidth="1"/>
    <col min="6" max="6" width="32.6640625" style="226" customWidth="1"/>
    <col min="7" max="7" width="25.33203125" style="226" customWidth="1"/>
    <col min="8" max="8" width="7.1640625" style="226" customWidth="1"/>
    <col min="9" max="16384" width="10.6640625" style="226"/>
  </cols>
  <sheetData>
    <row r="1" spans="1:8" ht="15.75" thickBot="1">
      <c r="A1" s="746"/>
      <c r="B1" s="747"/>
      <c r="C1" s="747"/>
      <c r="D1" s="747"/>
      <c r="E1" s="747"/>
      <c r="F1" s="747"/>
      <c r="G1" s="747"/>
    </row>
    <row r="2" spans="1:8" ht="30.75" customHeight="1" thickBot="1">
      <c r="A2" s="746"/>
      <c r="B2" s="748" t="s">
        <v>0</v>
      </c>
      <c r="C2" s="749"/>
      <c r="D2" s="749"/>
      <c r="E2" s="749"/>
      <c r="F2" s="749"/>
      <c r="G2" s="750"/>
    </row>
    <row r="3" spans="1:8" ht="15.75" thickBot="1">
      <c r="A3" s="746"/>
      <c r="B3" s="751"/>
      <c r="C3" s="752"/>
      <c r="D3" s="752"/>
      <c r="E3" s="752"/>
      <c r="F3" s="752"/>
      <c r="G3" s="752"/>
    </row>
    <row r="4" spans="1:8">
      <c r="A4" s="746"/>
      <c r="B4" s="623" t="s">
        <v>1</v>
      </c>
      <c r="C4" s="753"/>
      <c r="D4" s="753"/>
      <c r="E4" s="753"/>
      <c r="F4" s="753"/>
      <c r="G4" s="754"/>
    </row>
    <row r="5" spans="1:8">
      <c r="A5" s="746"/>
      <c r="B5" s="624" t="s">
        <v>2</v>
      </c>
      <c r="C5" s="755"/>
      <c r="D5" s="755"/>
      <c r="E5" s="755"/>
      <c r="F5" s="755"/>
      <c r="G5" s="756"/>
      <c r="H5" s="625"/>
    </row>
    <row r="6" spans="1:8">
      <c r="A6" s="746"/>
      <c r="B6" s="624" t="s">
        <v>3</v>
      </c>
      <c r="C6" s="755"/>
      <c r="D6" s="755"/>
      <c r="E6" s="755"/>
      <c r="F6" s="755"/>
      <c r="G6" s="756"/>
    </row>
    <row r="7" spans="1:8">
      <c r="A7" s="746"/>
      <c r="B7" s="624" t="s">
        <v>4</v>
      </c>
      <c r="C7" s="755"/>
      <c r="D7" s="755"/>
      <c r="E7" s="755"/>
      <c r="F7" s="755"/>
      <c r="G7" s="756"/>
    </row>
    <row r="8" spans="1:8">
      <c r="A8" s="746"/>
      <c r="B8" s="624" t="s">
        <v>5</v>
      </c>
      <c r="C8" s="755"/>
      <c r="D8" s="755"/>
      <c r="E8" s="755"/>
      <c r="F8" s="755"/>
      <c r="G8" s="756"/>
    </row>
    <row r="9" spans="1:8">
      <c r="A9" s="746"/>
      <c r="B9" s="624" t="s">
        <v>6</v>
      </c>
      <c r="C9" s="755"/>
      <c r="D9" s="755"/>
      <c r="E9" s="755"/>
      <c r="F9" s="755"/>
      <c r="G9" s="756"/>
    </row>
    <row r="10" spans="1:8" ht="15.75" thickBot="1">
      <c r="A10" s="746"/>
      <c r="B10" s="626" t="s">
        <v>7</v>
      </c>
      <c r="C10" s="757" t="s">
        <v>1794</v>
      </c>
      <c r="D10" s="757"/>
      <c r="E10" s="757"/>
      <c r="F10" s="757"/>
      <c r="G10" s="758"/>
    </row>
    <row r="11" spans="1:8" ht="15.75" thickBot="1">
      <c r="A11" s="746"/>
      <c r="B11" s="759"/>
      <c r="C11" s="760"/>
      <c r="D11" s="760"/>
      <c r="E11" s="760"/>
      <c r="F11" s="760"/>
      <c r="G11" s="760"/>
    </row>
    <row r="12" spans="1:8" ht="30" customHeight="1" thickBot="1">
      <c r="A12" s="746"/>
      <c r="B12" s="748" t="s">
        <v>8</v>
      </c>
      <c r="C12" s="749"/>
      <c r="D12" s="749"/>
      <c r="E12" s="749"/>
      <c r="F12" s="749"/>
      <c r="G12" s="750"/>
    </row>
    <row r="13" spans="1:8" ht="36.75" customHeight="1">
      <c r="A13" s="746"/>
      <c r="B13" s="761" t="s">
        <v>9</v>
      </c>
      <c r="C13" s="762"/>
      <c r="D13" s="762"/>
      <c r="E13" s="762"/>
      <c r="F13" s="716"/>
      <c r="G13" s="717"/>
    </row>
    <row r="14" spans="1:8" ht="48" customHeight="1">
      <c r="A14" s="746"/>
      <c r="B14" s="761" t="s">
        <v>10</v>
      </c>
      <c r="C14" s="762"/>
      <c r="D14" s="762"/>
      <c r="E14" s="762"/>
      <c r="F14" s="716"/>
      <c r="G14" s="717"/>
    </row>
    <row r="15" spans="1:8" ht="35.25" customHeight="1">
      <c r="A15" s="746"/>
      <c r="B15" s="740" t="s">
        <v>11</v>
      </c>
      <c r="C15" s="741"/>
      <c r="D15" s="741"/>
      <c r="E15" s="741"/>
      <c r="F15" s="742"/>
      <c r="G15" s="743"/>
    </row>
    <row r="16" spans="1:8" ht="47.25" customHeight="1">
      <c r="A16" s="746"/>
      <c r="B16" s="744" t="s">
        <v>12</v>
      </c>
      <c r="C16" s="745"/>
      <c r="D16" s="745"/>
      <c r="E16" s="745"/>
      <c r="F16" s="742"/>
      <c r="G16" s="743"/>
    </row>
    <row r="17" spans="1:9" ht="47.25" customHeight="1" thickBot="1">
      <c r="A17" s="746"/>
      <c r="B17" s="702" t="s">
        <v>13</v>
      </c>
      <c r="C17" s="703"/>
      <c r="D17" s="703"/>
      <c r="E17" s="703"/>
      <c r="F17" s="704"/>
      <c r="G17" s="705"/>
    </row>
    <row r="18" spans="1:9" ht="21" customHeight="1" thickBot="1">
      <c r="A18" s="746"/>
      <c r="B18" s="627"/>
      <c r="C18" s="627"/>
      <c r="D18" s="627"/>
      <c r="E18" s="627"/>
      <c r="F18" s="628"/>
      <c r="G18" s="628"/>
    </row>
    <row r="19" spans="1:9" ht="30" customHeight="1">
      <c r="A19" s="746"/>
      <c r="B19" s="710" t="s">
        <v>14</v>
      </c>
      <c r="C19" s="711"/>
      <c r="D19" s="711"/>
      <c r="E19" s="711"/>
      <c r="F19" s="711"/>
      <c r="G19" s="712"/>
    </row>
    <row r="20" spans="1:9" ht="21" customHeight="1" thickBot="1">
      <c r="A20" s="746"/>
      <c r="B20" s="713" t="s">
        <v>15</v>
      </c>
      <c r="C20" s="714"/>
      <c r="D20" s="714"/>
      <c r="E20" s="714"/>
      <c r="F20" s="715"/>
      <c r="G20" s="629" t="s">
        <v>16</v>
      </c>
    </row>
    <row r="21" spans="1:9" ht="21.75" customHeight="1" thickBot="1">
      <c r="A21" s="746"/>
      <c r="B21" s="709"/>
      <c r="C21" s="709"/>
      <c r="D21" s="709"/>
      <c r="E21" s="709"/>
      <c r="F21" s="709"/>
    </row>
    <row r="22" spans="1:9" ht="21.75" thickBot="1">
      <c r="A22" s="746"/>
      <c r="B22" s="630" t="s">
        <v>17</v>
      </c>
      <c r="C22" s="682" t="s">
        <v>18</v>
      </c>
      <c r="D22" s="683"/>
      <c r="E22" s="683"/>
      <c r="F22" s="683"/>
      <c r="G22" s="684"/>
    </row>
    <row r="23" spans="1:9">
      <c r="A23" s="746"/>
      <c r="B23" s="737" t="s">
        <v>19</v>
      </c>
      <c r="C23" s="738"/>
      <c r="D23" s="739"/>
      <c r="E23" s="631" t="s">
        <v>20</v>
      </c>
      <c r="F23" s="696" t="s">
        <v>21</v>
      </c>
      <c r="G23" s="697"/>
    </row>
    <row r="24" spans="1:9" ht="17.25" customHeight="1" thickBot="1">
      <c r="A24" s="746"/>
      <c r="B24" s="706" t="s">
        <v>1796</v>
      </c>
      <c r="C24" s="707"/>
      <c r="D24" s="708"/>
      <c r="E24" s="654">
        <v>0</v>
      </c>
      <c r="F24" s="698">
        <v>731570.74</v>
      </c>
      <c r="G24" s="699"/>
    </row>
    <row r="25" spans="1:9" ht="15.75" thickBot="1">
      <c r="A25" s="746"/>
      <c r="B25" s="632" t="s">
        <v>22</v>
      </c>
      <c r="C25" s="685" t="s">
        <v>1756</v>
      </c>
      <c r="D25" s="685"/>
      <c r="E25" s="249" t="s">
        <v>126</v>
      </c>
      <c r="F25" s="700" t="s">
        <v>23</v>
      </c>
      <c r="G25" s="701"/>
    </row>
    <row r="26" spans="1:9" ht="25.5" customHeight="1" thickBot="1">
      <c r="B26" s="633" t="s">
        <v>24</v>
      </c>
      <c r="C26" s="686">
        <f>'Rekapitulácia stavby'!AM103</f>
        <v>0</v>
      </c>
      <c r="D26" s="687"/>
      <c r="E26" s="665">
        <f>IF(C10="Som platcom 23% DPH",C26*0.23,IF(C10="Som platcom 5% DPH",C26*0.05,0))</f>
        <v>0</v>
      </c>
      <c r="F26" s="723">
        <f>C26+E26</f>
        <v>0</v>
      </c>
      <c r="G26" s="724"/>
    </row>
    <row r="27" spans="1:9" ht="22.5" customHeight="1" thickBot="1">
      <c r="B27" s="725"/>
      <c r="C27" s="725"/>
      <c r="D27" s="725"/>
      <c r="E27" s="725"/>
      <c r="F27" s="725"/>
    </row>
    <row r="28" spans="1:9" ht="21.75" thickBot="1">
      <c r="B28" s="634" t="s">
        <v>25</v>
      </c>
      <c r="C28" s="683" t="s">
        <v>26</v>
      </c>
      <c r="D28" s="683"/>
      <c r="E28" s="683"/>
      <c r="F28" s="683"/>
      <c r="G28" s="684"/>
    </row>
    <row r="29" spans="1:9">
      <c r="B29" s="655" t="s">
        <v>19</v>
      </c>
      <c r="C29" s="733" t="s">
        <v>1795</v>
      </c>
      <c r="D29" s="734"/>
      <c r="E29" s="656" t="s">
        <v>20</v>
      </c>
      <c r="F29" s="729" t="s">
        <v>21</v>
      </c>
      <c r="G29" s="730"/>
    </row>
    <row r="30" spans="1:9" ht="15.75" thickBot="1">
      <c r="B30" s="653" t="s">
        <v>1797</v>
      </c>
      <c r="C30" s="735">
        <v>12000</v>
      </c>
      <c r="D30" s="736"/>
      <c r="E30" s="669">
        <v>0</v>
      </c>
      <c r="F30" s="731">
        <v>3</v>
      </c>
      <c r="G30" s="732"/>
      <c r="I30" s="622"/>
    </row>
    <row r="31" spans="1:9" ht="24" customHeight="1">
      <c r="B31" s="726" t="s">
        <v>27</v>
      </c>
      <c r="C31" s="727"/>
      <c r="D31" s="727"/>
      <c r="E31" s="727"/>
      <c r="F31" s="727"/>
      <c r="G31" s="728"/>
    </row>
    <row r="32" spans="1:9" ht="172.5" customHeight="1">
      <c r="B32" s="693" t="s">
        <v>28</v>
      </c>
      <c r="C32" s="694"/>
      <c r="D32" s="694"/>
      <c r="E32" s="694"/>
      <c r="F32" s="694"/>
      <c r="G32" s="695"/>
    </row>
    <row r="33" spans="2:7" ht="93.75" customHeight="1">
      <c r="B33" s="635" t="s">
        <v>29</v>
      </c>
      <c r="C33" s="636" t="s">
        <v>30</v>
      </c>
      <c r="D33" s="636" t="s">
        <v>1759</v>
      </c>
      <c r="E33" s="636" t="s">
        <v>31</v>
      </c>
      <c r="F33" s="636" t="s">
        <v>32</v>
      </c>
      <c r="G33" s="637" t="s">
        <v>33</v>
      </c>
    </row>
    <row r="34" spans="2:7">
      <c r="B34" s="638" t="s">
        <v>34</v>
      </c>
      <c r="C34" s="664"/>
      <c r="D34" s="242"/>
      <c r="E34" s="242"/>
      <c r="F34" s="242"/>
      <c r="G34" s="243"/>
    </row>
    <row r="35" spans="2:7">
      <c r="B35" s="638" t="s">
        <v>35</v>
      </c>
      <c r="C35" s="664"/>
      <c r="D35" s="242"/>
      <c r="E35" s="242"/>
      <c r="F35" s="242"/>
      <c r="G35" s="243"/>
    </row>
    <row r="36" spans="2:7" ht="15.75" thickBot="1">
      <c r="B36" s="639" t="s">
        <v>36</v>
      </c>
      <c r="C36" s="652"/>
      <c r="D36" s="244"/>
      <c r="E36" s="657"/>
      <c r="F36" s="244"/>
      <c r="G36" s="250"/>
    </row>
    <row r="37" spans="2:7" ht="15.75" thickBot="1">
      <c r="B37" s="718" t="s">
        <v>37</v>
      </c>
      <c r="C37" s="719"/>
      <c r="D37" s="719"/>
      <c r="E37" s="719"/>
      <c r="F37" s="719"/>
      <c r="G37" s="640">
        <f>COUNTA(C34:C36)</f>
        <v>0</v>
      </c>
    </row>
    <row r="38" spans="2:7" ht="66.75" customHeight="1" thickBot="1">
      <c r="B38" s="720" t="s">
        <v>38</v>
      </c>
      <c r="C38" s="721"/>
      <c r="D38" s="721"/>
      <c r="E38" s="721"/>
      <c r="F38" s="722"/>
      <c r="G38" s="668">
        <f>G37*4000</f>
        <v>0</v>
      </c>
    </row>
    <row r="39" spans="2:7" ht="7.5" customHeight="1" thickBot="1"/>
    <row r="40" spans="2:7" ht="21.75" thickBot="1">
      <c r="B40" s="688" t="s">
        <v>39</v>
      </c>
      <c r="C40" s="689"/>
      <c r="D40" s="689"/>
      <c r="E40" s="690"/>
      <c r="F40" s="691">
        <f>F26 - G38</f>
        <v>0</v>
      </c>
      <c r="G40" s="692"/>
    </row>
    <row r="41" spans="2:7" ht="7.5" customHeight="1" thickBot="1"/>
    <row r="42" spans="2:7">
      <c r="B42" s="670" t="s">
        <v>40</v>
      </c>
      <c r="C42" s="672"/>
      <c r="D42" s="673"/>
      <c r="E42" s="676" t="s">
        <v>41</v>
      </c>
      <c r="F42" s="677"/>
      <c r="G42" s="678"/>
    </row>
    <row r="43" spans="2:7" ht="15.75" thickBot="1">
      <c r="B43" s="671"/>
      <c r="C43" s="674"/>
      <c r="D43" s="675"/>
      <c r="E43" s="679"/>
      <c r="F43" s="680"/>
      <c r="G43" s="681"/>
    </row>
  </sheetData>
  <sheetProtection algorithmName="SHA-512" hashValue="Wm6Qd9s3UOf1RKwrI1ksfVtZPVAixZ2xc2ot2778/0CDhPoLpgRdF5jxh5asbM3BXPPbRaF3FmA7BOI+DOAM6A==" saltValue="LzSUam0aygcvnyWeeoUVrQ==" spinCount="100000" sheet="1" formatColumns="0" formatRows="0"/>
  <mergeCells count="50">
    <mergeCell ref="A1:A25"/>
    <mergeCell ref="B1:G1"/>
    <mergeCell ref="B2:G2"/>
    <mergeCell ref="B3:G3"/>
    <mergeCell ref="C4:G4"/>
    <mergeCell ref="C5:G5"/>
    <mergeCell ref="C6:G6"/>
    <mergeCell ref="C7:G7"/>
    <mergeCell ref="C8:G8"/>
    <mergeCell ref="C9:G9"/>
    <mergeCell ref="C10:G10"/>
    <mergeCell ref="B11:G11"/>
    <mergeCell ref="B12:G12"/>
    <mergeCell ref="B14:E14"/>
    <mergeCell ref="B13:E13"/>
    <mergeCell ref="F13:G13"/>
    <mergeCell ref="F14:G14"/>
    <mergeCell ref="B37:F37"/>
    <mergeCell ref="B38:F38"/>
    <mergeCell ref="F26:G26"/>
    <mergeCell ref="B27:F27"/>
    <mergeCell ref="C28:G28"/>
    <mergeCell ref="B31:G31"/>
    <mergeCell ref="F29:G29"/>
    <mergeCell ref="F30:G30"/>
    <mergeCell ref="C29:D29"/>
    <mergeCell ref="C30:D30"/>
    <mergeCell ref="B23:D23"/>
    <mergeCell ref="B15:E15"/>
    <mergeCell ref="F15:G15"/>
    <mergeCell ref="B16:E16"/>
    <mergeCell ref="F16:G16"/>
    <mergeCell ref="B17:E17"/>
    <mergeCell ref="F17:G17"/>
    <mergeCell ref="B24:D24"/>
    <mergeCell ref="B21:F21"/>
    <mergeCell ref="B19:G19"/>
    <mergeCell ref="B20:F20"/>
    <mergeCell ref="B42:B43"/>
    <mergeCell ref="C42:D43"/>
    <mergeCell ref="E42:G43"/>
    <mergeCell ref="C22:G22"/>
    <mergeCell ref="C25:D25"/>
    <mergeCell ref="C26:D26"/>
    <mergeCell ref="B40:E40"/>
    <mergeCell ref="F40:G40"/>
    <mergeCell ref="B32:G32"/>
    <mergeCell ref="F23:G23"/>
    <mergeCell ref="F24:G24"/>
    <mergeCell ref="F25:G25"/>
  </mergeCells>
  <dataValidations count="2">
    <dataValidation type="list" allowBlank="1" showInputMessage="1" showErrorMessage="1" sqref="G20" xr:uid="{33A8A6D4-329A-49FE-8E1C-27F67E7D2E70}">
      <formula1>"Áno,Nie"</formula1>
    </dataValidation>
    <dataValidation type="list" allowBlank="1" showInputMessage="1" showErrorMessage="1" sqref="C10:G10" xr:uid="{6D267755-048B-449F-A4BA-9F85FB67A59D}">
      <formula1>"Som platcom 23% DPH,Som platcom 5% DPH, Nie som platcom DPH"</formula1>
    </dataValidation>
  </dataValidations>
  <pageMargins left="0.7" right="0.7" top="0.75" bottom="0.75" header="0.3" footer="0.3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38100</xdr:colOff>
                    <xdr:row>13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38100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38100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4</xdr:col>
                    <xdr:colOff>1933575</xdr:colOff>
                    <xdr:row>16</xdr:row>
                    <xdr:rowOff>0</xdr:rowOff>
                  </from>
                  <to>
                    <xdr:col>6</xdr:col>
                    <xdr:colOff>38100</xdr:colOff>
                    <xdr:row>16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38100</xdr:colOff>
                    <xdr:row>13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38100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38100</xdr:colOff>
                    <xdr:row>13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1BD03-EE4C-48BF-A9F4-5BBA3B796ED2}">
  <dimension ref="B2:BM166"/>
  <sheetViews>
    <sheetView showGridLines="0" topLeftCell="A81" zoomScale="70" zoomScaleNormal="70" workbookViewId="0">
      <selection activeCell="I131" sqref="I13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hidden="1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2" max="42" width="9.33203125" customWidth="1"/>
    <col min="43" max="65" width="9.33203125" hidden="1" customWidth="1"/>
    <col min="66" max="66" width="9.33203125" customWidth="1"/>
  </cols>
  <sheetData>
    <row r="2" spans="2:46" ht="36.950000000000003" customHeight="1">
      <c r="L2" s="850" t="s">
        <v>96</v>
      </c>
      <c r="M2" s="804"/>
      <c r="N2" s="804"/>
      <c r="O2" s="804"/>
      <c r="P2" s="804"/>
      <c r="Q2" s="804"/>
      <c r="R2" s="804"/>
      <c r="S2" s="804"/>
      <c r="T2" s="804"/>
      <c r="U2" s="804"/>
      <c r="V2" s="804"/>
      <c r="AT2" s="8" t="s">
        <v>1024</v>
      </c>
    </row>
    <row r="3" spans="2:46" ht="6.9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162</v>
      </c>
    </row>
    <row r="4" spans="2:46" ht="24.95" customHeight="1">
      <c r="B4" s="11"/>
      <c r="D4" s="359" t="s">
        <v>185</v>
      </c>
      <c r="L4" s="11"/>
      <c r="M4" s="360" t="s">
        <v>100</v>
      </c>
      <c r="AT4" s="8" t="s">
        <v>94</v>
      </c>
    </row>
    <row r="5" spans="2:46" ht="6.95" customHeight="1">
      <c r="B5" s="11"/>
      <c r="L5" s="11"/>
    </row>
    <row r="6" spans="2:46" ht="12" customHeight="1">
      <c r="B6" s="11"/>
      <c r="D6" s="361" t="s">
        <v>104</v>
      </c>
      <c r="L6" s="11"/>
    </row>
    <row r="7" spans="2:46" ht="16.5" customHeight="1">
      <c r="B7" s="11"/>
      <c r="E7" s="848" t="s">
        <v>1025</v>
      </c>
      <c r="F7" s="849"/>
      <c r="G7" s="849"/>
      <c r="H7" s="849"/>
      <c r="L7" s="11"/>
    </row>
    <row r="8" spans="2:46" s="1" customFormat="1" ht="12" customHeight="1">
      <c r="B8" s="20"/>
      <c r="D8" s="361" t="s">
        <v>186</v>
      </c>
      <c r="L8" s="20"/>
    </row>
    <row r="9" spans="2:46" s="1" customFormat="1" ht="16.5" customHeight="1">
      <c r="B9" s="20"/>
      <c r="E9" s="847" t="s">
        <v>1026</v>
      </c>
      <c r="F9" s="843"/>
      <c r="G9" s="843"/>
      <c r="H9" s="843"/>
      <c r="L9" s="20"/>
    </row>
    <row r="10" spans="2:46" s="1" customFormat="1">
      <c r="B10" s="20"/>
      <c r="L10" s="20"/>
    </row>
    <row r="11" spans="2:46" s="1" customFormat="1" ht="12" customHeight="1">
      <c r="B11" s="20"/>
      <c r="D11" s="361" t="s">
        <v>106</v>
      </c>
      <c r="F11" s="362" t="s">
        <v>92</v>
      </c>
      <c r="I11" s="361" t="s">
        <v>107</v>
      </c>
      <c r="J11" s="362" t="s">
        <v>92</v>
      </c>
      <c r="L11" s="20"/>
    </row>
    <row r="12" spans="2:46" s="1" customFormat="1" ht="12" customHeight="1">
      <c r="B12" s="20"/>
      <c r="D12" s="361" t="s">
        <v>108</v>
      </c>
      <c r="F12" s="362" t="s">
        <v>1027</v>
      </c>
      <c r="I12" s="361" t="s">
        <v>110</v>
      </c>
      <c r="J12" s="363" t="s">
        <v>1028</v>
      </c>
      <c r="L12" s="20"/>
    </row>
    <row r="13" spans="2:46" s="1" customFormat="1" ht="10.9" customHeight="1">
      <c r="B13" s="20"/>
      <c r="L13" s="20"/>
    </row>
    <row r="14" spans="2:46" s="1" customFormat="1" ht="12" customHeight="1">
      <c r="B14" s="20"/>
      <c r="D14" s="361" t="s">
        <v>112</v>
      </c>
      <c r="I14" s="361" t="s">
        <v>4</v>
      </c>
      <c r="J14" s="362" t="s">
        <v>92</v>
      </c>
      <c r="L14" s="20"/>
    </row>
    <row r="15" spans="2:46" s="1" customFormat="1" ht="18" customHeight="1">
      <c r="B15" s="20"/>
      <c r="E15" s="362" t="s">
        <v>1029</v>
      </c>
      <c r="I15" s="361" t="s">
        <v>5</v>
      </c>
      <c r="J15" s="362" t="s">
        <v>92</v>
      </c>
      <c r="L15" s="20"/>
    </row>
    <row r="16" spans="2:46" s="1" customFormat="1" ht="6.95" customHeight="1">
      <c r="B16" s="20"/>
      <c r="L16" s="20"/>
    </row>
    <row r="17" spans="2:12" s="1" customFormat="1" ht="12" customHeight="1">
      <c r="B17" s="20"/>
      <c r="D17" s="361" t="s">
        <v>113</v>
      </c>
      <c r="I17" s="361" t="s">
        <v>4</v>
      </c>
      <c r="J17" s="362" t="s">
        <v>92</v>
      </c>
      <c r="L17" s="20"/>
    </row>
    <row r="18" spans="2:12" s="1" customFormat="1" ht="18" customHeight="1">
      <c r="B18" s="20"/>
      <c r="E18" s="851" t="s">
        <v>109</v>
      </c>
      <c r="F18" s="851"/>
      <c r="G18" s="851"/>
      <c r="H18" s="851"/>
      <c r="I18" s="361" t="s">
        <v>5</v>
      </c>
      <c r="J18" s="362" t="s">
        <v>92</v>
      </c>
      <c r="L18" s="20"/>
    </row>
    <row r="19" spans="2:12" s="1" customFormat="1" ht="6.95" customHeight="1">
      <c r="B19" s="20"/>
      <c r="L19" s="20"/>
    </row>
    <row r="20" spans="2:12" s="1" customFormat="1" ht="12" customHeight="1">
      <c r="B20" s="20"/>
      <c r="D20" s="361" t="s">
        <v>114</v>
      </c>
      <c r="I20" s="361" t="s">
        <v>4</v>
      </c>
      <c r="J20" s="362" t="s">
        <v>92</v>
      </c>
      <c r="L20" s="20"/>
    </row>
    <row r="21" spans="2:12" s="1" customFormat="1" ht="18" customHeight="1">
      <c r="B21" s="20"/>
      <c r="E21" s="362" t="s">
        <v>1030</v>
      </c>
      <c r="I21" s="361" t="s">
        <v>5</v>
      </c>
      <c r="J21" s="362" t="s">
        <v>92</v>
      </c>
      <c r="L21" s="20"/>
    </row>
    <row r="22" spans="2:12" s="1" customFormat="1" ht="6.95" customHeight="1">
      <c r="B22" s="20"/>
      <c r="L22" s="20"/>
    </row>
    <row r="23" spans="2:12" s="1" customFormat="1" ht="12" customHeight="1">
      <c r="B23" s="20"/>
      <c r="D23" s="361" t="s">
        <v>117</v>
      </c>
      <c r="I23" s="361" t="s">
        <v>4</v>
      </c>
      <c r="J23" s="362" t="s">
        <v>92</v>
      </c>
      <c r="L23" s="20"/>
    </row>
    <row r="24" spans="2:12" s="1" customFormat="1" ht="18" customHeight="1">
      <c r="B24" s="20"/>
      <c r="E24" s="362" t="s">
        <v>1031</v>
      </c>
      <c r="I24" s="361" t="s">
        <v>5</v>
      </c>
      <c r="J24" s="362" t="s">
        <v>92</v>
      </c>
      <c r="L24" s="20"/>
    </row>
    <row r="25" spans="2:12" s="1" customFormat="1" ht="6.95" customHeight="1">
      <c r="B25" s="20"/>
      <c r="L25" s="20"/>
    </row>
    <row r="26" spans="2:12" s="1" customFormat="1" ht="12" customHeight="1">
      <c r="B26" s="20"/>
      <c r="D26" s="361" t="s">
        <v>119</v>
      </c>
      <c r="L26" s="20"/>
    </row>
    <row r="27" spans="2:12" s="259" customFormat="1" ht="12.75">
      <c r="B27" s="258"/>
      <c r="E27" s="852"/>
      <c r="F27" s="852"/>
      <c r="G27" s="852"/>
      <c r="H27" s="852"/>
      <c r="L27" s="258"/>
    </row>
    <row r="28" spans="2:12" s="1" customFormat="1" ht="6.95" customHeight="1">
      <c r="B28" s="20"/>
      <c r="L28" s="20"/>
    </row>
    <row r="29" spans="2:12" s="1" customFormat="1" ht="6.95" customHeight="1">
      <c r="B29" s="20"/>
      <c r="D29" s="42"/>
      <c r="E29" s="42"/>
      <c r="F29" s="42"/>
      <c r="G29" s="42"/>
      <c r="H29" s="42"/>
      <c r="I29" s="42"/>
      <c r="J29" s="42"/>
      <c r="K29" s="42"/>
      <c r="L29" s="20"/>
    </row>
    <row r="30" spans="2:12" s="1" customFormat="1" ht="14.45" customHeight="1">
      <c r="B30" s="20"/>
      <c r="D30" s="362" t="s">
        <v>188</v>
      </c>
      <c r="J30" s="365">
        <f>J96</f>
        <v>0</v>
      </c>
      <c r="L30" s="20"/>
    </row>
    <row r="31" spans="2:12" s="1" customFormat="1" ht="14.45" customHeight="1">
      <c r="B31" s="20"/>
      <c r="D31" s="366" t="s">
        <v>189</v>
      </c>
      <c r="J31" s="365">
        <f>J107</f>
        <v>0</v>
      </c>
      <c r="L31" s="20"/>
    </row>
    <row r="32" spans="2:12" s="1" customFormat="1" ht="25.35" customHeight="1">
      <c r="B32" s="20"/>
      <c r="D32" s="367" t="s">
        <v>122</v>
      </c>
      <c r="J32" s="368">
        <f>ROUND(J30 + J31, 2)</f>
        <v>0</v>
      </c>
      <c r="L32" s="20"/>
    </row>
    <row r="33" spans="2:12" s="1" customFormat="1" ht="6.95" customHeight="1">
      <c r="B33" s="20"/>
      <c r="D33" s="42"/>
      <c r="E33" s="42"/>
      <c r="F33" s="42"/>
      <c r="G33" s="42"/>
      <c r="H33" s="42"/>
      <c r="I33" s="42"/>
      <c r="J33" s="42"/>
      <c r="K33" s="42"/>
      <c r="L33" s="20"/>
    </row>
    <row r="34" spans="2:12" s="1" customFormat="1" ht="14.45" customHeight="1">
      <c r="B34" s="20"/>
      <c r="F34" s="369" t="s">
        <v>124</v>
      </c>
      <c r="I34" s="369" t="s">
        <v>123</v>
      </c>
      <c r="J34" s="369" t="s">
        <v>125</v>
      </c>
      <c r="L34" s="20"/>
    </row>
    <row r="35" spans="2:12" s="1" customFormat="1" ht="14.45" customHeight="1">
      <c r="B35" s="20"/>
      <c r="D35" s="370" t="s">
        <v>126</v>
      </c>
      <c r="E35" s="371" t="s">
        <v>127</v>
      </c>
      <c r="F35" s="372">
        <f>ROUND((SUM(BE107:BE108) + SUM(BE128:BE165)),  2)</f>
        <v>0</v>
      </c>
      <c r="G35" s="373"/>
      <c r="H35" s="373"/>
      <c r="I35" s="374">
        <v>0.2</v>
      </c>
      <c r="J35" s="372">
        <f>ROUND(((SUM(BE107:BE108) + SUM(BE128:BE165))*I35),  2)</f>
        <v>0</v>
      </c>
      <c r="L35" s="20"/>
    </row>
    <row r="36" spans="2:12" s="1" customFormat="1" ht="14.45" customHeight="1">
      <c r="B36" s="20"/>
      <c r="E36" s="371" t="s">
        <v>128</v>
      </c>
      <c r="F36" s="375">
        <f>ROUND((SUM(BF107:BF108) + SUM(BF128:BF165)),  2)</f>
        <v>0</v>
      </c>
      <c r="I36" s="245">
        <v>0.23</v>
      </c>
      <c r="J36" s="375">
        <f>ROUND(((SUM(BF107:BF108) + SUM(BF128:BF165))*I36),  2)</f>
        <v>0</v>
      </c>
      <c r="L36" s="20"/>
    </row>
    <row r="37" spans="2:12" s="1" customFormat="1" ht="14.45" hidden="1" customHeight="1">
      <c r="B37" s="20"/>
      <c r="E37" s="361" t="s">
        <v>129</v>
      </c>
      <c r="F37" s="375">
        <f>ROUND((SUM(BG107:BG108) + SUM(BG128:BG165)),  2)</f>
        <v>0</v>
      </c>
      <c r="I37" s="376">
        <v>0.2</v>
      </c>
      <c r="J37" s="375">
        <f>0</f>
        <v>0</v>
      </c>
      <c r="L37" s="20"/>
    </row>
    <row r="38" spans="2:12" s="1" customFormat="1" ht="14.45" hidden="1" customHeight="1">
      <c r="B38" s="20"/>
      <c r="E38" s="361" t="s">
        <v>130</v>
      </c>
      <c r="F38" s="375">
        <f>ROUND((SUM(BH107:BH108) + SUM(BH128:BH165)),  2)</f>
        <v>0</v>
      </c>
      <c r="I38" s="376">
        <v>0.2</v>
      </c>
      <c r="J38" s="375">
        <f>0</f>
        <v>0</v>
      </c>
      <c r="L38" s="20"/>
    </row>
    <row r="39" spans="2:12" s="1" customFormat="1" ht="14.45" hidden="1" customHeight="1">
      <c r="B39" s="20"/>
      <c r="E39" s="371" t="s">
        <v>131</v>
      </c>
      <c r="F39" s="372">
        <f>ROUND((SUM(BI107:BI108) + SUM(BI128:BI165)),  2)</f>
        <v>0</v>
      </c>
      <c r="G39" s="373"/>
      <c r="H39" s="373"/>
      <c r="I39" s="374">
        <v>0</v>
      </c>
      <c r="J39" s="372">
        <f>0</f>
        <v>0</v>
      </c>
      <c r="L39" s="20"/>
    </row>
    <row r="40" spans="2:12" s="1" customFormat="1" ht="6.95" customHeight="1">
      <c r="B40" s="20"/>
      <c r="L40" s="20"/>
    </row>
    <row r="41" spans="2:12" s="1" customFormat="1" ht="25.35" customHeight="1">
      <c r="B41" s="20"/>
      <c r="C41" s="77"/>
      <c r="D41" s="377" t="s">
        <v>132</v>
      </c>
      <c r="E41" s="45"/>
      <c r="F41" s="45"/>
      <c r="G41" s="378" t="s">
        <v>133</v>
      </c>
      <c r="H41" s="379" t="s">
        <v>134</v>
      </c>
      <c r="I41" s="45"/>
      <c r="J41" s="380">
        <f>SUM(J32:J39)</f>
        <v>0</v>
      </c>
      <c r="K41" s="271"/>
      <c r="L41" s="20"/>
    </row>
    <row r="42" spans="2:12" s="1" customFormat="1" ht="14.45" customHeight="1">
      <c r="B42" s="20"/>
      <c r="L42" s="20"/>
    </row>
    <row r="43" spans="2:12" ht="14.45" customHeight="1">
      <c r="B43" s="11"/>
      <c r="L43" s="11"/>
    </row>
    <row r="44" spans="2:12" ht="14.45" customHeight="1">
      <c r="B44" s="11"/>
      <c r="L44" s="11"/>
    </row>
    <row r="45" spans="2:12" ht="14.45" customHeight="1">
      <c r="B45" s="11"/>
      <c r="L45" s="11"/>
    </row>
    <row r="46" spans="2:12" ht="14.45" customHeight="1">
      <c r="B46" s="11"/>
      <c r="L46" s="11"/>
    </row>
    <row r="47" spans="2:12" ht="14.45" customHeight="1">
      <c r="B47" s="11"/>
      <c r="L47" s="11"/>
    </row>
    <row r="48" spans="2:12" ht="14.45" customHeight="1">
      <c r="B48" s="11"/>
      <c r="L48" s="11"/>
    </row>
    <row r="49" spans="2:12" ht="14.45" customHeight="1">
      <c r="B49" s="11"/>
      <c r="L49" s="11"/>
    </row>
    <row r="50" spans="2:12" s="1" customFormat="1" ht="14.45" customHeight="1">
      <c r="B50" s="20"/>
      <c r="D50" s="381" t="s">
        <v>135</v>
      </c>
      <c r="E50" s="32"/>
      <c r="F50" s="32"/>
      <c r="G50" s="381" t="s">
        <v>136</v>
      </c>
      <c r="H50" s="32"/>
      <c r="I50" s="32"/>
      <c r="J50" s="32"/>
      <c r="K50" s="32"/>
      <c r="L50" s="20"/>
    </row>
    <row r="51" spans="2:12">
      <c r="B51" s="11"/>
      <c r="L51" s="11"/>
    </row>
    <row r="52" spans="2:12">
      <c r="B52" s="11"/>
      <c r="L52" s="11"/>
    </row>
    <row r="53" spans="2:12">
      <c r="B53" s="11"/>
      <c r="L53" s="11"/>
    </row>
    <row r="54" spans="2:12">
      <c r="B54" s="11"/>
      <c r="L54" s="11"/>
    </row>
    <row r="55" spans="2:12">
      <c r="B55" s="11"/>
      <c r="L55" s="11"/>
    </row>
    <row r="56" spans="2:12">
      <c r="B56" s="11"/>
      <c r="L56" s="11"/>
    </row>
    <row r="57" spans="2:12">
      <c r="B57" s="11"/>
      <c r="L57" s="11"/>
    </row>
    <row r="58" spans="2:12">
      <c r="B58" s="11"/>
      <c r="L58" s="11"/>
    </row>
    <row r="59" spans="2:12">
      <c r="B59" s="11"/>
      <c r="L59" s="11"/>
    </row>
    <row r="60" spans="2:12">
      <c r="B60" s="11"/>
      <c r="L60" s="11"/>
    </row>
    <row r="61" spans="2:12" s="1" customFormat="1" ht="12.75">
      <c r="B61" s="20"/>
      <c r="D61" s="382" t="s">
        <v>137</v>
      </c>
      <c r="E61" s="22"/>
      <c r="F61" s="383" t="s">
        <v>138</v>
      </c>
      <c r="G61" s="382" t="s">
        <v>137</v>
      </c>
      <c r="H61" s="22"/>
      <c r="I61" s="22"/>
      <c r="J61" s="384" t="s">
        <v>138</v>
      </c>
      <c r="K61" s="22"/>
      <c r="L61" s="20"/>
    </row>
    <row r="62" spans="2:12">
      <c r="B62" s="11"/>
      <c r="L62" s="11"/>
    </row>
    <row r="63" spans="2:12">
      <c r="B63" s="11"/>
      <c r="L63" s="11"/>
    </row>
    <row r="64" spans="2:12">
      <c r="B64" s="11"/>
      <c r="L64" s="11"/>
    </row>
    <row r="65" spans="2:12" s="1" customFormat="1" ht="12.75">
      <c r="B65" s="20"/>
      <c r="D65" s="381" t="s">
        <v>139</v>
      </c>
      <c r="E65" s="32"/>
      <c r="F65" s="32"/>
      <c r="G65" s="381" t="s">
        <v>140</v>
      </c>
      <c r="H65" s="32"/>
      <c r="I65" s="32"/>
      <c r="J65" s="32"/>
      <c r="K65" s="32"/>
      <c r="L65" s="20"/>
    </row>
    <row r="66" spans="2:12">
      <c r="B66" s="11"/>
      <c r="L66" s="11"/>
    </row>
    <row r="67" spans="2:12">
      <c r="B67" s="11"/>
      <c r="L67" s="11"/>
    </row>
    <row r="68" spans="2:12">
      <c r="B68" s="11"/>
      <c r="L68" s="11"/>
    </row>
    <row r="69" spans="2:12">
      <c r="B69" s="11"/>
      <c r="L69" s="11"/>
    </row>
    <row r="70" spans="2:12">
      <c r="B70" s="11"/>
      <c r="L70" s="11"/>
    </row>
    <row r="71" spans="2:12">
      <c r="B71" s="11"/>
      <c r="L71" s="11"/>
    </row>
    <row r="72" spans="2:12">
      <c r="B72" s="11"/>
      <c r="L72" s="11"/>
    </row>
    <row r="73" spans="2:12">
      <c r="B73" s="11"/>
      <c r="L73" s="11"/>
    </row>
    <row r="74" spans="2:12">
      <c r="B74" s="11"/>
      <c r="L74" s="11"/>
    </row>
    <row r="75" spans="2:12">
      <c r="B75" s="11"/>
      <c r="L75" s="11"/>
    </row>
    <row r="76" spans="2:12" s="1" customFormat="1" ht="12.75">
      <c r="B76" s="20"/>
      <c r="D76" s="382" t="s">
        <v>137</v>
      </c>
      <c r="E76" s="22"/>
      <c r="F76" s="383" t="s">
        <v>138</v>
      </c>
      <c r="G76" s="382" t="s">
        <v>137</v>
      </c>
      <c r="H76" s="22"/>
      <c r="I76" s="22"/>
      <c r="J76" s="384" t="s">
        <v>138</v>
      </c>
      <c r="K76" s="22"/>
      <c r="L76" s="20"/>
    </row>
    <row r="77" spans="2:12" s="1" customFormat="1" ht="14.4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20"/>
    </row>
    <row r="81" spans="2:47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20"/>
    </row>
    <row r="82" spans="2:47" s="1" customFormat="1" ht="24.95" customHeight="1">
      <c r="B82" s="20"/>
      <c r="C82" s="359" t="s">
        <v>190</v>
      </c>
      <c r="L82" s="20"/>
    </row>
    <row r="83" spans="2:47" s="1" customFormat="1" ht="6.95" customHeight="1">
      <c r="B83" s="20"/>
      <c r="L83" s="20"/>
    </row>
    <row r="84" spans="2:47" s="1" customFormat="1" ht="12" customHeight="1">
      <c r="B84" s="20"/>
      <c r="C84" s="361" t="s">
        <v>104</v>
      </c>
      <c r="L84" s="20"/>
    </row>
    <row r="85" spans="2:47" s="1" customFormat="1" ht="16.5" customHeight="1">
      <c r="B85" s="20"/>
      <c r="E85" s="848" t="str">
        <f>E7</f>
        <v>Muchovo námestie</v>
      </c>
      <c r="F85" s="849"/>
      <c r="G85" s="849"/>
      <c r="H85" s="849"/>
      <c r="L85" s="20"/>
    </row>
    <row r="86" spans="2:47" s="1" customFormat="1" ht="12" customHeight="1">
      <c r="B86" s="20"/>
      <c r="C86" s="361" t="s">
        <v>186</v>
      </c>
      <c r="L86" s="20"/>
    </row>
    <row r="87" spans="2:47" s="1" customFormat="1" ht="16.5" customHeight="1">
      <c r="B87" s="20"/>
      <c r="E87" s="847" t="str">
        <f>E9</f>
        <v>SO 15.3 - Areálová studňa</v>
      </c>
      <c r="F87" s="843"/>
      <c r="G87" s="843"/>
      <c r="H87" s="843"/>
      <c r="L87" s="20"/>
    </row>
    <row r="88" spans="2:47" s="1" customFormat="1" ht="6.95" customHeight="1">
      <c r="B88" s="20"/>
      <c r="L88" s="20"/>
    </row>
    <row r="89" spans="2:47" s="1" customFormat="1" ht="12" customHeight="1">
      <c r="B89" s="20"/>
      <c r="C89" s="361" t="s">
        <v>108</v>
      </c>
      <c r="F89" s="362" t="str">
        <f>F12</f>
        <v>Bratislava, Muchovo námestie</v>
      </c>
      <c r="I89" s="361" t="s">
        <v>110</v>
      </c>
      <c r="J89" s="363" t="str">
        <f>IF(J12="","",J12)</f>
        <v>8. 3. 2022</v>
      </c>
      <c r="L89" s="20"/>
    </row>
    <row r="90" spans="2:47" s="1" customFormat="1" ht="6.95" customHeight="1">
      <c r="B90" s="20"/>
      <c r="L90" s="20"/>
    </row>
    <row r="91" spans="2:47" s="1" customFormat="1" ht="15.2" customHeight="1">
      <c r="B91" s="20"/>
      <c r="C91" s="361" t="s">
        <v>112</v>
      </c>
      <c r="F91" s="362" t="str">
        <f>E15</f>
        <v>Hlavné mesto Slovenskej republiky Bratislava</v>
      </c>
      <c r="I91" s="361" t="s">
        <v>114</v>
      </c>
      <c r="J91" s="364" t="str">
        <f>E21</f>
        <v>Proma s.r.o.</v>
      </c>
      <c r="L91" s="20"/>
    </row>
    <row r="92" spans="2:47" s="1" customFormat="1" ht="15.2" customHeight="1">
      <c r="B92" s="20"/>
      <c r="C92" s="361" t="s">
        <v>113</v>
      </c>
      <c r="F92" s="362" t="str">
        <f>IF(E18="","",E18)</f>
        <v xml:space="preserve"> </v>
      </c>
      <c r="I92" s="361" t="s">
        <v>117</v>
      </c>
      <c r="J92" s="364" t="str">
        <f>E24</f>
        <v>PROREAL-Ka s.r.o.</v>
      </c>
      <c r="L92" s="20"/>
    </row>
    <row r="93" spans="2:47" s="1" customFormat="1" ht="10.35" customHeight="1">
      <c r="B93" s="20"/>
      <c r="L93" s="20"/>
    </row>
    <row r="94" spans="2:47" s="1" customFormat="1" ht="29.25" customHeight="1">
      <c r="B94" s="20"/>
      <c r="C94" s="385" t="s">
        <v>191</v>
      </c>
      <c r="D94" s="77"/>
      <c r="E94" s="77"/>
      <c r="F94" s="77"/>
      <c r="G94" s="77"/>
      <c r="H94" s="77"/>
      <c r="I94" s="77"/>
      <c r="J94" s="386" t="s">
        <v>192</v>
      </c>
      <c r="K94" s="77"/>
      <c r="L94" s="20"/>
    </row>
    <row r="95" spans="2:47" s="1" customFormat="1" ht="10.35" customHeight="1">
      <c r="B95" s="20"/>
      <c r="L95" s="20"/>
    </row>
    <row r="96" spans="2:47" s="1" customFormat="1" ht="22.9" customHeight="1">
      <c r="B96" s="20"/>
      <c r="C96" s="387" t="s">
        <v>193</v>
      </c>
      <c r="J96" s="368">
        <f>J128</f>
        <v>0</v>
      </c>
      <c r="L96" s="20"/>
      <c r="AU96" s="8" t="s">
        <v>194</v>
      </c>
    </row>
    <row r="97" spans="2:14" s="389" customFormat="1" ht="24.95" customHeight="1">
      <c r="B97" s="388"/>
      <c r="D97" s="390" t="s">
        <v>1032</v>
      </c>
      <c r="E97" s="391"/>
      <c r="F97" s="391"/>
      <c r="G97" s="391"/>
      <c r="H97" s="391"/>
      <c r="I97" s="391"/>
      <c r="J97" s="392">
        <f>J129</f>
        <v>0</v>
      </c>
      <c r="L97" s="388"/>
    </row>
    <row r="98" spans="2:14" s="394" customFormat="1" ht="19.899999999999999" customHeight="1">
      <c r="B98" s="393"/>
      <c r="D98" s="395" t="s">
        <v>1033</v>
      </c>
      <c r="E98" s="396"/>
      <c r="F98" s="396"/>
      <c r="G98" s="396"/>
      <c r="H98" s="396"/>
      <c r="I98" s="396"/>
      <c r="J98" s="397">
        <f>J130</f>
        <v>0</v>
      </c>
      <c r="L98" s="393"/>
    </row>
    <row r="99" spans="2:14" s="394" customFormat="1" ht="19.899999999999999" customHeight="1">
      <c r="B99" s="393"/>
      <c r="D99" s="395" t="s">
        <v>1034</v>
      </c>
      <c r="E99" s="396"/>
      <c r="F99" s="396"/>
      <c r="G99" s="396"/>
      <c r="H99" s="396"/>
      <c r="I99" s="396"/>
      <c r="J99" s="397">
        <f>J140</f>
        <v>0</v>
      </c>
      <c r="L99" s="393"/>
    </row>
    <row r="100" spans="2:14" s="394" customFormat="1" ht="19.899999999999999" customHeight="1">
      <c r="B100" s="393"/>
      <c r="D100" s="395" t="s">
        <v>1035</v>
      </c>
      <c r="E100" s="396"/>
      <c r="F100" s="396"/>
      <c r="G100" s="396"/>
      <c r="H100" s="396"/>
      <c r="I100" s="396"/>
      <c r="J100" s="397">
        <f>J143</f>
        <v>0</v>
      </c>
      <c r="L100" s="393"/>
    </row>
    <row r="101" spans="2:14" s="394" customFormat="1" ht="19.899999999999999" customHeight="1">
      <c r="B101" s="393"/>
      <c r="D101" s="395" t="s">
        <v>302</v>
      </c>
      <c r="E101" s="396"/>
      <c r="F101" s="396"/>
      <c r="G101" s="396"/>
      <c r="H101" s="396"/>
      <c r="I101" s="396"/>
      <c r="J101" s="397">
        <f>J148</f>
        <v>0</v>
      </c>
      <c r="L101" s="393"/>
    </row>
    <row r="102" spans="2:14" s="389" customFormat="1" ht="24.95" customHeight="1">
      <c r="B102" s="388"/>
      <c r="D102" s="390" t="s">
        <v>1036</v>
      </c>
      <c r="E102" s="391"/>
      <c r="F102" s="391"/>
      <c r="G102" s="391"/>
      <c r="H102" s="391"/>
      <c r="I102" s="391"/>
      <c r="J102" s="392">
        <f>J150</f>
        <v>0</v>
      </c>
      <c r="L102" s="388"/>
    </row>
    <row r="103" spans="2:14" s="394" customFormat="1" ht="19.899999999999999" customHeight="1">
      <c r="B103" s="393"/>
      <c r="D103" s="395" t="s">
        <v>1037</v>
      </c>
      <c r="E103" s="396"/>
      <c r="F103" s="396"/>
      <c r="G103" s="396"/>
      <c r="H103" s="396"/>
      <c r="I103" s="396"/>
      <c r="J103" s="397">
        <f>J151</f>
        <v>0</v>
      </c>
      <c r="L103" s="393"/>
    </row>
    <row r="104" spans="2:14" s="394" customFormat="1" ht="19.899999999999999" customHeight="1">
      <c r="B104" s="393"/>
      <c r="D104" s="395" t="s">
        <v>1038</v>
      </c>
      <c r="E104" s="396"/>
      <c r="F104" s="396"/>
      <c r="G104" s="396"/>
      <c r="H104" s="396"/>
      <c r="I104" s="396"/>
      <c r="J104" s="397">
        <f>J161</f>
        <v>0</v>
      </c>
      <c r="L104" s="393"/>
    </row>
    <row r="105" spans="2:14" s="1" customFormat="1" ht="21.75" customHeight="1">
      <c r="B105" s="20"/>
      <c r="L105" s="20"/>
    </row>
    <row r="106" spans="2:14" s="1" customFormat="1" ht="6.95" customHeight="1">
      <c r="B106" s="20"/>
      <c r="L106" s="20"/>
    </row>
    <row r="107" spans="2:14" s="1" customFormat="1" ht="29.25" customHeight="1">
      <c r="B107" s="20"/>
      <c r="C107" s="387" t="s">
        <v>200</v>
      </c>
      <c r="J107" s="398">
        <v>0</v>
      </c>
      <c r="L107" s="20"/>
      <c r="N107" s="399" t="s">
        <v>126</v>
      </c>
    </row>
    <row r="108" spans="2:14" s="1" customFormat="1" ht="18" customHeight="1">
      <c r="B108" s="20"/>
      <c r="L108" s="20"/>
    </row>
    <row r="109" spans="2:14" s="1" customFormat="1" ht="29.25" customHeight="1">
      <c r="B109" s="20"/>
      <c r="C109" s="400" t="s">
        <v>184</v>
      </c>
      <c r="D109" s="77"/>
      <c r="E109" s="77"/>
      <c r="F109" s="77"/>
      <c r="G109" s="77"/>
      <c r="H109" s="77"/>
      <c r="I109" s="77"/>
      <c r="J109" s="401">
        <f>ROUND(J96+J107,2)</f>
        <v>0</v>
      </c>
      <c r="K109" s="77"/>
      <c r="L109" s="20"/>
    </row>
    <row r="110" spans="2:14" s="1" customFormat="1" ht="6.95" customHeight="1">
      <c r="B110" s="34"/>
      <c r="C110" s="35"/>
      <c r="D110" s="35"/>
      <c r="E110" s="35"/>
      <c r="F110" s="35"/>
      <c r="G110" s="35"/>
      <c r="H110" s="35"/>
      <c r="I110" s="35"/>
      <c r="J110" s="35"/>
      <c r="K110" s="35"/>
      <c r="L110" s="20"/>
    </row>
    <row r="114" spans="2:63" s="1" customFormat="1" ht="6.95" customHeight="1"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20"/>
    </row>
    <row r="115" spans="2:63" s="1" customFormat="1" ht="24.95" customHeight="1">
      <c r="B115" s="20"/>
      <c r="C115" s="359" t="s">
        <v>205</v>
      </c>
      <c r="L115" s="20"/>
    </row>
    <row r="116" spans="2:63" s="1" customFormat="1" ht="6.95" customHeight="1">
      <c r="B116" s="20"/>
      <c r="L116" s="20"/>
    </row>
    <row r="117" spans="2:63" s="1" customFormat="1" ht="12" customHeight="1">
      <c r="B117" s="20"/>
      <c r="C117" s="361" t="s">
        <v>104</v>
      </c>
      <c r="L117" s="20"/>
    </row>
    <row r="118" spans="2:63" s="1" customFormat="1" ht="16.5" customHeight="1">
      <c r="B118" s="20"/>
      <c r="E118" s="848" t="str">
        <f>E7</f>
        <v>Muchovo námestie</v>
      </c>
      <c r="F118" s="849"/>
      <c r="G118" s="849"/>
      <c r="H118" s="849"/>
      <c r="L118" s="20"/>
    </row>
    <row r="119" spans="2:63" s="1" customFormat="1" ht="12" customHeight="1">
      <c r="B119" s="20"/>
      <c r="C119" s="361" t="s">
        <v>186</v>
      </c>
      <c r="L119" s="20"/>
    </row>
    <row r="120" spans="2:63" s="1" customFormat="1" ht="16.5" customHeight="1">
      <c r="B120" s="20"/>
      <c r="E120" s="847" t="str">
        <f>E9</f>
        <v>SO 15.3 - Areálová studňa</v>
      </c>
      <c r="F120" s="843"/>
      <c r="G120" s="843"/>
      <c r="H120" s="843"/>
      <c r="L120" s="20"/>
    </row>
    <row r="121" spans="2:63" s="1" customFormat="1" ht="6.95" customHeight="1">
      <c r="B121" s="20"/>
      <c r="L121" s="20"/>
    </row>
    <row r="122" spans="2:63" s="1" customFormat="1" ht="12" customHeight="1">
      <c r="B122" s="20"/>
      <c r="C122" s="361" t="s">
        <v>108</v>
      </c>
      <c r="F122" s="362" t="str">
        <f>F12</f>
        <v>Bratislava, Muchovo námestie</v>
      </c>
      <c r="I122" s="361" t="s">
        <v>110</v>
      </c>
      <c r="J122" s="363" t="str">
        <f>IF(J12="","",J12)</f>
        <v>8. 3. 2022</v>
      </c>
      <c r="L122" s="20"/>
    </row>
    <row r="123" spans="2:63" s="1" customFormat="1" ht="6.95" customHeight="1">
      <c r="B123" s="20"/>
      <c r="L123" s="20"/>
    </row>
    <row r="124" spans="2:63" s="1" customFormat="1" ht="15.2" customHeight="1">
      <c r="B124" s="20"/>
      <c r="C124" s="361" t="s">
        <v>112</v>
      </c>
      <c r="F124" s="362" t="str">
        <f>E15</f>
        <v>Hlavné mesto Slovenskej republiky Bratislava</v>
      </c>
      <c r="I124" s="361" t="s">
        <v>114</v>
      </c>
      <c r="J124" s="364" t="str">
        <f>E21</f>
        <v>Proma s.r.o.</v>
      </c>
      <c r="L124" s="20"/>
    </row>
    <row r="125" spans="2:63" s="1" customFormat="1" ht="15.2" customHeight="1">
      <c r="B125" s="20"/>
      <c r="C125" s="361" t="s">
        <v>113</v>
      </c>
      <c r="F125" s="362" t="str">
        <f>IF(E18="","",E18)</f>
        <v xml:space="preserve"> </v>
      </c>
      <c r="I125" s="361" t="s">
        <v>117</v>
      </c>
      <c r="J125" s="364" t="str">
        <f>E24</f>
        <v>PROREAL-Ka s.r.o.</v>
      </c>
      <c r="L125" s="20"/>
    </row>
    <row r="126" spans="2:63" s="1" customFormat="1" ht="10.35" customHeight="1">
      <c r="B126" s="20"/>
      <c r="L126" s="20"/>
    </row>
    <row r="127" spans="2:63" s="297" customFormat="1" ht="29.25" customHeight="1">
      <c r="B127" s="292"/>
      <c r="C127" s="402" t="s">
        <v>206</v>
      </c>
      <c r="D127" s="403" t="s">
        <v>147</v>
      </c>
      <c r="E127" s="403" t="s">
        <v>143</v>
      </c>
      <c r="F127" s="403" t="s">
        <v>144</v>
      </c>
      <c r="G127" s="403" t="s">
        <v>207</v>
      </c>
      <c r="H127" s="403" t="s">
        <v>208</v>
      </c>
      <c r="I127" s="403" t="s">
        <v>209</v>
      </c>
      <c r="J127" s="404" t="s">
        <v>192</v>
      </c>
      <c r="K127" s="405" t="s">
        <v>210</v>
      </c>
      <c r="L127" s="292"/>
      <c r="M127" s="406" t="s">
        <v>92</v>
      </c>
      <c r="N127" s="407" t="s">
        <v>126</v>
      </c>
      <c r="O127" s="407" t="s">
        <v>211</v>
      </c>
      <c r="P127" s="407" t="s">
        <v>212</v>
      </c>
      <c r="Q127" s="407" t="s">
        <v>213</v>
      </c>
      <c r="R127" s="407" t="s">
        <v>214</v>
      </c>
      <c r="S127" s="407" t="s">
        <v>215</v>
      </c>
      <c r="T127" s="408" t="s">
        <v>216</v>
      </c>
    </row>
    <row r="128" spans="2:63" s="1" customFormat="1" ht="22.9" customHeight="1">
      <c r="B128" s="20"/>
      <c r="C128" s="409" t="s">
        <v>188</v>
      </c>
      <c r="J128" s="410">
        <f>BK128</f>
        <v>0</v>
      </c>
      <c r="L128" s="20"/>
      <c r="M128" s="50"/>
      <c r="N128" s="42"/>
      <c r="O128" s="42"/>
      <c r="P128" s="411">
        <f>P129+P150</f>
        <v>97.460160999999985</v>
      </c>
      <c r="Q128" s="42"/>
      <c r="R128" s="411">
        <f>R129+R150</f>
        <v>8.3072666400000017</v>
      </c>
      <c r="S128" s="42"/>
      <c r="T128" s="412">
        <f>T129+T150</f>
        <v>0</v>
      </c>
      <c r="AT128" s="8" t="s">
        <v>161</v>
      </c>
      <c r="AU128" s="8" t="s">
        <v>194</v>
      </c>
      <c r="BK128" s="413">
        <f>BK129+BK150</f>
        <v>0</v>
      </c>
    </row>
    <row r="129" spans="2:65" s="415" customFormat="1" ht="25.9" customHeight="1">
      <c r="B129" s="414"/>
      <c r="D129" s="416" t="s">
        <v>161</v>
      </c>
      <c r="E129" s="417" t="s">
        <v>217</v>
      </c>
      <c r="F129" s="417" t="s">
        <v>1039</v>
      </c>
      <c r="J129" s="418">
        <f>BK129</f>
        <v>0</v>
      </c>
      <c r="L129" s="414"/>
      <c r="M129" s="419"/>
      <c r="P129" s="420">
        <f>P130+P140+P143+P148</f>
        <v>68.372398999999987</v>
      </c>
      <c r="R129" s="420">
        <f>R130+R140+R143+R148</f>
        <v>8.2307866400000016</v>
      </c>
      <c r="T129" s="421">
        <f>T130+T140+T143+T148</f>
        <v>0</v>
      </c>
      <c r="AR129" s="416" t="s">
        <v>169</v>
      </c>
      <c r="AT129" s="422" t="s">
        <v>161</v>
      </c>
      <c r="AU129" s="422" t="s">
        <v>162</v>
      </c>
      <c r="AY129" s="416" t="s">
        <v>219</v>
      </c>
      <c r="BK129" s="423">
        <f>BK130+BK140+BK143+BK148</f>
        <v>0</v>
      </c>
    </row>
    <row r="130" spans="2:65" s="415" customFormat="1" ht="22.9" customHeight="1">
      <c r="B130" s="414"/>
      <c r="D130" s="416" t="s">
        <v>161</v>
      </c>
      <c r="E130" s="424" t="s">
        <v>169</v>
      </c>
      <c r="F130" s="424" t="s">
        <v>1040</v>
      </c>
      <c r="J130" s="425">
        <f>BK130</f>
        <v>0</v>
      </c>
      <c r="L130" s="414"/>
      <c r="M130" s="419"/>
      <c r="P130" s="420">
        <f>SUM(P131:P139)</f>
        <v>57.531879999999987</v>
      </c>
      <c r="R130" s="420">
        <f>SUM(R131:R139)</f>
        <v>1.7929999999999999</v>
      </c>
      <c r="T130" s="421">
        <f>SUM(T131:T139)</f>
        <v>0</v>
      </c>
      <c r="AR130" s="416" t="s">
        <v>169</v>
      </c>
      <c r="AT130" s="422" t="s">
        <v>161</v>
      </c>
      <c r="AU130" s="422" t="s">
        <v>169</v>
      </c>
      <c r="AY130" s="416" t="s">
        <v>219</v>
      </c>
      <c r="BK130" s="423">
        <f>SUM(BK131:BK139)</f>
        <v>0</v>
      </c>
    </row>
    <row r="131" spans="2:65" s="1" customFormat="1" ht="16.5" customHeight="1">
      <c r="B131" s="20"/>
      <c r="C131" s="426" t="s">
        <v>169</v>
      </c>
      <c r="D131" s="426" t="s">
        <v>221</v>
      </c>
      <c r="E131" s="427" t="s">
        <v>1041</v>
      </c>
      <c r="F131" s="93" t="s">
        <v>1042</v>
      </c>
      <c r="G131" s="428" t="s">
        <v>242</v>
      </c>
      <c r="H131" s="429">
        <v>16.562999999999999</v>
      </c>
      <c r="I131" s="430">
        <v>0</v>
      </c>
      <c r="J131" s="431">
        <f t="shared" ref="J131:J139" si="0">ROUND(I131*H131,2)</f>
        <v>0</v>
      </c>
      <c r="K131" s="320"/>
      <c r="L131" s="20"/>
      <c r="M131" s="432" t="s">
        <v>92</v>
      </c>
      <c r="N131" s="399" t="s">
        <v>128</v>
      </c>
      <c r="O131" s="433">
        <v>2.806</v>
      </c>
      <c r="P131" s="433">
        <f t="shared" ref="P131:P139" si="1">O131*H131</f>
        <v>46.475777999999998</v>
      </c>
      <c r="Q131" s="433">
        <v>0</v>
      </c>
      <c r="R131" s="433">
        <f t="shared" ref="R131:R139" si="2">Q131*H131</f>
        <v>0</v>
      </c>
      <c r="S131" s="433">
        <v>0</v>
      </c>
      <c r="T131" s="434">
        <f t="shared" ref="T131:T139" si="3">S131*H131</f>
        <v>0</v>
      </c>
      <c r="AR131" s="435" t="s">
        <v>225</v>
      </c>
      <c r="AT131" s="435" t="s">
        <v>221</v>
      </c>
      <c r="AU131" s="435" t="s">
        <v>203</v>
      </c>
      <c r="AY131" s="8" t="s">
        <v>219</v>
      </c>
      <c r="BE131" s="291">
        <f t="shared" ref="BE131:BE139" si="4">IF(N131="základná",J131,0)</f>
        <v>0</v>
      </c>
      <c r="BF131" s="291">
        <f t="shared" ref="BF131:BF139" si="5">IF(N131="znížená",J131,0)</f>
        <v>0</v>
      </c>
      <c r="BG131" s="291">
        <f t="shared" ref="BG131:BG139" si="6">IF(N131="zákl. prenesená",J131,0)</f>
        <v>0</v>
      </c>
      <c r="BH131" s="291">
        <f t="shared" ref="BH131:BH139" si="7">IF(N131="zníž. prenesená",J131,0)</f>
        <v>0</v>
      </c>
      <c r="BI131" s="291">
        <f t="shared" ref="BI131:BI139" si="8">IF(N131="nulová",J131,0)</f>
        <v>0</v>
      </c>
      <c r="BJ131" s="8" t="s">
        <v>203</v>
      </c>
      <c r="BK131" s="291">
        <f t="shared" ref="BK131:BK139" si="9">ROUND(I131*H131,2)</f>
        <v>0</v>
      </c>
      <c r="BL131" s="8" t="s">
        <v>225</v>
      </c>
      <c r="BM131" s="435" t="s">
        <v>203</v>
      </c>
    </row>
    <row r="132" spans="2:65" s="1" customFormat="1" ht="24.2" customHeight="1">
      <c r="B132" s="20"/>
      <c r="C132" s="426" t="s">
        <v>203</v>
      </c>
      <c r="D132" s="426" t="s">
        <v>221</v>
      </c>
      <c r="E132" s="427" t="s">
        <v>1043</v>
      </c>
      <c r="F132" s="93" t="s">
        <v>1044</v>
      </c>
      <c r="G132" s="428" t="s">
        <v>242</v>
      </c>
      <c r="H132" s="429">
        <v>16.562999999999999</v>
      </c>
      <c r="I132" s="430">
        <v>0</v>
      </c>
      <c r="J132" s="431">
        <f t="shared" si="0"/>
        <v>0</v>
      </c>
      <c r="K132" s="320"/>
      <c r="L132" s="20"/>
      <c r="M132" s="432" t="s">
        <v>92</v>
      </c>
      <c r="N132" s="399" t="s">
        <v>128</v>
      </c>
      <c r="O132" s="433">
        <v>0.10199999999999999</v>
      </c>
      <c r="P132" s="433">
        <f t="shared" si="1"/>
        <v>1.6894259999999999</v>
      </c>
      <c r="Q132" s="433">
        <v>0</v>
      </c>
      <c r="R132" s="433">
        <f t="shared" si="2"/>
        <v>0</v>
      </c>
      <c r="S132" s="433">
        <v>0</v>
      </c>
      <c r="T132" s="434">
        <f t="shared" si="3"/>
        <v>0</v>
      </c>
      <c r="AR132" s="435" t="s">
        <v>225</v>
      </c>
      <c r="AT132" s="435" t="s">
        <v>221</v>
      </c>
      <c r="AU132" s="435" t="s">
        <v>203</v>
      </c>
      <c r="AY132" s="8" t="s">
        <v>219</v>
      </c>
      <c r="BE132" s="291">
        <f t="shared" si="4"/>
        <v>0</v>
      </c>
      <c r="BF132" s="291">
        <f t="shared" si="5"/>
        <v>0</v>
      </c>
      <c r="BG132" s="291">
        <f t="shared" si="6"/>
        <v>0</v>
      </c>
      <c r="BH132" s="291">
        <f t="shared" si="7"/>
        <v>0</v>
      </c>
      <c r="BI132" s="291">
        <f t="shared" si="8"/>
        <v>0</v>
      </c>
      <c r="BJ132" s="8" t="s">
        <v>203</v>
      </c>
      <c r="BK132" s="291">
        <f t="shared" si="9"/>
        <v>0</v>
      </c>
      <c r="BL132" s="8" t="s">
        <v>225</v>
      </c>
      <c r="BM132" s="435" t="s">
        <v>225</v>
      </c>
    </row>
    <row r="133" spans="2:65" s="1" customFormat="1" ht="24.2" customHeight="1">
      <c r="B133" s="20"/>
      <c r="C133" s="426" t="s">
        <v>230</v>
      </c>
      <c r="D133" s="426" t="s">
        <v>221</v>
      </c>
      <c r="E133" s="427" t="s">
        <v>1045</v>
      </c>
      <c r="F133" s="93" t="s">
        <v>1046</v>
      </c>
      <c r="G133" s="428" t="s">
        <v>242</v>
      </c>
      <c r="H133" s="429">
        <v>0.4</v>
      </c>
      <c r="I133" s="430">
        <v>0</v>
      </c>
      <c r="J133" s="431">
        <f t="shared" si="0"/>
        <v>0</v>
      </c>
      <c r="K133" s="320"/>
      <c r="L133" s="20"/>
      <c r="M133" s="432" t="s">
        <v>92</v>
      </c>
      <c r="N133" s="399" t="s">
        <v>128</v>
      </c>
      <c r="O133" s="433">
        <v>3.2559999999999998</v>
      </c>
      <c r="P133" s="433">
        <f t="shared" si="1"/>
        <v>1.3024</v>
      </c>
      <c r="Q133" s="433">
        <v>0</v>
      </c>
      <c r="R133" s="433">
        <f t="shared" si="2"/>
        <v>0</v>
      </c>
      <c r="S133" s="433">
        <v>0</v>
      </c>
      <c r="T133" s="434">
        <f t="shared" si="3"/>
        <v>0</v>
      </c>
      <c r="AR133" s="435" t="s">
        <v>225</v>
      </c>
      <c r="AT133" s="435" t="s">
        <v>221</v>
      </c>
      <c r="AU133" s="435" t="s">
        <v>203</v>
      </c>
      <c r="AY133" s="8" t="s">
        <v>219</v>
      </c>
      <c r="BE133" s="291">
        <f t="shared" si="4"/>
        <v>0</v>
      </c>
      <c r="BF133" s="291">
        <f t="shared" si="5"/>
        <v>0</v>
      </c>
      <c r="BG133" s="291">
        <f t="shared" si="6"/>
        <v>0</v>
      </c>
      <c r="BH133" s="291">
        <f t="shared" si="7"/>
        <v>0</v>
      </c>
      <c r="BI133" s="291">
        <f t="shared" si="8"/>
        <v>0</v>
      </c>
      <c r="BJ133" s="8" t="s">
        <v>203</v>
      </c>
      <c r="BK133" s="291">
        <f t="shared" si="9"/>
        <v>0</v>
      </c>
      <c r="BL133" s="8" t="s">
        <v>225</v>
      </c>
      <c r="BM133" s="435" t="s">
        <v>244</v>
      </c>
    </row>
    <row r="134" spans="2:65" s="1" customFormat="1" ht="33" customHeight="1">
      <c r="B134" s="20"/>
      <c r="C134" s="426" t="s">
        <v>225</v>
      </c>
      <c r="D134" s="426" t="s">
        <v>221</v>
      </c>
      <c r="E134" s="427" t="s">
        <v>318</v>
      </c>
      <c r="F134" s="93" t="s">
        <v>319</v>
      </c>
      <c r="G134" s="428" t="s">
        <v>242</v>
      </c>
      <c r="H134" s="429">
        <v>6.4260000000000002</v>
      </c>
      <c r="I134" s="430">
        <v>0</v>
      </c>
      <c r="J134" s="431">
        <f t="shared" si="0"/>
        <v>0</v>
      </c>
      <c r="K134" s="320"/>
      <c r="L134" s="20"/>
      <c r="M134" s="432" t="s">
        <v>92</v>
      </c>
      <c r="N134" s="399" t="s">
        <v>128</v>
      </c>
      <c r="O134" s="433">
        <v>7.0999999999999994E-2</v>
      </c>
      <c r="P134" s="433">
        <f t="shared" si="1"/>
        <v>0.45624599999999998</v>
      </c>
      <c r="Q134" s="433">
        <v>0</v>
      </c>
      <c r="R134" s="433">
        <f t="shared" si="2"/>
        <v>0</v>
      </c>
      <c r="S134" s="433">
        <v>0</v>
      </c>
      <c r="T134" s="434">
        <f t="shared" si="3"/>
        <v>0</v>
      </c>
      <c r="AR134" s="435" t="s">
        <v>225</v>
      </c>
      <c r="AT134" s="435" t="s">
        <v>221</v>
      </c>
      <c r="AU134" s="435" t="s">
        <v>203</v>
      </c>
      <c r="AY134" s="8" t="s">
        <v>219</v>
      </c>
      <c r="BE134" s="291">
        <f t="shared" si="4"/>
        <v>0</v>
      </c>
      <c r="BF134" s="291">
        <f t="shared" si="5"/>
        <v>0</v>
      </c>
      <c r="BG134" s="291">
        <f t="shared" si="6"/>
        <v>0</v>
      </c>
      <c r="BH134" s="291">
        <f t="shared" si="7"/>
        <v>0</v>
      </c>
      <c r="BI134" s="291">
        <f t="shared" si="8"/>
        <v>0</v>
      </c>
      <c r="BJ134" s="8" t="s">
        <v>203</v>
      </c>
      <c r="BK134" s="291">
        <f t="shared" si="9"/>
        <v>0</v>
      </c>
      <c r="BL134" s="8" t="s">
        <v>225</v>
      </c>
      <c r="BM134" s="435" t="s">
        <v>253</v>
      </c>
    </row>
    <row r="135" spans="2:65" s="1" customFormat="1" ht="21.75" customHeight="1">
      <c r="B135" s="20"/>
      <c r="C135" s="426" t="s">
        <v>239</v>
      </c>
      <c r="D135" s="426" t="s">
        <v>221</v>
      </c>
      <c r="E135" s="427" t="s">
        <v>1047</v>
      </c>
      <c r="F135" s="93" t="s">
        <v>1048</v>
      </c>
      <c r="G135" s="428" t="s">
        <v>242</v>
      </c>
      <c r="H135" s="429">
        <v>6.4260000000000002</v>
      </c>
      <c r="I135" s="430">
        <v>0</v>
      </c>
      <c r="J135" s="431">
        <f t="shared" si="0"/>
        <v>0</v>
      </c>
      <c r="K135" s="320"/>
      <c r="L135" s="20"/>
      <c r="M135" s="432" t="s">
        <v>92</v>
      </c>
      <c r="N135" s="399" t="s">
        <v>128</v>
      </c>
      <c r="O135" s="433">
        <v>0.27900000000000003</v>
      </c>
      <c r="P135" s="433">
        <f t="shared" si="1"/>
        <v>1.7928540000000002</v>
      </c>
      <c r="Q135" s="433">
        <v>0</v>
      </c>
      <c r="R135" s="433">
        <f t="shared" si="2"/>
        <v>0</v>
      </c>
      <c r="S135" s="433">
        <v>0</v>
      </c>
      <c r="T135" s="434">
        <f t="shared" si="3"/>
        <v>0</v>
      </c>
      <c r="AR135" s="435" t="s">
        <v>225</v>
      </c>
      <c r="AT135" s="435" t="s">
        <v>221</v>
      </c>
      <c r="AU135" s="435" t="s">
        <v>203</v>
      </c>
      <c r="AY135" s="8" t="s">
        <v>219</v>
      </c>
      <c r="BE135" s="291">
        <f t="shared" si="4"/>
        <v>0</v>
      </c>
      <c r="BF135" s="291">
        <f t="shared" si="5"/>
        <v>0</v>
      </c>
      <c r="BG135" s="291">
        <f t="shared" si="6"/>
        <v>0</v>
      </c>
      <c r="BH135" s="291">
        <f t="shared" si="7"/>
        <v>0</v>
      </c>
      <c r="BI135" s="291">
        <f t="shared" si="8"/>
        <v>0</v>
      </c>
      <c r="BJ135" s="8" t="s">
        <v>203</v>
      </c>
      <c r="BK135" s="291">
        <f t="shared" si="9"/>
        <v>0</v>
      </c>
      <c r="BL135" s="8" t="s">
        <v>225</v>
      </c>
      <c r="BM135" s="435" t="s">
        <v>260</v>
      </c>
    </row>
    <row r="136" spans="2:65" s="1" customFormat="1" ht="24.2" customHeight="1">
      <c r="B136" s="20"/>
      <c r="C136" s="426" t="s">
        <v>244</v>
      </c>
      <c r="D136" s="426" t="s">
        <v>221</v>
      </c>
      <c r="E136" s="427" t="s">
        <v>1049</v>
      </c>
      <c r="F136" s="93" t="s">
        <v>1050</v>
      </c>
      <c r="G136" s="428" t="s">
        <v>242</v>
      </c>
      <c r="H136" s="429">
        <v>6.4260000000000002</v>
      </c>
      <c r="I136" s="430">
        <v>0</v>
      </c>
      <c r="J136" s="431">
        <f t="shared" si="0"/>
        <v>0</v>
      </c>
      <c r="K136" s="320"/>
      <c r="L136" s="20"/>
      <c r="M136" s="432" t="s">
        <v>92</v>
      </c>
      <c r="N136" s="399" t="s">
        <v>128</v>
      </c>
      <c r="O136" s="433">
        <v>0.61699999999999999</v>
      </c>
      <c r="P136" s="433">
        <f t="shared" si="1"/>
        <v>3.964842</v>
      </c>
      <c r="Q136" s="433">
        <v>0</v>
      </c>
      <c r="R136" s="433">
        <f t="shared" si="2"/>
        <v>0</v>
      </c>
      <c r="S136" s="433">
        <v>0</v>
      </c>
      <c r="T136" s="434">
        <f t="shared" si="3"/>
        <v>0</v>
      </c>
      <c r="AR136" s="435" t="s">
        <v>225</v>
      </c>
      <c r="AT136" s="435" t="s">
        <v>221</v>
      </c>
      <c r="AU136" s="435" t="s">
        <v>203</v>
      </c>
      <c r="AY136" s="8" t="s">
        <v>219</v>
      </c>
      <c r="BE136" s="291">
        <f t="shared" si="4"/>
        <v>0</v>
      </c>
      <c r="BF136" s="291">
        <f t="shared" si="5"/>
        <v>0</v>
      </c>
      <c r="BG136" s="291">
        <f t="shared" si="6"/>
        <v>0</v>
      </c>
      <c r="BH136" s="291">
        <f t="shared" si="7"/>
        <v>0</v>
      </c>
      <c r="BI136" s="291">
        <f t="shared" si="8"/>
        <v>0</v>
      </c>
      <c r="BJ136" s="8" t="s">
        <v>203</v>
      </c>
      <c r="BK136" s="291">
        <f t="shared" si="9"/>
        <v>0</v>
      </c>
      <c r="BL136" s="8" t="s">
        <v>225</v>
      </c>
      <c r="BM136" s="435" t="s">
        <v>272</v>
      </c>
    </row>
    <row r="137" spans="2:65" s="1" customFormat="1" ht="16.5" customHeight="1">
      <c r="B137" s="20"/>
      <c r="C137" s="426" t="s">
        <v>248</v>
      </c>
      <c r="D137" s="426" t="s">
        <v>221</v>
      </c>
      <c r="E137" s="427" t="s">
        <v>1051</v>
      </c>
      <c r="F137" s="93" t="s">
        <v>1052</v>
      </c>
      <c r="G137" s="428" t="s">
        <v>242</v>
      </c>
      <c r="H137" s="429">
        <v>6.4260000000000002</v>
      </c>
      <c r="I137" s="430">
        <v>0</v>
      </c>
      <c r="J137" s="431">
        <f t="shared" si="0"/>
        <v>0</v>
      </c>
      <c r="K137" s="320"/>
      <c r="L137" s="20"/>
      <c r="M137" s="432" t="s">
        <v>92</v>
      </c>
      <c r="N137" s="399" t="s">
        <v>128</v>
      </c>
      <c r="O137" s="433">
        <v>8.9999999999999993E-3</v>
      </c>
      <c r="P137" s="433">
        <f t="shared" si="1"/>
        <v>5.7833999999999997E-2</v>
      </c>
      <c r="Q137" s="433">
        <v>0</v>
      </c>
      <c r="R137" s="433">
        <f t="shared" si="2"/>
        <v>0</v>
      </c>
      <c r="S137" s="433">
        <v>0</v>
      </c>
      <c r="T137" s="434">
        <f t="shared" si="3"/>
        <v>0</v>
      </c>
      <c r="AR137" s="435" t="s">
        <v>225</v>
      </c>
      <c r="AT137" s="435" t="s">
        <v>221</v>
      </c>
      <c r="AU137" s="435" t="s">
        <v>203</v>
      </c>
      <c r="AY137" s="8" t="s">
        <v>219</v>
      </c>
      <c r="BE137" s="291">
        <f t="shared" si="4"/>
        <v>0</v>
      </c>
      <c r="BF137" s="291">
        <f t="shared" si="5"/>
        <v>0</v>
      </c>
      <c r="BG137" s="291">
        <f t="shared" si="6"/>
        <v>0</v>
      </c>
      <c r="BH137" s="291">
        <f t="shared" si="7"/>
        <v>0</v>
      </c>
      <c r="BI137" s="291">
        <f t="shared" si="8"/>
        <v>0</v>
      </c>
      <c r="BJ137" s="8" t="s">
        <v>203</v>
      </c>
      <c r="BK137" s="291">
        <f t="shared" si="9"/>
        <v>0</v>
      </c>
      <c r="BL137" s="8" t="s">
        <v>225</v>
      </c>
      <c r="BM137" s="435" t="s">
        <v>283</v>
      </c>
    </row>
    <row r="138" spans="2:65" s="1" customFormat="1" ht="24.2" customHeight="1">
      <c r="B138" s="20"/>
      <c r="C138" s="426" t="s">
        <v>253</v>
      </c>
      <c r="D138" s="426" t="s">
        <v>221</v>
      </c>
      <c r="E138" s="427" t="s">
        <v>1053</v>
      </c>
      <c r="F138" s="93" t="s">
        <v>1054</v>
      </c>
      <c r="G138" s="428" t="s">
        <v>242</v>
      </c>
      <c r="H138" s="429">
        <v>0.75</v>
      </c>
      <c r="I138" s="430">
        <v>0</v>
      </c>
      <c r="J138" s="431">
        <f t="shared" si="0"/>
        <v>0</v>
      </c>
      <c r="K138" s="320"/>
      <c r="L138" s="20"/>
      <c r="M138" s="432" t="s">
        <v>92</v>
      </c>
      <c r="N138" s="399" t="s">
        <v>128</v>
      </c>
      <c r="O138" s="433">
        <v>2.39</v>
      </c>
      <c r="P138" s="433">
        <f t="shared" si="1"/>
        <v>1.7925</v>
      </c>
      <c r="Q138" s="433">
        <v>0</v>
      </c>
      <c r="R138" s="433">
        <f t="shared" si="2"/>
        <v>0</v>
      </c>
      <c r="S138" s="433">
        <v>0</v>
      </c>
      <c r="T138" s="434">
        <f t="shared" si="3"/>
        <v>0</v>
      </c>
      <c r="AR138" s="435" t="s">
        <v>225</v>
      </c>
      <c r="AT138" s="435" t="s">
        <v>221</v>
      </c>
      <c r="AU138" s="435" t="s">
        <v>203</v>
      </c>
      <c r="AY138" s="8" t="s">
        <v>219</v>
      </c>
      <c r="BE138" s="291">
        <f t="shared" si="4"/>
        <v>0</v>
      </c>
      <c r="BF138" s="291">
        <f t="shared" si="5"/>
        <v>0</v>
      </c>
      <c r="BG138" s="291">
        <f t="shared" si="6"/>
        <v>0</v>
      </c>
      <c r="BH138" s="291">
        <f t="shared" si="7"/>
        <v>0</v>
      </c>
      <c r="BI138" s="291">
        <f t="shared" si="8"/>
        <v>0</v>
      </c>
      <c r="BJ138" s="8" t="s">
        <v>203</v>
      </c>
      <c r="BK138" s="291">
        <f t="shared" si="9"/>
        <v>0</v>
      </c>
      <c r="BL138" s="8" t="s">
        <v>225</v>
      </c>
      <c r="BM138" s="435" t="s">
        <v>276</v>
      </c>
    </row>
    <row r="139" spans="2:65" s="1" customFormat="1" ht="16.5" customHeight="1">
      <c r="B139" s="20"/>
      <c r="C139" s="436" t="s">
        <v>237</v>
      </c>
      <c r="D139" s="436" t="s">
        <v>327</v>
      </c>
      <c r="E139" s="437" t="s">
        <v>1055</v>
      </c>
      <c r="F139" s="96" t="s">
        <v>1056</v>
      </c>
      <c r="G139" s="438" t="s">
        <v>251</v>
      </c>
      <c r="H139" s="439">
        <v>1.7929999999999999</v>
      </c>
      <c r="I139" s="430">
        <v>0</v>
      </c>
      <c r="J139" s="440">
        <f t="shared" si="0"/>
        <v>0</v>
      </c>
      <c r="K139" s="441"/>
      <c r="L139" s="442"/>
      <c r="M139" s="443" t="s">
        <v>92</v>
      </c>
      <c r="N139" s="444" t="s">
        <v>128</v>
      </c>
      <c r="O139" s="433">
        <v>0</v>
      </c>
      <c r="P139" s="433">
        <f t="shared" si="1"/>
        <v>0</v>
      </c>
      <c r="Q139" s="433">
        <v>1</v>
      </c>
      <c r="R139" s="433">
        <f t="shared" si="2"/>
        <v>1.7929999999999999</v>
      </c>
      <c r="S139" s="433">
        <v>0</v>
      </c>
      <c r="T139" s="434">
        <f t="shared" si="3"/>
        <v>0</v>
      </c>
      <c r="AR139" s="435" t="s">
        <v>253</v>
      </c>
      <c r="AT139" s="435" t="s">
        <v>327</v>
      </c>
      <c r="AU139" s="435" t="s">
        <v>203</v>
      </c>
      <c r="AY139" s="8" t="s">
        <v>219</v>
      </c>
      <c r="BE139" s="291">
        <f t="shared" si="4"/>
        <v>0</v>
      </c>
      <c r="BF139" s="291">
        <f t="shared" si="5"/>
        <v>0</v>
      </c>
      <c r="BG139" s="291">
        <f t="shared" si="6"/>
        <v>0</v>
      </c>
      <c r="BH139" s="291">
        <f t="shared" si="7"/>
        <v>0</v>
      </c>
      <c r="BI139" s="291">
        <f t="shared" si="8"/>
        <v>0</v>
      </c>
      <c r="BJ139" s="8" t="s">
        <v>203</v>
      </c>
      <c r="BK139" s="291">
        <f t="shared" si="9"/>
        <v>0</v>
      </c>
      <c r="BL139" s="8" t="s">
        <v>225</v>
      </c>
      <c r="BM139" s="435" t="s">
        <v>362</v>
      </c>
    </row>
    <row r="140" spans="2:65" s="415" customFormat="1" ht="22.9" customHeight="1">
      <c r="B140" s="414"/>
      <c r="D140" s="416" t="s">
        <v>161</v>
      </c>
      <c r="E140" s="424" t="s">
        <v>225</v>
      </c>
      <c r="F140" s="246" t="s">
        <v>1057</v>
      </c>
      <c r="I140" s="445"/>
      <c r="J140" s="425">
        <f>BK140</f>
        <v>0</v>
      </c>
      <c r="L140" s="414"/>
      <c r="M140" s="419"/>
      <c r="P140" s="420">
        <f>SUM(P141:P142)</f>
        <v>1.004238</v>
      </c>
      <c r="R140" s="420">
        <f>SUM(R141:R142)</f>
        <v>0.44718663999999997</v>
      </c>
      <c r="T140" s="421">
        <f>SUM(T141:T142)</f>
        <v>0</v>
      </c>
      <c r="AR140" s="416" t="s">
        <v>169</v>
      </c>
      <c r="AT140" s="422" t="s">
        <v>161</v>
      </c>
      <c r="AU140" s="422" t="s">
        <v>169</v>
      </c>
      <c r="AY140" s="416" t="s">
        <v>219</v>
      </c>
      <c r="BK140" s="423">
        <f>SUM(BK141:BK142)</f>
        <v>0</v>
      </c>
    </row>
    <row r="141" spans="2:65" s="1" customFormat="1" ht="33" customHeight="1">
      <c r="B141" s="20"/>
      <c r="C141" s="426" t="s">
        <v>260</v>
      </c>
      <c r="D141" s="426" t="s">
        <v>221</v>
      </c>
      <c r="E141" s="427" t="s">
        <v>1058</v>
      </c>
      <c r="F141" s="93" t="s">
        <v>1059</v>
      </c>
      <c r="G141" s="428" t="s">
        <v>242</v>
      </c>
      <c r="H141" s="429">
        <v>0.188</v>
      </c>
      <c r="I141" s="430">
        <v>0</v>
      </c>
      <c r="J141" s="431">
        <f>ROUND(I141*H141,2)</f>
        <v>0</v>
      </c>
      <c r="K141" s="320"/>
      <c r="L141" s="20"/>
      <c r="M141" s="432" t="s">
        <v>92</v>
      </c>
      <c r="N141" s="399" t="s">
        <v>128</v>
      </c>
      <c r="O141" s="433">
        <v>1.246</v>
      </c>
      <c r="P141" s="433">
        <f>O141*H141</f>
        <v>0.23424800000000001</v>
      </c>
      <c r="Q141" s="433">
        <v>1.8907799999999999</v>
      </c>
      <c r="R141" s="433">
        <f>Q141*H141</f>
        <v>0.35546664</v>
      </c>
      <c r="S141" s="433">
        <v>0</v>
      </c>
      <c r="T141" s="434">
        <f>S141*H141</f>
        <v>0</v>
      </c>
      <c r="AR141" s="435" t="s">
        <v>225</v>
      </c>
      <c r="AT141" s="435" t="s">
        <v>221</v>
      </c>
      <c r="AU141" s="435" t="s">
        <v>203</v>
      </c>
      <c r="AY141" s="8" t="s">
        <v>219</v>
      </c>
      <c r="BE141" s="291">
        <f>IF(N141="základná",J141,0)</f>
        <v>0</v>
      </c>
      <c r="BF141" s="291">
        <f>IF(N141="znížená",J141,0)</f>
        <v>0</v>
      </c>
      <c r="BG141" s="291">
        <f>IF(N141="zákl. prenesená",J141,0)</f>
        <v>0</v>
      </c>
      <c r="BH141" s="291">
        <f>IF(N141="zníž. prenesená",J141,0)</f>
        <v>0</v>
      </c>
      <c r="BI141" s="291">
        <f>IF(N141="nulová",J141,0)</f>
        <v>0</v>
      </c>
      <c r="BJ141" s="8" t="s">
        <v>203</v>
      </c>
      <c r="BK141" s="291">
        <f>ROUND(I141*H141,2)</f>
        <v>0</v>
      </c>
      <c r="BL141" s="8" t="s">
        <v>225</v>
      </c>
      <c r="BM141" s="435" t="s">
        <v>98</v>
      </c>
    </row>
    <row r="142" spans="2:65" s="1" customFormat="1" ht="24.2" customHeight="1">
      <c r="B142" s="20"/>
      <c r="C142" s="426" t="s">
        <v>264</v>
      </c>
      <c r="D142" s="426" t="s">
        <v>221</v>
      </c>
      <c r="E142" s="427" t="s">
        <v>1060</v>
      </c>
      <c r="F142" s="93" t="s">
        <v>1061</v>
      </c>
      <c r="G142" s="428" t="s">
        <v>424</v>
      </c>
      <c r="H142" s="429">
        <v>1</v>
      </c>
      <c r="I142" s="430">
        <v>0</v>
      </c>
      <c r="J142" s="431">
        <f>ROUND(I142*H142,2)</f>
        <v>0</v>
      </c>
      <c r="K142" s="320"/>
      <c r="L142" s="20"/>
      <c r="M142" s="432" t="s">
        <v>92</v>
      </c>
      <c r="N142" s="399" t="s">
        <v>128</v>
      </c>
      <c r="O142" s="433">
        <v>0.76998999999999995</v>
      </c>
      <c r="P142" s="433">
        <f>O142*H142</f>
        <v>0.76998999999999995</v>
      </c>
      <c r="Q142" s="433">
        <v>9.1719999999999996E-2</v>
      </c>
      <c r="R142" s="433">
        <f>Q142*H142</f>
        <v>9.1719999999999996E-2</v>
      </c>
      <c r="S142" s="433">
        <v>0</v>
      </c>
      <c r="T142" s="434">
        <f>S142*H142</f>
        <v>0</v>
      </c>
      <c r="AR142" s="435" t="s">
        <v>225</v>
      </c>
      <c r="AT142" s="435" t="s">
        <v>221</v>
      </c>
      <c r="AU142" s="435" t="s">
        <v>203</v>
      </c>
      <c r="AY142" s="8" t="s">
        <v>219</v>
      </c>
      <c r="BE142" s="291">
        <f>IF(N142="základná",J142,0)</f>
        <v>0</v>
      </c>
      <c r="BF142" s="291">
        <f>IF(N142="znížená",J142,0)</f>
        <v>0</v>
      </c>
      <c r="BG142" s="291">
        <f>IF(N142="zákl. prenesená",J142,0)</f>
        <v>0</v>
      </c>
      <c r="BH142" s="291">
        <f>IF(N142="zníž. prenesená",J142,0)</f>
        <v>0</v>
      </c>
      <c r="BI142" s="291">
        <f>IF(N142="nulová",J142,0)</f>
        <v>0</v>
      </c>
      <c r="BJ142" s="8" t="s">
        <v>203</v>
      </c>
      <c r="BK142" s="291">
        <f>ROUND(I142*H142,2)</f>
        <v>0</v>
      </c>
      <c r="BL142" s="8" t="s">
        <v>225</v>
      </c>
      <c r="BM142" s="435" t="s">
        <v>377</v>
      </c>
    </row>
    <row r="143" spans="2:65" s="415" customFormat="1" ht="22.9" customHeight="1">
      <c r="B143" s="414"/>
      <c r="D143" s="416" t="s">
        <v>161</v>
      </c>
      <c r="E143" s="424" t="s">
        <v>253</v>
      </c>
      <c r="F143" s="246" t="s">
        <v>1062</v>
      </c>
      <c r="I143" s="445"/>
      <c r="J143" s="425">
        <f>BK143</f>
        <v>0</v>
      </c>
      <c r="L143" s="414"/>
      <c r="M143" s="419"/>
      <c r="P143" s="420">
        <f>SUM(P144:P147)</f>
        <v>5.3010000000000002</v>
      </c>
      <c r="R143" s="420">
        <f>SUM(R144:R147)</f>
        <v>5.9906000000000006</v>
      </c>
      <c r="T143" s="421">
        <f>SUM(T144:T147)</f>
        <v>0</v>
      </c>
      <c r="AR143" s="416" t="s">
        <v>169</v>
      </c>
      <c r="AT143" s="422" t="s">
        <v>161</v>
      </c>
      <c r="AU143" s="422" t="s">
        <v>169</v>
      </c>
      <c r="AY143" s="416" t="s">
        <v>219</v>
      </c>
      <c r="BK143" s="423">
        <f>SUM(BK144:BK147)</f>
        <v>0</v>
      </c>
    </row>
    <row r="144" spans="2:65" s="1" customFormat="1" ht="24.2" customHeight="1">
      <c r="B144" s="20"/>
      <c r="C144" s="426" t="s">
        <v>272</v>
      </c>
      <c r="D144" s="426" t="s">
        <v>221</v>
      </c>
      <c r="E144" s="427" t="s">
        <v>1063</v>
      </c>
      <c r="F144" s="93" t="s">
        <v>1064</v>
      </c>
      <c r="G144" s="428" t="s">
        <v>424</v>
      </c>
      <c r="H144" s="429">
        <v>1</v>
      </c>
      <c r="I144" s="430">
        <v>0</v>
      </c>
      <c r="J144" s="431">
        <f>ROUND(I144*H144,2)</f>
        <v>0</v>
      </c>
      <c r="K144" s="320"/>
      <c r="L144" s="20"/>
      <c r="M144" s="432" t="s">
        <v>92</v>
      </c>
      <c r="N144" s="399" t="s">
        <v>128</v>
      </c>
      <c r="O144" s="433">
        <v>4.6580000000000004</v>
      </c>
      <c r="P144" s="433">
        <f>O144*H144</f>
        <v>4.6580000000000004</v>
      </c>
      <c r="Q144" s="433">
        <v>0</v>
      </c>
      <c r="R144" s="433">
        <f>Q144*H144</f>
        <v>0</v>
      </c>
      <c r="S144" s="433">
        <v>0</v>
      </c>
      <c r="T144" s="434">
        <f>S144*H144</f>
        <v>0</v>
      </c>
      <c r="AR144" s="435" t="s">
        <v>225</v>
      </c>
      <c r="AT144" s="435" t="s">
        <v>221</v>
      </c>
      <c r="AU144" s="435" t="s">
        <v>203</v>
      </c>
      <c r="AY144" s="8" t="s">
        <v>219</v>
      </c>
      <c r="BE144" s="291">
        <f>IF(N144="základná",J144,0)</f>
        <v>0</v>
      </c>
      <c r="BF144" s="291">
        <f>IF(N144="znížená",J144,0)</f>
        <v>0</v>
      </c>
      <c r="BG144" s="291">
        <f>IF(N144="zákl. prenesená",J144,0)</f>
        <v>0</v>
      </c>
      <c r="BH144" s="291">
        <f>IF(N144="zníž. prenesená",J144,0)</f>
        <v>0</v>
      </c>
      <c r="BI144" s="291">
        <f>IF(N144="nulová",J144,0)</f>
        <v>0</v>
      </c>
      <c r="BJ144" s="8" t="s">
        <v>203</v>
      </c>
      <c r="BK144" s="291">
        <f>ROUND(I144*H144,2)</f>
        <v>0</v>
      </c>
      <c r="BL144" s="8" t="s">
        <v>225</v>
      </c>
      <c r="BM144" s="435" t="s">
        <v>385</v>
      </c>
    </row>
    <row r="145" spans="2:65" s="1" customFormat="1" ht="33" customHeight="1">
      <c r="B145" s="20"/>
      <c r="C145" s="436" t="s">
        <v>278</v>
      </c>
      <c r="D145" s="436" t="s">
        <v>327</v>
      </c>
      <c r="E145" s="437" t="s">
        <v>1065</v>
      </c>
      <c r="F145" s="96" t="s">
        <v>1066</v>
      </c>
      <c r="G145" s="438" t="s">
        <v>424</v>
      </c>
      <c r="H145" s="439">
        <v>1</v>
      </c>
      <c r="I145" s="430">
        <v>0</v>
      </c>
      <c r="J145" s="440">
        <f>ROUND(I145*H145,2)</f>
        <v>0</v>
      </c>
      <c r="K145" s="441"/>
      <c r="L145" s="442"/>
      <c r="M145" s="443" t="s">
        <v>92</v>
      </c>
      <c r="N145" s="444" t="s">
        <v>128</v>
      </c>
      <c r="O145" s="433">
        <v>0</v>
      </c>
      <c r="P145" s="433">
        <f>O145*H145</f>
        <v>0</v>
      </c>
      <c r="Q145" s="433">
        <v>5.9</v>
      </c>
      <c r="R145" s="433">
        <f>Q145*H145</f>
        <v>5.9</v>
      </c>
      <c r="S145" s="433">
        <v>0</v>
      </c>
      <c r="T145" s="434">
        <f>S145*H145</f>
        <v>0</v>
      </c>
      <c r="AR145" s="435" t="s">
        <v>253</v>
      </c>
      <c r="AT145" s="435" t="s">
        <v>327</v>
      </c>
      <c r="AU145" s="435" t="s">
        <v>203</v>
      </c>
      <c r="AY145" s="8" t="s">
        <v>219</v>
      </c>
      <c r="BE145" s="291">
        <f>IF(N145="základná",J145,0)</f>
        <v>0</v>
      </c>
      <c r="BF145" s="291">
        <f>IF(N145="znížená",J145,0)</f>
        <v>0</v>
      </c>
      <c r="BG145" s="291">
        <f>IF(N145="zákl. prenesená",J145,0)</f>
        <v>0</v>
      </c>
      <c r="BH145" s="291">
        <f>IF(N145="zníž. prenesená",J145,0)</f>
        <v>0</v>
      </c>
      <c r="BI145" s="291">
        <f>IF(N145="nulová",J145,0)</f>
        <v>0</v>
      </c>
      <c r="BJ145" s="8" t="s">
        <v>203</v>
      </c>
      <c r="BK145" s="291">
        <f>ROUND(I145*H145,2)</f>
        <v>0</v>
      </c>
      <c r="BL145" s="8" t="s">
        <v>225</v>
      </c>
      <c r="BM145" s="435" t="s">
        <v>393</v>
      </c>
    </row>
    <row r="146" spans="2:65" s="1" customFormat="1" ht="24.2" customHeight="1">
      <c r="B146" s="20"/>
      <c r="C146" s="426" t="s">
        <v>283</v>
      </c>
      <c r="D146" s="426" t="s">
        <v>221</v>
      </c>
      <c r="E146" s="427" t="s">
        <v>1067</v>
      </c>
      <c r="F146" s="93" t="s">
        <v>1068</v>
      </c>
      <c r="G146" s="428" t="s">
        <v>424</v>
      </c>
      <c r="H146" s="429">
        <v>1</v>
      </c>
      <c r="I146" s="430">
        <v>0</v>
      </c>
      <c r="J146" s="431">
        <f>ROUND(I146*H146,2)</f>
        <v>0</v>
      </c>
      <c r="K146" s="320"/>
      <c r="L146" s="20"/>
      <c r="M146" s="432" t="s">
        <v>92</v>
      </c>
      <c r="N146" s="399" t="s">
        <v>128</v>
      </c>
      <c r="O146" s="433">
        <v>0.64300000000000002</v>
      </c>
      <c r="P146" s="433">
        <f>O146*H146</f>
        <v>0.64300000000000002</v>
      </c>
      <c r="Q146" s="433">
        <v>4.1999999999999997E-3</v>
      </c>
      <c r="R146" s="433">
        <f>Q146*H146</f>
        <v>4.1999999999999997E-3</v>
      </c>
      <c r="S146" s="433">
        <v>0</v>
      </c>
      <c r="T146" s="434">
        <f>S146*H146</f>
        <v>0</v>
      </c>
      <c r="AR146" s="435" t="s">
        <v>225</v>
      </c>
      <c r="AT146" s="435" t="s">
        <v>221</v>
      </c>
      <c r="AU146" s="435" t="s">
        <v>203</v>
      </c>
      <c r="AY146" s="8" t="s">
        <v>219</v>
      </c>
      <c r="BE146" s="291">
        <f>IF(N146="základná",J146,0)</f>
        <v>0</v>
      </c>
      <c r="BF146" s="291">
        <f>IF(N146="znížená",J146,0)</f>
        <v>0</v>
      </c>
      <c r="BG146" s="291">
        <f>IF(N146="zákl. prenesená",J146,0)</f>
        <v>0</v>
      </c>
      <c r="BH146" s="291">
        <f>IF(N146="zníž. prenesená",J146,0)</f>
        <v>0</v>
      </c>
      <c r="BI146" s="291">
        <f>IF(N146="nulová",J146,0)</f>
        <v>0</v>
      </c>
      <c r="BJ146" s="8" t="s">
        <v>203</v>
      </c>
      <c r="BK146" s="291">
        <f>ROUND(I146*H146,2)</f>
        <v>0</v>
      </c>
      <c r="BL146" s="8" t="s">
        <v>225</v>
      </c>
      <c r="BM146" s="435" t="s">
        <v>401</v>
      </c>
    </row>
    <row r="147" spans="2:65" s="1" customFormat="1" ht="16.5" customHeight="1">
      <c r="B147" s="20"/>
      <c r="C147" s="436" t="s">
        <v>288</v>
      </c>
      <c r="D147" s="436" t="s">
        <v>327</v>
      </c>
      <c r="E147" s="437" t="s">
        <v>1069</v>
      </c>
      <c r="F147" s="96" t="s">
        <v>1070</v>
      </c>
      <c r="G147" s="438" t="s">
        <v>424</v>
      </c>
      <c r="H147" s="439">
        <v>1</v>
      </c>
      <c r="I147" s="430">
        <v>0</v>
      </c>
      <c r="J147" s="440">
        <f>ROUND(I147*H147,2)</f>
        <v>0</v>
      </c>
      <c r="K147" s="441"/>
      <c r="L147" s="442"/>
      <c r="M147" s="443" t="s">
        <v>92</v>
      </c>
      <c r="N147" s="444" t="s">
        <v>128</v>
      </c>
      <c r="O147" s="433">
        <v>0</v>
      </c>
      <c r="P147" s="433">
        <f>O147*H147</f>
        <v>0</v>
      </c>
      <c r="Q147" s="433">
        <v>8.6400000000000005E-2</v>
      </c>
      <c r="R147" s="433">
        <f>Q147*H147</f>
        <v>8.6400000000000005E-2</v>
      </c>
      <c r="S147" s="433">
        <v>0</v>
      </c>
      <c r="T147" s="434">
        <f>S147*H147</f>
        <v>0</v>
      </c>
      <c r="AR147" s="435" t="s">
        <v>253</v>
      </c>
      <c r="AT147" s="435" t="s">
        <v>327</v>
      </c>
      <c r="AU147" s="435" t="s">
        <v>203</v>
      </c>
      <c r="AY147" s="8" t="s">
        <v>219</v>
      </c>
      <c r="BE147" s="291">
        <f>IF(N147="základná",J147,0)</f>
        <v>0</v>
      </c>
      <c r="BF147" s="291">
        <f>IF(N147="znížená",J147,0)</f>
        <v>0</v>
      </c>
      <c r="BG147" s="291">
        <f>IF(N147="zákl. prenesená",J147,0)</f>
        <v>0</v>
      </c>
      <c r="BH147" s="291">
        <f>IF(N147="zníž. prenesená",J147,0)</f>
        <v>0</v>
      </c>
      <c r="BI147" s="291">
        <f>IF(N147="nulová",J147,0)</f>
        <v>0</v>
      </c>
      <c r="BJ147" s="8" t="s">
        <v>203</v>
      </c>
      <c r="BK147" s="291">
        <f>ROUND(I147*H147,2)</f>
        <v>0</v>
      </c>
      <c r="BL147" s="8" t="s">
        <v>225</v>
      </c>
      <c r="BM147" s="435" t="s">
        <v>409</v>
      </c>
    </row>
    <row r="148" spans="2:65" s="415" customFormat="1" ht="22.9" customHeight="1">
      <c r="B148" s="414"/>
      <c r="D148" s="416" t="s">
        <v>161</v>
      </c>
      <c r="E148" s="424" t="s">
        <v>684</v>
      </c>
      <c r="F148" s="246" t="s">
        <v>886</v>
      </c>
      <c r="I148" s="445"/>
      <c r="J148" s="425">
        <f>BK148</f>
        <v>0</v>
      </c>
      <c r="L148" s="414"/>
      <c r="M148" s="419"/>
      <c r="P148" s="420">
        <f>P149</f>
        <v>4.5352810000000003</v>
      </c>
      <c r="R148" s="420">
        <f>R149</f>
        <v>0</v>
      </c>
      <c r="T148" s="421">
        <f>T149</f>
        <v>0</v>
      </c>
      <c r="AR148" s="416" t="s">
        <v>169</v>
      </c>
      <c r="AT148" s="422" t="s">
        <v>161</v>
      </c>
      <c r="AU148" s="422" t="s">
        <v>169</v>
      </c>
      <c r="AY148" s="416" t="s">
        <v>219</v>
      </c>
      <c r="BK148" s="423">
        <f>BK149</f>
        <v>0</v>
      </c>
    </row>
    <row r="149" spans="2:65" s="1" customFormat="1" ht="24.2" customHeight="1">
      <c r="B149" s="20"/>
      <c r="C149" s="426" t="s">
        <v>276</v>
      </c>
      <c r="D149" s="426" t="s">
        <v>221</v>
      </c>
      <c r="E149" s="427" t="s">
        <v>1071</v>
      </c>
      <c r="F149" s="93" t="s">
        <v>1072</v>
      </c>
      <c r="G149" s="428" t="s">
        <v>251</v>
      </c>
      <c r="H149" s="429">
        <v>8.2309999999999999</v>
      </c>
      <c r="I149" s="430">
        <v>0</v>
      </c>
      <c r="J149" s="431">
        <f>ROUND(I149*H149,2)</f>
        <v>0</v>
      </c>
      <c r="K149" s="320"/>
      <c r="L149" s="20"/>
      <c r="M149" s="432" t="s">
        <v>92</v>
      </c>
      <c r="N149" s="399" t="s">
        <v>128</v>
      </c>
      <c r="O149" s="433">
        <v>0.55100000000000005</v>
      </c>
      <c r="P149" s="433">
        <f>O149*H149</f>
        <v>4.5352810000000003</v>
      </c>
      <c r="Q149" s="433">
        <v>0</v>
      </c>
      <c r="R149" s="433">
        <f>Q149*H149</f>
        <v>0</v>
      </c>
      <c r="S149" s="433">
        <v>0</v>
      </c>
      <c r="T149" s="434">
        <f>S149*H149</f>
        <v>0</v>
      </c>
      <c r="AR149" s="435" t="s">
        <v>225</v>
      </c>
      <c r="AT149" s="435" t="s">
        <v>221</v>
      </c>
      <c r="AU149" s="435" t="s">
        <v>203</v>
      </c>
      <c r="AY149" s="8" t="s">
        <v>219</v>
      </c>
      <c r="BE149" s="291">
        <f>IF(N149="základná",J149,0)</f>
        <v>0</v>
      </c>
      <c r="BF149" s="291">
        <f>IF(N149="znížená",J149,0)</f>
        <v>0</v>
      </c>
      <c r="BG149" s="291">
        <f>IF(N149="zákl. prenesená",J149,0)</f>
        <v>0</v>
      </c>
      <c r="BH149" s="291">
        <f>IF(N149="zníž. prenesená",J149,0)</f>
        <v>0</v>
      </c>
      <c r="BI149" s="291">
        <f>IF(N149="nulová",J149,0)</f>
        <v>0</v>
      </c>
      <c r="BJ149" s="8" t="s">
        <v>203</v>
      </c>
      <c r="BK149" s="291">
        <f>ROUND(I149*H149,2)</f>
        <v>0</v>
      </c>
      <c r="BL149" s="8" t="s">
        <v>225</v>
      </c>
      <c r="BM149" s="435" t="s">
        <v>1073</v>
      </c>
    </row>
    <row r="150" spans="2:65" s="415" customFormat="1" ht="25.9" customHeight="1">
      <c r="B150" s="414"/>
      <c r="D150" s="416" t="s">
        <v>161</v>
      </c>
      <c r="E150" s="417" t="s">
        <v>268</v>
      </c>
      <c r="F150" s="247" t="s">
        <v>1074</v>
      </c>
      <c r="I150" s="445"/>
      <c r="J150" s="418">
        <f>BK150</f>
        <v>0</v>
      </c>
      <c r="L150" s="414"/>
      <c r="M150" s="419"/>
      <c r="P150" s="420">
        <f>P151+P161</f>
        <v>29.087762000000001</v>
      </c>
      <c r="R150" s="420">
        <f>R151+R161</f>
        <v>7.6480000000000006E-2</v>
      </c>
      <c r="T150" s="421">
        <f>T151+T161</f>
        <v>0</v>
      </c>
      <c r="AR150" s="416" t="s">
        <v>203</v>
      </c>
      <c r="AT150" s="422" t="s">
        <v>161</v>
      </c>
      <c r="AU150" s="422" t="s">
        <v>162</v>
      </c>
      <c r="AY150" s="416" t="s">
        <v>219</v>
      </c>
      <c r="BK150" s="423">
        <f>BK151+BK161</f>
        <v>0</v>
      </c>
    </row>
    <row r="151" spans="2:65" s="415" customFormat="1" ht="22.9" customHeight="1">
      <c r="B151" s="414"/>
      <c r="D151" s="416" t="s">
        <v>161</v>
      </c>
      <c r="E151" s="424" t="s">
        <v>1075</v>
      </c>
      <c r="F151" s="246" t="s">
        <v>1076</v>
      </c>
      <c r="I151" s="445"/>
      <c r="J151" s="425">
        <f>BK151</f>
        <v>0</v>
      </c>
      <c r="L151" s="414"/>
      <c r="M151" s="419"/>
      <c r="P151" s="420">
        <f>SUM(P152:P160)</f>
        <v>0</v>
      </c>
      <c r="R151" s="420">
        <f>SUM(R152:R160)</f>
        <v>0</v>
      </c>
      <c r="T151" s="421">
        <f>SUM(T152:T160)</f>
        <v>0</v>
      </c>
      <c r="AR151" s="416" t="s">
        <v>203</v>
      </c>
      <c r="AT151" s="422" t="s">
        <v>161</v>
      </c>
      <c r="AU151" s="422" t="s">
        <v>169</v>
      </c>
      <c r="AY151" s="416" t="s">
        <v>219</v>
      </c>
      <c r="BK151" s="423">
        <f>SUM(BK152:BK160)</f>
        <v>0</v>
      </c>
    </row>
    <row r="152" spans="2:65" s="1" customFormat="1" ht="24.2" customHeight="1">
      <c r="B152" s="20"/>
      <c r="C152" s="426" t="s">
        <v>358</v>
      </c>
      <c r="D152" s="426" t="s">
        <v>221</v>
      </c>
      <c r="E152" s="427" t="s">
        <v>1077</v>
      </c>
      <c r="F152" s="93" t="s">
        <v>1078</v>
      </c>
      <c r="G152" s="428" t="s">
        <v>424</v>
      </c>
      <c r="H152" s="429">
        <v>2</v>
      </c>
      <c r="I152" s="430">
        <v>0</v>
      </c>
      <c r="J152" s="431">
        <f t="shared" ref="J152:J160" si="10">ROUND(I152*H152,2)</f>
        <v>0</v>
      </c>
      <c r="K152" s="320"/>
      <c r="L152" s="20"/>
      <c r="M152" s="432" t="s">
        <v>92</v>
      </c>
      <c r="N152" s="399" t="s">
        <v>128</v>
      </c>
      <c r="O152" s="433">
        <v>0</v>
      </c>
      <c r="P152" s="433">
        <f t="shared" ref="P152:P160" si="11">O152*H152</f>
        <v>0</v>
      </c>
      <c r="Q152" s="433">
        <v>0</v>
      </c>
      <c r="R152" s="433">
        <f t="shared" ref="R152:R160" si="12">Q152*H152</f>
        <v>0</v>
      </c>
      <c r="S152" s="433">
        <v>0</v>
      </c>
      <c r="T152" s="434">
        <f t="shared" ref="T152:T160" si="13">S152*H152</f>
        <v>0</v>
      </c>
      <c r="AR152" s="435" t="s">
        <v>276</v>
      </c>
      <c r="AT152" s="435" t="s">
        <v>221</v>
      </c>
      <c r="AU152" s="435" t="s">
        <v>203</v>
      </c>
      <c r="AY152" s="8" t="s">
        <v>219</v>
      </c>
      <c r="BE152" s="291">
        <f t="shared" ref="BE152:BE160" si="14">IF(N152="základná",J152,0)</f>
        <v>0</v>
      </c>
      <c r="BF152" s="291">
        <f t="shared" ref="BF152:BF160" si="15">IF(N152="znížená",J152,0)</f>
        <v>0</v>
      </c>
      <c r="BG152" s="291">
        <f t="shared" ref="BG152:BG160" si="16">IF(N152="zákl. prenesená",J152,0)</f>
        <v>0</v>
      </c>
      <c r="BH152" s="291">
        <f t="shared" ref="BH152:BH160" si="17">IF(N152="zníž. prenesená",J152,0)</f>
        <v>0</v>
      </c>
      <c r="BI152" s="291">
        <f t="shared" ref="BI152:BI160" si="18">IF(N152="nulová",J152,0)</f>
        <v>0</v>
      </c>
      <c r="BJ152" s="8" t="s">
        <v>203</v>
      </c>
      <c r="BK152" s="291">
        <f t="shared" ref="BK152:BK160" si="19">ROUND(I152*H152,2)</f>
        <v>0</v>
      </c>
      <c r="BL152" s="8" t="s">
        <v>276</v>
      </c>
      <c r="BM152" s="435" t="s">
        <v>417</v>
      </c>
    </row>
    <row r="153" spans="2:65" s="1" customFormat="1" ht="33" customHeight="1">
      <c r="B153" s="20"/>
      <c r="C153" s="436" t="s">
        <v>362</v>
      </c>
      <c r="D153" s="436" t="s">
        <v>327</v>
      </c>
      <c r="E153" s="437" t="s">
        <v>1079</v>
      </c>
      <c r="F153" s="96" t="s">
        <v>1080</v>
      </c>
      <c r="G153" s="438" t="s">
        <v>424</v>
      </c>
      <c r="H153" s="439">
        <v>2</v>
      </c>
      <c r="I153" s="430">
        <v>0</v>
      </c>
      <c r="J153" s="440">
        <f t="shared" si="10"/>
        <v>0</v>
      </c>
      <c r="K153" s="441"/>
      <c r="L153" s="442"/>
      <c r="M153" s="443" t="s">
        <v>92</v>
      </c>
      <c r="N153" s="444" t="s">
        <v>128</v>
      </c>
      <c r="O153" s="433">
        <v>0</v>
      </c>
      <c r="P153" s="433">
        <f t="shared" si="11"/>
        <v>0</v>
      </c>
      <c r="Q153" s="433">
        <v>0</v>
      </c>
      <c r="R153" s="433">
        <f t="shared" si="12"/>
        <v>0</v>
      </c>
      <c r="S153" s="433">
        <v>0</v>
      </c>
      <c r="T153" s="434">
        <f t="shared" si="13"/>
        <v>0</v>
      </c>
      <c r="AR153" s="435" t="s">
        <v>417</v>
      </c>
      <c r="AT153" s="435" t="s">
        <v>327</v>
      </c>
      <c r="AU153" s="435" t="s">
        <v>203</v>
      </c>
      <c r="AY153" s="8" t="s">
        <v>219</v>
      </c>
      <c r="BE153" s="291">
        <f t="shared" si="14"/>
        <v>0</v>
      </c>
      <c r="BF153" s="291">
        <f t="shared" si="15"/>
        <v>0</v>
      </c>
      <c r="BG153" s="291">
        <f t="shared" si="16"/>
        <v>0</v>
      </c>
      <c r="BH153" s="291">
        <f t="shared" si="17"/>
        <v>0</v>
      </c>
      <c r="BI153" s="291">
        <f t="shared" si="18"/>
        <v>0</v>
      </c>
      <c r="BJ153" s="8" t="s">
        <v>203</v>
      </c>
      <c r="BK153" s="291">
        <f t="shared" si="19"/>
        <v>0</v>
      </c>
      <c r="BL153" s="8" t="s">
        <v>276</v>
      </c>
      <c r="BM153" s="435" t="s">
        <v>426</v>
      </c>
    </row>
    <row r="154" spans="2:65" s="1" customFormat="1" ht="16.5" customHeight="1">
      <c r="B154" s="20"/>
      <c r="C154" s="426" t="s">
        <v>366</v>
      </c>
      <c r="D154" s="426" t="s">
        <v>221</v>
      </c>
      <c r="E154" s="427" t="s">
        <v>1081</v>
      </c>
      <c r="F154" s="93" t="s">
        <v>1082</v>
      </c>
      <c r="G154" s="428" t="s">
        <v>424</v>
      </c>
      <c r="H154" s="429">
        <v>1</v>
      </c>
      <c r="I154" s="430">
        <v>0</v>
      </c>
      <c r="J154" s="431">
        <f t="shared" si="10"/>
        <v>0</v>
      </c>
      <c r="K154" s="320"/>
      <c r="L154" s="20"/>
      <c r="M154" s="432" t="s">
        <v>92</v>
      </c>
      <c r="N154" s="399" t="s">
        <v>128</v>
      </c>
      <c r="O154" s="433">
        <v>0</v>
      </c>
      <c r="P154" s="433">
        <f t="shared" si="11"/>
        <v>0</v>
      </c>
      <c r="Q154" s="433">
        <v>0</v>
      </c>
      <c r="R154" s="433">
        <f t="shared" si="12"/>
        <v>0</v>
      </c>
      <c r="S154" s="433">
        <v>0</v>
      </c>
      <c r="T154" s="434">
        <f t="shared" si="13"/>
        <v>0</v>
      </c>
      <c r="AR154" s="435" t="s">
        <v>276</v>
      </c>
      <c r="AT154" s="435" t="s">
        <v>221</v>
      </c>
      <c r="AU154" s="435" t="s">
        <v>203</v>
      </c>
      <c r="AY154" s="8" t="s">
        <v>219</v>
      </c>
      <c r="BE154" s="291">
        <f t="shared" si="14"/>
        <v>0</v>
      </c>
      <c r="BF154" s="291">
        <f t="shared" si="15"/>
        <v>0</v>
      </c>
      <c r="BG154" s="291">
        <f t="shared" si="16"/>
        <v>0</v>
      </c>
      <c r="BH154" s="291">
        <f t="shared" si="17"/>
        <v>0</v>
      </c>
      <c r="BI154" s="291">
        <f t="shared" si="18"/>
        <v>0</v>
      </c>
      <c r="BJ154" s="8" t="s">
        <v>203</v>
      </c>
      <c r="BK154" s="291">
        <f t="shared" si="19"/>
        <v>0</v>
      </c>
      <c r="BL154" s="8" t="s">
        <v>276</v>
      </c>
      <c r="BM154" s="435" t="s">
        <v>434</v>
      </c>
    </row>
    <row r="155" spans="2:65" s="1" customFormat="1" ht="24.2" customHeight="1">
      <c r="B155" s="20"/>
      <c r="C155" s="436" t="s">
        <v>98</v>
      </c>
      <c r="D155" s="436" t="s">
        <v>327</v>
      </c>
      <c r="E155" s="437" t="s">
        <v>1083</v>
      </c>
      <c r="F155" s="96" t="s">
        <v>1084</v>
      </c>
      <c r="G155" s="438" t="s">
        <v>424</v>
      </c>
      <c r="H155" s="439">
        <v>1</v>
      </c>
      <c r="I155" s="430">
        <v>0</v>
      </c>
      <c r="J155" s="440">
        <f t="shared" si="10"/>
        <v>0</v>
      </c>
      <c r="K155" s="441"/>
      <c r="L155" s="442"/>
      <c r="M155" s="443" t="s">
        <v>92</v>
      </c>
      <c r="N155" s="444" t="s">
        <v>128</v>
      </c>
      <c r="O155" s="433">
        <v>0</v>
      </c>
      <c r="P155" s="433">
        <f t="shared" si="11"/>
        <v>0</v>
      </c>
      <c r="Q155" s="433">
        <v>0</v>
      </c>
      <c r="R155" s="433">
        <f t="shared" si="12"/>
        <v>0</v>
      </c>
      <c r="S155" s="433">
        <v>0</v>
      </c>
      <c r="T155" s="434">
        <f t="shared" si="13"/>
        <v>0</v>
      </c>
      <c r="AR155" s="435" t="s">
        <v>417</v>
      </c>
      <c r="AT155" s="435" t="s">
        <v>327</v>
      </c>
      <c r="AU155" s="435" t="s">
        <v>203</v>
      </c>
      <c r="AY155" s="8" t="s">
        <v>219</v>
      </c>
      <c r="BE155" s="291">
        <f t="shared" si="14"/>
        <v>0</v>
      </c>
      <c r="BF155" s="291">
        <f t="shared" si="15"/>
        <v>0</v>
      </c>
      <c r="BG155" s="291">
        <f t="shared" si="16"/>
        <v>0</v>
      </c>
      <c r="BH155" s="291">
        <f t="shared" si="17"/>
        <v>0</v>
      </c>
      <c r="BI155" s="291">
        <f t="shared" si="18"/>
        <v>0</v>
      </c>
      <c r="BJ155" s="8" t="s">
        <v>203</v>
      </c>
      <c r="BK155" s="291">
        <f t="shared" si="19"/>
        <v>0</v>
      </c>
      <c r="BL155" s="8" t="s">
        <v>276</v>
      </c>
      <c r="BM155" s="435" t="s">
        <v>442</v>
      </c>
    </row>
    <row r="156" spans="2:65" s="1" customFormat="1" ht="16.5" customHeight="1">
      <c r="B156" s="20"/>
      <c r="C156" s="426" t="s">
        <v>373</v>
      </c>
      <c r="D156" s="426" t="s">
        <v>221</v>
      </c>
      <c r="E156" s="427" t="s">
        <v>1085</v>
      </c>
      <c r="F156" s="93" t="s">
        <v>1086</v>
      </c>
      <c r="G156" s="428" t="s">
        <v>424</v>
      </c>
      <c r="H156" s="429">
        <v>1</v>
      </c>
      <c r="I156" s="430">
        <v>0</v>
      </c>
      <c r="J156" s="431">
        <f t="shared" si="10"/>
        <v>0</v>
      </c>
      <c r="K156" s="320"/>
      <c r="L156" s="20"/>
      <c r="M156" s="432" t="s">
        <v>92</v>
      </c>
      <c r="N156" s="399" t="s">
        <v>128</v>
      </c>
      <c r="O156" s="433">
        <v>0</v>
      </c>
      <c r="P156" s="433">
        <f t="shared" si="11"/>
        <v>0</v>
      </c>
      <c r="Q156" s="433">
        <v>0</v>
      </c>
      <c r="R156" s="433">
        <f t="shared" si="12"/>
        <v>0</v>
      </c>
      <c r="S156" s="433">
        <v>0</v>
      </c>
      <c r="T156" s="434">
        <f t="shared" si="13"/>
        <v>0</v>
      </c>
      <c r="AR156" s="435" t="s">
        <v>276</v>
      </c>
      <c r="AT156" s="435" t="s">
        <v>221</v>
      </c>
      <c r="AU156" s="435" t="s">
        <v>203</v>
      </c>
      <c r="AY156" s="8" t="s">
        <v>219</v>
      </c>
      <c r="BE156" s="291">
        <f t="shared" si="14"/>
        <v>0</v>
      </c>
      <c r="BF156" s="291">
        <f t="shared" si="15"/>
        <v>0</v>
      </c>
      <c r="BG156" s="291">
        <f t="shared" si="16"/>
        <v>0</v>
      </c>
      <c r="BH156" s="291">
        <f t="shared" si="17"/>
        <v>0</v>
      </c>
      <c r="BI156" s="291">
        <f t="shared" si="18"/>
        <v>0</v>
      </c>
      <c r="BJ156" s="8" t="s">
        <v>203</v>
      </c>
      <c r="BK156" s="291">
        <f t="shared" si="19"/>
        <v>0</v>
      </c>
      <c r="BL156" s="8" t="s">
        <v>276</v>
      </c>
      <c r="BM156" s="435" t="s">
        <v>450</v>
      </c>
    </row>
    <row r="157" spans="2:65" s="1" customFormat="1" ht="16.5" customHeight="1">
      <c r="B157" s="20"/>
      <c r="C157" s="436" t="s">
        <v>377</v>
      </c>
      <c r="D157" s="436" t="s">
        <v>327</v>
      </c>
      <c r="E157" s="437" t="s">
        <v>1087</v>
      </c>
      <c r="F157" s="96" t="s">
        <v>1088</v>
      </c>
      <c r="G157" s="438" t="s">
        <v>424</v>
      </c>
      <c r="H157" s="439">
        <v>1</v>
      </c>
      <c r="I157" s="430">
        <v>0</v>
      </c>
      <c r="J157" s="440">
        <f t="shared" si="10"/>
        <v>0</v>
      </c>
      <c r="K157" s="441"/>
      <c r="L157" s="442"/>
      <c r="M157" s="443" t="s">
        <v>92</v>
      </c>
      <c r="N157" s="444" t="s">
        <v>128</v>
      </c>
      <c r="O157" s="433">
        <v>0</v>
      </c>
      <c r="P157" s="433">
        <f t="shared" si="11"/>
        <v>0</v>
      </c>
      <c r="Q157" s="433">
        <v>0</v>
      </c>
      <c r="R157" s="433">
        <f t="shared" si="12"/>
        <v>0</v>
      </c>
      <c r="S157" s="433">
        <v>0</v>
      </c>
      <c r="T157" s="434">
        <f t="shared" si="13"/>
        <v>0</v>
      </c>
      <c r="AR157" s="435" t="s">
        <v>417</v>
      </c>
      <c r="AT157" s="435" t="s">
        <v>327</v>
      </c>
      <c r="AU157" s="435" t="s">
        <v>203</v>
      </c>
      <c r="AY157" s="8" t="s">
        <v>219</v>
      </c>
      <c r="BE157" s="291">
        <f t="shared" si="14"/>
        <v>0</v>
      </c>
      <c r="BF157" s="291">
        <f t="shared" si="15"/>
        <v>0</v>
      </c>
      <c r="BG157" s="291">
        <f t="shared" si="16"/>
        <v>0</v>
      </c>
      <c r="BH157" s="291">
        <f t="shared" si="17"/>
        <v>0</v>
      </c>
      <c r="BI157" s="291">
        <f t="shared" si="18"/>
        <v>0</v>
      </c>
      <c r="BJ157" s="8" t="s">
        <v>203</v>
      </c>
      <c r="BK157" s="291">
        <f t="shared" si="19"/>
        <v>0</v>
      </c>
      <c r="BL157" s="8" t="s">
        <v>276</v>
      </c>
      <c r="BM157" s="435" t="s">
        <v>458</v>
      </c>
    </row>
    <row r="158" spans="2:65" s="1" customFormat="1" ht="24.2" customHeight="1">
      <c r="B158" s="20"/>
      <c r="C158" s="426" t="s">
        <v>381</v>
      </c>
      <c r="D158" s="426" t="s">
        <v>221</v>
      </c>
      <c r="E158" s="427" t="s">
        <v>1089</v>
      </c>
      <c r="F158" s="93" t="s">
        <v>1090</v>
      </c>
      <c r="G158" s="428" t="s">
        <v>424</v>
      </c>
      <c r="H158" s="429">
        <v>1</v>
      </c>
      <c r="I158" s="430">
        <v>0</v>
      </c>
      <c r="J158" s="431">
        <f t="shared" si="10"/>
        <v>0</v>
      </c>
      <c r="K158" s="320"/>
      <c r="L158" s="20"/>
      <c r="M158" s="432" t="s">
        <v>92</v>
      </c>
      <c r="N158" s="399" t="s">
        <v>128</v>
      </c>
      <c r="O158" s="433">
        <v>0</v>
      </c>
      <c r="P158" s="433">
        <f t="shared" si="11"/>
        <v>0</v>
      </c>
      <c r="Q158" s="433">
        <v>0</v>
      </c>
      <c r="R158" s="433">
        <f t="shared" si="12"/>
        <v>0</v>
      </c>
      <c r="S158" s="433">
        <v>0</v>
      </c>
      <c r="T158" s="434">
        <f t="shared" si="13"/>
        <v>0</v>
      </c>
      <c r="AR158" s="435" t="s">
        <v>276</v>
      </c>
      <c r="AT158" s="435" t="s">
        <v>221</v>
      </c>
      <c r="AU158" s="435" t="s">
        <v>203</v>
      </c>
      <c r="AY158" s="8" t="s">
        <v>219</v>
      </c>
      <c r="BE158" s="291">
        <f t="shared" si="14"/>
        <v>0</v>
      </c>
      <c r="BF158" s="291">
        <f t="shared" si="15"/>
        <v>0</v>
      </c>
      <c r="BG158" s="291">
        <f t="shared" si="16"/>
        <v>0</v>
      </c>
      <c r="BH158" s="291">
        <f t="shared" si="17"/>
        <v>0</v>
      </c>
      <c r="BI158" s="291">
        <f t="shared" si="18"/>
        <v>0</v>
      </c>
      <c r="BJ158" s="8" t="s">
        <v>203</v>
      </c>
      <c r="BK158" s="291">
        <f t="shared" si="19"/>
        <v>0</v>
      </c>
      <c r="BL158" s="8" t="s">
        <v>276</v>
      </c>
      <c r="BM158" s="435" t="s">
        <v>464</v>
      </c>
    </row>
    <row r="159" spans="2:65" s="1" customFormat="1" ht="24.2" customHeight="1">
      <c r="B159" s="20"/>
      <c r="C159" s="436" t="s">
        <v>385</v>
      </c>
      <c r="D159" s="436" t="s">
        <v>327</v>
      </c>
      <c r="E159" s="437" t="s">
        <v>1091</v>
      </c>
      <c r="F159" s="96" t="s">
        <v>1092</v>
      </c>
      <c r="G159" s="438" t="s">
        <v>424</v>
      </c>
      <c r="H159" s="439">
        <v>1</v>
      </c>
      <c r="I159" s="430">
        <v>0</v>
      </c>
      <c r="J159" s="440">
        <f t="shared" si="10"/>
        <v>0</v>
      </c>
      <c r="K159" s="441"/>
      <c r="L159" s="442"/>
      <c r="M159" s="443" t="s">
        <v>92</v>
      </c>
      <c r="N159" s="444" t="s">
        <v>128</v>
      </c>
      <c r="O159" s="433">
        <v>0</v>
      </c>
      <c r="P159" s="433">
        <f t="shared" si="11"/>
        <v>0</v>
      </c>
      <c r="Q159" s="433">
        <v>0</v>
      </c>
      <c r="R159" s="433">
        <f t="shared" si="12"/>
        <v>0</v>
      </c>
      <c r="S159" s="433">
        <v>0</v>
      </c>
      <c r="T159" s="434">
        <f t="shared" si="13"/>
        <v>0</v>
      </c>
      <c r="AR159" s="435" t="s">
        <v>417</v>
      </c>
      <c r="AT159" s="435" t="s">
        <v>327</v>
      </c>
      <c r="AU159" s="435" t="s">
        <v>203</v>
      </c>
      <c r="AY159" s="8" t="s">
        <v>219</v>
      </c>
      <c r="BE159" s="291">
        <f t="shared" si="14"/>
        <v>0</v>
      </c>
      <c r="BF159" s="291">
        <f t="shared" si="15"/>
        <v>0</v>
      </c>
      <c r="BG159" s="291">
        <f t="shared" si="16"/>
        <v>0</v>
      </c>
      <c r="BH159" s="291">
        <f t="shared" si="17"/>
        <v>0</v>
      </c>
      <c r="BI159" s="291">
        <f t="shared" si="18"/>
        <v>0</v>
      </c>
      <c r="BJ159" s="8" t="s">
        <v>203</v>
      </c>
      <c r="BK159" s="291">
        <f t="shared" si="19"/>
        <v>0</v>
      </c>
      <c r="BL159" s="8" t="s">
        <v>276</v>
      </c>
      <c r="BM159" s="435" t="s">
        <v>472</v>
      </c>
    </row>
    <row r="160" spans="2:65" s="1" customFormat="1" ht="24.2" customHeight="1">
      <c r="B160" s="20"/>
      <c r="C160" s="426" t="s">
        <v>389</v>
      </c>
      <c r="D160" s="426" t="s">
        <v>221</v>
      </c>
      <c r="E160" s="427" t="s">
        <v>1093</v>
      </c>
      <c r="F160" s="93" t="s">
        <v>1094</v>
      </c>
      <c r="G160" s="428" t="s">
        <v>251</v>
      </c>
      <c r="H160" s="429">
        <v>1.0999999999999999E-2</v>
      </c>
      <c r="I160" s="430">
        <v>0</v>
      </c>
      <c r="J160" s="431">
        <f t="shared" si="10"/>
        <v>0</v>
      </c>
      <c r="K160" s="320"/>
      <c r="L160" s="20"/>
      <c r="M160" s="432" t="s">
        <v>92</v>
      </c>
      <c r="N160" s="399" t="s">
        <v>128</v>
      </c>
      <c r="O160" s="433">
        <v>0</v>
      </c>
      <c r="P160" s="433">
        <f t="shared" si="11"/>
        <v>0</v>
      </c>
      <c r="Q160" s="433">
        <v>0</v>
      </c>
      <c r="R160" s="433">
        <f t="shared" si="12"/>
        <v>0</v>
      </c>
      <c r="S160" s="433">
        <v>0</v>
      </c>
      <c r="T160" s="434">
        <f t="shared" si="13"/>
        <v>0</v>
      </c>
      <c r="AR160" s="435" t="s">
        <v>276</v>
      </c>
      <c r="AT160" s="435" t="s">
        <v>221</v>
      </c>
      <c r="AU160" s="435" t="s">
        <v>203</v>
      </c>
      <c r="AY160" s="8" t="s">
        <v>219</v>
      </c>
      <c r="BE160" s="291">
        <f t="shared" si="14"/>
        <v>0</v>
      </c>
      <c r="BF160" s="291">
        <f t="shared" si="15"/>
        <v>0</v>
      </c>
      <c r="BG160" s="291">
        <f t="shared" si="16"/>
        <v>0</v>
      </c>
      <c r="BH160" s="291">
        <f t="shared" si="17"/>
        <v>0</v>
      </c>
      <c r="BI160" s="291">
        <f t="shared" si="18"/>
        <v>0</v>
      </c>
      <c r="BJ160" s="8" t="s">
        <v>203</v>
      </c>
      <c r="BK160" s="291">
        <f t="shared" si="19"/>
        <v>0</v>
      </c>
      <c r="BL160" s="8" t="s">
        <v>276</v>
      </c>
      <c r="BM160" s="435" t="s">
        <v>480</v>
      </c>
    </row>
    <row r="161" spans="2:65" s="415" customFormat="1" ht="22.9" customHeight="1">
      <c r="B161" s="414"/>
      <c r="D161" s="416" t="s">
        <v>161</v>
      </c>
      <c r="E161" s="424" t="s">
        <v>1095</v>
      </c>
      <c r="F161" s="246" t="s">
        <v>1096</v>
      </c>
      <c r="I161" s="445"/>
      <c r="J161" s="425">
        <f>BK161</f>
        <v>0</v>
      </c>
      <c r="L161" s="414"/>
      <c r="M161" s="419"/>
      <c r="P161" s="420">
        <f>SUM(P162:P165)</f>
        <v>29.087762000000001</v>
      </c>
      <c r="R161" s="420">
        <f>SUM(R162:R165)</f>
        <v>7.6480000000000006E-2</v>
      </c>
      <c r="T161" s="421">
        <f>SUM(T162:T165)</f>
        <v>0</v>
      </c>
      <c r="AR161" s="416" t="s">
        <v>203</v>
      </c>
      <c r="AT161" s="422" t="s">
        <v>161</v>
      </c>
      <c r="AU161" s="422" t="s">
        <v>169</v>
      </c>
      <c r="AY161" s="416" t="s">
        <v>219</v>
      </c>
      <c r="BK161" s="423">
        <f>SUM(BK162:BK165)</f>
        <v>0</v>
      </c>
    </row>
    <row r="162" spans="2:65" s="1" customFormat="1" ht="24.2" customHeight="1">
      <c r="B162" s="20"/>
      <c r="C162" s="426" t="s">
        <v>393</v>
      </c>
      <c r="D162" s="426" t="s">
        <v>221</v>
      </c>
      <c r="E162" s="427" t="s">
        <v>1097</v>
      </c>
      <c r="F162" s="93" t="s">
        <v>1098</v>
      </c>
      <c r="G162" s="428" t="s">
        <v>424</v>
      </c>
      <c r="H162" s="429">
        <v>1</v>
      </c>
      <c r="I162" s="430">
        <v>0</v>
      </c>
      <c r="J162" s="431">
        <f>ROUND(I162*H162,2)</f>
        <v>0</v>
      </c>
      <c r="K162" s="320"/>
      <c r="L162" s="20"/>
      <c r="M162" s="432" t="s">
        <v>92</v>
      </c>
      <c r="N162" s="399" t="s">
        <v>128</v>
      </c>
      <c r="O162" s="433">
        <v>4.0892299999999997</v>
      </c>
      <c r="P162" s="433">
        <f>O162*H162</f>
        <v>4.0892299999999997</v>
      </c>
      <c r="Q162" s="433">
        <v>6.0760000000000002E-2</v>
      </c>
      <c r="R162" s="433">
        <f>Q162*H162</f>
        <v>6.0760000000000002E-2</v>
      </c>
      <c r="S162" s="433">
        <v>0</v>
      </c>
      <c r="T162" s="434">
        <f>S162*H162</f>
        <v>0</v>
      </c>
      <c r="AR162" s="435" t="s">
        <v>276</v>
      </c>
      <c r="AT162" s="435" t="s">
        <v>221</v>
      </c>
      <c r="AU162" s="435" t="s">
        <v>203</v>
      </c>
      <c r="AY162" s="8" t="s">
        <v>219</v>
      </c>
      <c r="BE162" s="291">
        <f>IF(N162="základná",J162,0)</f>
        <v>0</v>
      </c>
      <c r="BF162" s="291">
        <f>IF(N162="znížená",J162,0)</f>
        <v>0</v>
      </c>
      <c r="BG162" s="291">
        <f>IF(N162="zákl. prenesená",J162,0)</f>
        <v>0</v>
      </c>
      <c r="BH162" s="291">
        <f>IF(N162="zníž. prenesená",J162,0)</f>
        <v>0</v>
      </c>
      <c r="BI162" s="291">
        <f>IF(N162="nulová",J162,0)</f>
        <v>0</v>
      </c>
      <c r="BJ162" s="8" t="s">
        <v>203</v>
      </c>
      <c r="BK162" s="291">
        <f>ROUND(I162*H162,2)</f>
        <v>0</v>
      </c>
      <c r="BL162" s="8" t="s">
        <v>276</v>
      </c>
      <c r="BM162" s="435" t="s">
        <v>488</v>
      </c>
    </row>
    <row r="163" spans="2:65" s="1" customFormat="1" ht="24.2" customHeight="1">
      <c r="B163" s="20"/>
      <c r="C163" s="436" t="s">
        <v>397</v>
      </c>
      <c r="D163" s="436" t="s">
        <v>327</v>
      </c>
      <c r="E163" s="437" t="s">
        <v>1099</v>
      </c>
      <c r="F163" s="96" t="s">
        <v>1100</v>
      </c>
      <c r="G163" s="438" t="s">
        <v>424</v>
      </c>
      <c r="H163" s="439">
        <v>1</v>
      </c>
      <c r="I163" s="446">
        <v>0</v>
      </c>
      <c r="J163" s="440">
        <f>ROUND(I163*H163,2)</f>
        <v>0</v>
      </c>
      <c r="K163" s="441"/>
      <c r="L163" s="442"/>
      <c r="M163" s="443" t="s">
        <v>92</v>
      </c>
      <c r="N163" s="444" t="s">
        <v>128</v>
      </c>
      <c r="O163" s="433">
        <v>0</v>
      </c>
      <c r="P163" s="433">
        <f>O163*H163</f>
        <v>0</v>
      </c>
      <c r="Q163" s="433">
        <v>1.5720000000000001E-2</v>
      </c>
      <c r="R163" s="433">
        <f>Q163*H163</f>
        <v>1.5720000000000001E-2</v>
      </c>
      <c r="S163" s="433">
        <v>0</v>
      </c>
      <c r="T163" s="434">
        <f>S163*H163</f>
        <v>0</v>
      </c>
      <c r="AR163" s="435" t="s">
        <v>417</v>
      </c>
      <c r="AT163" s="435" t="s">
        <v>327</v>
      </c>
      <c r="AU163" s="435" t="s">
        <v>203</v>
      </c>
      <c r="AY163" s="8" t="s">
        <v>219</v>
      </c>
      <c r="BE163" s="291">
        <f>IF(N163="základná",J163,0)</f>
        <v>0</v>
      </c>
      <c r="BF163" s="291">
        <f>IF(N163="znížená",J163,0)</f>
        <v>0</v>
      </c>
      <c r="BG163" s="291">
        <f>IF(N163="zákl. prenesená",J163,0)</f>
        <v>0</v>
      </c>
      <c r="BH163" s="291">
        <f>IF(N163="zníž. prenesená",J163,0)</f>
        <v>0</v>
      </c>
      <c r="BI163" s="291">
        <f>IF(N163="nulová",J163,0)</f>
        <v>0</v>
      </c>
      <c r="BJ163" s="8" t="s">
        <v>203</v>
      </c>
      <c r="BK163" s="291">
        <f>ROUND(I163*H163,2)</f>
        <v>0</v>
      </c>
      <c r="BL163" s="8" t="s">
        <v>276</v>
      </c>
      <c r="BM163" s="435" t="s">
        <v>496</v>
      </c>
    </row>
    <row r="164" spans="2:65" s="1" customFormat="1" ht="24.2" customHeight="1">
      <c r="B164" s="20"/>
      <c r="C164" s="426" t="s">
        <v>401</v>
      </c>
      <c r="D164" s="426" t="s">
        <v>221</v>
      </c>
      <c r="E164" s="427" t="s">
        <v>1101</v>
      </c>
      <c r="F164" s="93" t="s">
        <v>1102</v>
      </c>
      <c r="G164" s="428" t="s">
        <v>251</v>
      </c>
      <c r="H164" s="429">
        <v>7.5999999999999998E-2</v>
      </c>
      <c r="I164" s="430">
        <v>0</v>
      </c>
      <c r="J164" s="431">
        <f>ROUND(I164*H164,2)</f>
        <v>0</v>
      </c>
      <c r="K164" s="320"/>
      <c r="L164" s="20"/>
      <c r="M164" s="447" t="s">
        <v>92</v>
      </c>
      <c r="N164" s="448" t="s">
        <v>128</v>
      </c>
      <c r="O164" s="449">
        <v>2.2570000000000001</v>
      </c>
      <c r="P164" s="449">
        <f>O164*H164</f>
        <v>0.17153200000000002</v>
      </c>
      <c r="Q164" s="449">
        <v>0</v>
      </c>
      <c r="R164" s="449">
        <f>Q164*H164</f>
        <v>0</v>
      </c>
      <c r="S164" s="449">
        <v>0</v>
      </c>
      <c r="T164" s="450">
        <f>S164*H164</f>
        <v>0</v>
      </c>
      <c r="AR164" s="435" t="s">
        <v>276</v>
      </c>
      <c r="AT164" s="435" t="s">
        <v>221</v>
      </c>
      <c r="AU164" s="435" t="s">
        <v>203</v>
      </c>
      <c r="AY164" s="8" t="s">
        <v>219</v>
      </c>
      <c r="BE164" s="291">
        <f>IF(N164="základná",J164,0)</f>
        <v>0</v>
      </c>
      <c r="BF164" s="291">
        <f>IF(N164="znížená",J164,0)</f>
        <v>0</v>
      </c>
      <c r="BG164" s="291">
        <f>IF(N164="zákl. prenesená",J164,0)</f>
        <v>0</v>
      </c>
      <c r="BH164" s="291">
        <f>IF(N164="zníž. prenesená",J164,0)</f>
        <v>0</v>
      </c>
      <c r="BI164" s="291">
        <f>IF(N164="nulová",J164,0)</f>
        <v>0</v>
      </c>
      <c r="BJ164" s="8" t="s">
        <v>203</v>
      </c>
      <c r="BK164" s="291">
        <f>ROUND(I164*H164,2)</f>
        <v>0</v>
      </c>
      <c r="BL164" s="8" t="s">
        <v>276</v>
      </c>
      <c r="BM164" s="435" t="s">
        <v>1103</v>
      </c>
    </row>
    <row r="165" spans="2:65" s="1" customFormat="1" ht="24.2" customHeight="1">
      <c r="B165" s="20"/>
      <c r="C165" s="426">
        <v>29</v>
      </c>
      <c r="D165" s="426" t="s">
        <v>221</v>
      </c>
      <c r="E165" s="427" t="s">
        <v>1758</v>
      </c>
      <c r="F165" s="93" t="s">
        <v>1757</v>
      </c>
      <c r="G165" s="428" t="s">
        <v>281</v>
      </c>
      <c r="H165" s="429">
        <v>11</v>
      </c>
      <c r="I165" s="430">
        <v>0</v>
      </c>
      <c r="J165" s="431">
        <f>ROUND(I165*H165,2)</f>
        <v>0</v>
      </c>
      <c r="K165" s="320"/>
      <c r="L165" s="20"/>
      <c r="M165" s="447" t="s">
        <v>92</v>
      </c>
      <c r="N165" s="448" t="s">
        <v>128</v>
      </c>
      <c r="O165" s="449">
        <v>2.2570000000000001</v>
      </c>
      <c r="P165" s="449">
        <f>O165*H165</f>
        <v>24.827000000000002</v>
      </c>
      <c r="Q165" s="449">
        <v>0</v>
      </c>
      <c r="R165" s="449">
        <f>Q165*H165</f>
        <v>0</v>
      </c>
      <c r="S165" s="449">
        <v>0</v>
      </c>
      <c r="T165" s="450">
        <f>S165*H165</f>
        <v>0</v>
      </c>
      <c r="AR165" s="435" t="s">
        <v>276</v>
      </c>
      <c r="AT165" s="435" t="s">
        <v>221</v>
      </c>
      <c r="AU165" s="435" t="s">
        <v>203</v>
      </c>
      <c r="AY165" s="8" t="s">
        <v>219</v>
      </c>
      <c r="BE165" s="291">
        <f>IF(N165="základná",J165,0)</f>
        <v>0</v>
      </c>
      <c r="BF165" s="291">
        <f>IF(N165="znížená",J165,0)</f>
        <v>0</v>
      </c>
      <c r="BG165" s="291">
        <f>IF(N165="zákl. prenesená",J165,0)</f>
        <v>0</v>
      </c>
      <c r="BH165" s="291">
        <f>IF(N165="zníž. prenesená",J165,0)</f>
        <v>0</v>
      </c>
      <c r="BI165" s="291">
        <f>IF(N165="nulová",J165,0)</f>
        <v>0</v>
      </c>
      <c r="BJ165" s="8" t="s">
        <v>203</v>
      </c>
      <c r="BK165" s="291">
        <f>ROUND(I165*H165,2)</f>
        <v>0</v>
      </c>
      <c r="BL165" s="8" t="s">
        <v>276</v>
      </c>
      <c r="BM165" s="435" t="s">
        <v>1103</v>
      </c>
    </row>
    <row r="166" spans="2:65" s="1" customFormat="1" ht="6.95" customHeight="1">
      <c r="B166" s="34"/>
      <c r="C166" s="35"/>
      <c r="D166" s="35"/>
      <c r="E166" s="35"/>
      <c r="F166" s="35"/>
      <c r="G166" s="35"/>
      <c r="H166" s="35"/>
      <c r="I166" s="35"/>
      <c r="J166" s="35"/>
      <c r="K166" s="35"/>
      <c r="L166" s="20"/>
    </row>
  </sheetData>
  <sheetProtection algorithmName="SHA-512" hashValue="9zH5Z49CZgJuBywN7Lhx65d6puA8TA/Mlq6hT57wVdiQi6NNfgql0VOLeisqcop764h3dNl/tNwdwctE5f/97Q==" saltValue="Rmfo0J9XMRVB/S304yFHXw==" spinCount="100000" sheet="1" objects="1" scenarios="1" formatCells="0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7" right="0.7" top="0.75" bottom="0.75" header="0.3" footer="0.3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1BBF4-B6B8-45DE-B8D8-62AB8F290593}">
  <sheetPr>
    <pageSetUpPr fitToPage="1"/>
  </sheetPr>
  <dimension ref="B2:BN151"/>
  <sheetViews>
    <sheetView showGridLines="0" topLeftCell="A8" zoomScale="85" zoomScaleNormal="85" workbookViewId="0">
      <selection activeCell="I125" sqref="I125"/>
    </sheetView>
  </sheetViews>
  <sheetFormatPr defaultColWidth="9.3320312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hidden="1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2" max="42" width="0" hidden="1" customWidth="1"/>
    <col min="43" max="66" width="9.33203125" hidden="1" customWidth="1"/>
  </cols>
  <sheetData>
    <row r="2" spans="2:46" ht="36.950000000000003" customHeight="1">
      <c r="L2" s="803" t="s">
        <v>96</v>
      </c>
      <c r="M2" s="804"/>
      <c r="N2" s="804"/>
      <c r="O2" s="804"/>
      <c r="P2" s="804"/>
      <c r="Q2" s="804"/>
      <c r="R2" s="804"/>
      <c r="S2" s="804"/>
      <c r="T2" s="804"/>
      <c r="U2" s="804"/>
      <c r="V2" s="804"/>
      <c r="AT2" s="8" t="s">
        <v>176</v>
      </c>
    </row>
    <row r="3" spans="2:46" ht="6.9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162</v>
      </c>
    </row>
    <row r="4" spans="2:46" ht="24.95" customHeight="1">
      <c r="B4" s="11"/>
      <c r="D4" s="12" t="s">
        <v>185</v>
      </c>
      <c r="L4" s="11"/>
      <c r="M4" s="257" t="s">
        <v>100</v>
      </c>
      <c r="AT4" s="8" t="s">
        <v>94</v>
      </c>
    </row>
    <row r="5" spans="2:46" ht="6.95" customHeight="1">
      <c r="B5" s="11"/>
      <c r="L5" s="11"/>
    </row>
    <row r="6" spans="2:46" ht="12" customHeight="1">
      <c r="B6" s="11"/>
      <c r="D6" s="17" t="s">
        <v>104</v>
      </c>
      <c r="L6" s="11"/>
    </row>
    <row r="7" spans="2:46" ht="16.5" customHeight="1">
      <c r="B7" s="11"/>
      <c r="E7" s="845" t="str">
        <f>'Rekapitulácia stavby'!K6</f>
        <v>Polyfunkčný komplex Muchovo námestie</v>
      </c>
      <c r="F7" s="846"/>
      <c r="G7" s="846"/>
      <c r="H7" s="846"/>
      <c r="L7" s="11"/>
    </row>
    <row r="8" spans="2:46" s="1" customFormat="1" ht="12" customHeight="1">
      <c r="B8" s="20"/>
      <c r="D8" s="17" t="s">
        <v>186</v>
      </c>
      <c r="L8" s="20"/>
    </row>
    <row r="9" spans="2:46" s="1" customFormat="1" ht="16.5" customHeight="1">
      <c r="B9" s="20"/>
      <c r="E9" s="834" t="s">
        <v>1104</v>
      </c>
      <c r="F9" s="843"/>
      <c r="G9" s="843"/>
      <c r="H9" s="843"/>
      <c r="L9" s="20"/>
    </row>
    <row r="10" spans="2:46" s="1" customFormat="1">
      <c r="B10" s="20"/>
      <c r="L10" s="20"/>
    </row>
    <row r="11" spans="2:46" s="1" customFormat="1" ht="12" customHeight="1">
      <c r="B11" s="20"/>
      <c r="D11" s="17" t="s">
        <v>106</v>
      </c>
      <c r="F11" s="15" t="s">
        <v>92</v>
      </c>
      <c r="I11" s="17" t="s">
        <v>107</v>
      </c>
      <c r="J11" s="15" t="s">
        <v>92</v>
      </c>
      <c r="L11" s="20"/>
    </row>
    <row r="12" spans="2:46" s="1" customFormat="1" ht="12" customHeight="1">
      <c r="B12" s="20"/>
      <c r="D12" s="17" t="s">
        <v>108</v>
      </c>
      <c r="F12" s="15" t="s">
        <v>109</v>
      </c>
      <c r="I12" s="17" t="s">
        <v>110</v>
      </c>
      <c r="J12" s="363">
        <v>45170</v>
      </c>
      <c r="L12" s="20"/>
    </row>
    <row r="13" spans="2:46" s="1" customFormat="1" ht="10.9" customHeight="1">
      <c r="B13" s="20"/>
      <c r="L13" s="20"/>
    </row>
    <row r="14" spans="2:46" s="1" customFormat="1" ht="12" customHeight="1">
      <c r="B14" s="20"/>
      <c r="D14" s="17" t="s">
        <v>112</v>
      </c>
      <c r="I14" s="17" t="s">
        <v>4</v>
      </c>
      <c r="J14" s="15" t="str">
        <f>IF('Rekapitulácia stavby'!AN10="","",'Rekapitulácia stavby'!AN10)</f>
        <v/>
      </c>
      <c r="L14" s="20"/>
    </row>
    <row r="15" spans="2:46" s="1" customFormat="1" ht="18" customHeight="1">
      <c r="B15" s="20"/>
      <c r="E15" s="15" t="str">
        <f>IF('Rekapitulácia stavby'!E11="","",'Rekapitulácia stavby'!E11)</f>
        <v xml:space="preserve"> </v>
      </c>
      <c r="I15" s="17" t="s">
        <v>5</v>
      </c>
      <c r="J15" s="15" t="str">
        <f>IF('Rekapitulácia stavby'!AN11="","",'Rekapitulácia stavby'!AN11)</f>
        <v/>
      </c>
      <c r="L15" s="20"/>
    </row>
    <row r="16" spans="2:46" s="1" customFormat="1" ht="6.95" customHeight="1">
      <c r="B16" s="20"/>
      <c r="L16" s="20"/>
    </row>
    <row r="17" spans="2:12" s="1" customFormat="1" ht="12" customHeight="1">
      <c r="B17" s="20"/>
      <c r="D17" s="17" t="s">
        <v>113</v>
      </c>
      <c r="I17" s="17" t="s">
        <v>4</v>
      </c>
      <c r="J17" s="15" t="str">
        <f>'Rekapitulácia stavby'!AN13</f>
        <v/>
      </c>
      <c r="L17" s="20"/>
    </row>
    <row r="18" spans="2:12" s="1" customFormat="1" ht="18" customHeight="1">
      <c r="B18" s="20"/>
      <c r="E18" s="815" t="str">
        <f>'Rekapitulácia stavby'!E14</f>
        <v xml:space="preserve"> </v>
      </c>
      <c r="F18" s="815"/>
      <c r="G18" s="815"/>
      <c r="H18" s="815"/>
      <c r="I18" s="17" t="s">
        <v>5</v>
      </c>
      <c r="J18" s="15" t="str">
        <f>'Rekapitulácia stavby'!AN14</f>
        <v/>
      </c>
      <c r="L18" s="20"/>
    </row>
    <row r="19" spans="2:12" s="1" customFormat="1" ht="6.95" customHeight="1">
      <c r="B19" s="20"/>
      <c r="L19" s="20"/>
    </row>
    <row r="20" spans="2:12" s="1" customFormat="1" ht="12" customHeight="1">
      <c r="B20" s="20"/>
      <c r="D20" s="17" t="s">
        <v>114</v>
      </c>
      <c r="I20" s="17" t="s">
        <v>4</v>
      </c>
      <c r="J20" s="15" t="s">
        <v>92</v>
      </c>
      <c r="L20" s="20"/>
    </row>
    <row r="21" spans="2:12" s="1" customFormat="1" ht="18" customHeight="1">
      <c r="B21" s="20"/>
      <c r="E21" s="15" t="s">
        <v>1105</v>
      </c>
      <c r="I21" s="17" t="s">
        <v>5</v>
      </c>
      <c r="J21" s="15" t="s">
        <v>92</v>
      </c>
      <c r="L21" s="20"/>
    </row>
    <row r="22" spans="2:12" s="1" customFormat="1" ht="6.95" customHeight="1">
      <c r="B22" s="20"/>
      <c r="L22" s="20"/>
    </row>
    <row r="23" spans="2:12" s="1" customFormat="1" ht="12" customHeight="1">
      <c r="B23" s="20"/>
      <c r="D23" s="17" t="s">
        <v>117</v>
      </c>
      <c r="I23" s="17" t="s">
        <v>4</v>
      </c>
      <c r="J23" s="15" t="s">
        <v>92</v>
      </c>
      <c r="L23" s="20"/>
    </row>
    <row r="24" spans="2:12" s="1" customFormat="1" ht="18" customHeight="1">
      <c r="B24" s="20"/>
      <c r="E24" s="15" t="s">
        <v>1105</v>
      </c>
      <c r="I24" s="17" t="s">
        <v>5</v>
      </c>
      <c r="J24" s="15" t="s">
        <v>92</v>
      </c>
      <c r="L24" s="20"/>
    </row>
    <row r="25" spans="2:12" s="1" customFormat="1" ht="6.95" customHeight="1">
      <c r="B25" s="20"/>
      <c r="L25" s="20"/>
    </row>
    <row r="26" spans="2:12" s="1" customFormat="1" ht="12" customHeight="1">
      <c r="B26" s="20"/>
      <c r="D26" s="17" t="s">
        <v>119</v>
      </c>
      <c r="L26" s="20"/>
    </row>
    <row r="27" spans="2:12" s="259" customFormat="1" ht="16.5" customHeight="1">
      <c r="B27" s="258"/>
      <c r="E27" s="817" t="s">
        <v>92</v>
      </c>
      <c r="F27" s="817"/>
      <c r="G27" s="817"/>
      <c r="H27" s="817"/>
      <c r="L27" s="258"/>
    </row>
    <row r="28" spans="2:12" s="1" customFormat="1" ht="6.95" customHeight="1">
      <c r="B28" s="20"/>
      <c r="L28" s="20"/>
    </row>
    <row r="29" spans="2:12" s="1" customFormat="1" ht="6.95" customHeight="1">
      <c r="B29" s="20"/>
      <c r="D29" s="42"/>
      <c r="E29" s="42"/>
      <c r="F29" s="42"/>
      <c r="G29" s="42"/>
      <c r="H29" s="42"/>
      <c r="I29" s="42"/>
      <c r="J29" s="42"/>
      <c r="K29" s="42"/>
      <c r="L29" s="20"/>
    </row>
    <row r="30" spans="2:12" s="1" customFormat="1" ht="14.45" customHeight="1">
      <c r="B30" s="20"/>
      <c r="D30" s="15" t="s">
        <v>188</v>
      </c>
      <c r="J30" s="254">
        <f>J96</f>
        <v>0</v>
      </c>
      <c r="L30" s="20"/>
    </row>
    <row r="31" spans="2:12" s="1" customFormat="1" ht="14.45" customHeight="1">
      <c r="B31" s="20"/>
      <c r="D31" s="19" t="s">
        <v>189</v>
      </c>
      <c r="J31" s="254">
        <f>J101</f>
        <v>0</v>
      </c>
      <c r="L31" s="20"/>
    </row>
    <row r="32" spans="2:12" s="1" customFormat="1" ht="25.35" customHeight="1">
      <c r="B32" s="20"/>
      <c r="D32" s="260" t="s">
        <v>122</v>
      </c>
      <c r="J32" s="253">
        <f>ROUND(J30 + J31, 2)</f>
        <v>0</v>
      </c>
      <c r="L32" s="20"/>
    </row>
    <row r="33" spans="2:12" s="1" customFormat="1" ht="6.95" customHeight="1">
      <c r="B33" s="20"/>
      <c r="D33" s="42"/>
      <c r="E33" s="42"/>
      <c r="F33" s="42"/>
      <c r="G33" s="42"/>
      <c r="H33" s="42"/>
      <c r="I33" s="42"/>
      <c r="J33" s="42"/>
      <c r="K33" s="42"/>
      <c r="L33" s="20"/>
    </row>
    <row r="34" spans="2:12" s="1" customFormat="1" ht="14.45" customHeight="1">
      <c r="B34" s="20"/>
      <c r="F34" s="255" t="s">
        <v>124</v>
      </c>
      <c r="I34" s="255" t="s">
        <v>123</v>
      </c>
      <c r="J34" s="255" t="s">
        <v>125</v>
      </c>
      <c r="L34" s="20"/>
    </row>
    <row r="35" spans="2:12" s="1" customFormat="1" ht="14.45" customHeight="1">
      <c r="B35" s="20"/>
      <c r="D35" s="252" t="s">
        <v>126</v>
      </c>
      <c r="E35" s="24" t="s">
        <v>127</v>
      </c>
      <c r="F35" s="261">
        <f>ROUND((SUM(BE101:BE102) + SUM(BE122:BE150)),  2)</f>
        <v>0</v>
      </c>
      <c r="G35" s="262"/>
      <c r="H35" s="262"/>
      <c r="I35" s="263">
        <v>0.2</v>
      </c>
      <c r="J35" s="261">
        <f>ROUND(((SUM(BE101:BE102) + SUM(BE122:BE150))*I35),  2)</f>
        <v>0</v>
      </c>
      <c r="L35" s="20"/>
    </row>
    <row r="36" spans="2:12" s="1" customFormat="1" ht="14.45" customHeight="1">
      <c r="B36" s="20"/>
      <c r="E36" s="24" t="s">
        <v>128</v>
      </c>
      <c r="F36" s="264">
        <f>ROUND((SUM(BF101:BF102) + SUM(BF122:BF150)),  2)</f>
        <v>0</v>
      </c>
      <c r="I36" s="265">
        <v>0.23</v>
      </c>
      <c r="J36" s="264">
        <f>ROUND(((SUM(BF101:BF102) + SUM(BF122:BF150))*I36),  2)</f>
        <v>0</v>
      </c>
      <c r="L36" s="20"/>
    </row>
    <row r="37" spans="2:12" s="1" customFormat="1" ht="14.45" hidden="1" customHeight="1">
      <c r="B37" s="20"/>
      <c r="E37" s="17" t="s">
        <v>129</v>
      </c>
      <c r="F37" s="264">
        <f>ROUND((SUM(BG101:BG102) + SUM(BG122:BG150)),  2)</f>
        <v>0</v>
      </c>
      <c r="I37" s="266">
        <v>0.2</v>
      </c>
      <c r="J37" s="264">
        <f>0</f>
        <v>0</v>
      </c>
      <c r="L37" s="20"/>
    </row>
    <row r="38" spans="2:12" s="1" customFormat="1" ht="14.45" hidden="1" customHeight="1">
      <c r="B38" s="20"/>
      <c r="E38" s="17" t="s">
        <v>130</v>
      </c>
      <c r="F38" s="264">
        <f>ROUND((SUM(BH101:BH102) + SUM(BH122:BH150)),  2)</f>
        <v>0</v>
      </c>
      <c r="I38" s="266">
        <v>0.2</v>
      </c>
      <c r="J38" s="264">
        <f>0</f>
        <v>0</v>
      </c>
      <c r="L38" s="20"/>
    </row>
    <row r="39" spans="2:12" s="1" customFormat="1" ht="14.45" hidden="1" customHeight="1">
      <c r="B39" s="20"/>
      <c r="E39" s="24" t="s">
        <v>131</v>
      </c>
      <c r="F39" s="261">
        <f>ROUND((SUM(BI101:BI102) + SUM(BI122:BI150)),  2)</f>
        <v>0</v>
      </c>
      <c r="G39" s="262"/>
      <c r="H39" s="262"/>
      <c r="I39" s="263">
        <v>0</v>
      </c>
      <c r="J39" s="261">
        <f>0</f>
        <v>0</v>
      </c>
      <c r="L39" s="20"/>
    </row>
    <row r="40" spans="2:12" s="1" customFormat="1" ht="6.95" customHeight="1">
      <c r="B40" s="20"/>
      <c r="L40" s="20"/>
    </row>
    <row r="41" spans="2:12" s="1" customFormat="1" ht="25.35" customHeight="1">
      <c r="B41" s="20"/>
      <c r="C41" s="77"/>
      <c r="D41" s="267" t="s">
        <v>132</v>
      </c>
      <c r="E41" s="45"/>
      <c r="F41" s="45"/>
      <c r="G41" s="268" t="s">
        <v>133</v>
      </c>
      <c r="H41" s="269" t="s">
        <v>134</v>
      </c>
      <c r="I41" s="45"/>
      <c r="J41" s="270">
        <f>SUM(J32:J39)</f>
        <v>0</v>
      </c>
      <c r="K41" s="271"/>
      <c r="L41" s="20"/>
    </row>
    <row r="42" spans="2:12" s="1" customFormat="1" ht="14.45" customHeight="1">
      <c r="B42" s="20"/>
      <c r="L42" s="20"/>
    </row>
    <row r="43" spans="2:12" ht="14.45" customHeight="1">
      <c r="B43" s="11"/>
      <c r="L43" s="11"/>
    </row>
    <row r="44" spans="2:12" ht="14.45" customHeight="1">
      <c r="B44" s="11"/>
      <c r="L44" s="11"/>
    </row>
    <row r="45" spans="2:12" ht="14.45" customHeight="1">
      <c r="B45" s="11"/>
      <c r="L45" s="11"/>
    </row>
    <row r="46" spans="2:12" ht="14.45" customHeight="1">
      <c r="B46" s="11"/>
      <c r="L46" s="11"/>
    </row>
    <row r="47" spans="2:12" ht="14.45" customHeight="1">
      <c r="B47" s="11"/>
      <c r="L47" s="11"/>
    </row>
    <row r="48" spans="2:12" ht="14.45" customHeight="1">
      <c r="B48" s="11"/>
      <c r="L48" s="11"/>
    </row>
    <row r="49" spans="2:12" ht="14.45" customHeight="1">
      <c r="B49" s="11"/>
      <c r="L49" s="11"/>
    </row>
    <row r="50" spans="2:12" s="1" customFormat="1" ht="14.45" customHeight="1">
      <c r="B50" s="20"/>
      <c r="D50" s="31" t="s">
        <v>135</v>
      </c>
      <c r="E50" s="32"/>
      <c r="F50" s="32"/>
      <c r="G50" s="31" t="s">
        <v>136</v>
      </c>
      <c r="H50" s="32"/>
      <c r="I50" s="32"/>
      <c r="J50" s="32"/>
      <c r="K50" s="32"/>
      <c r="L50" s="20"/>
    </row>
    <row r="51" spans="2:12">
      <c r="B51" s="11"/>
      <c r="L51" s="11"/>
    </row>
    <row r="52" spans="2:12">
      <c r="B52" s="11"/>
      <c r="L52" s="11"/>
    </row>
    <row r="53" spans="2:12">
      <c r="B53" s="11"/>
      <c r="L53" s="11"/>
    </row>
    <row r="54" spans="2:12">
      <c r="B54" s="11"/>
      <c r="L54" s="11"/>
    </row>
    <row r="55" spans="2:12">
      <c r="B55" s="11"/>
      <c r="L55" s="11"/>
    </row>
    <row r="56" spans="2:12">
      <c r="B56" s="11"/>
      <c r="L56" s="11"/>
    </row>
    <row r="57" spans="2:12">
      <c r="B57" s="11"/>
      <c r="L57" s="11"/>
    </row>
    <row r="58" spans="2:12">
      <c r="B58" s="11"/>
      <c r="L58" s="11"/>
    </row>
    <row r="59" spans="2:12">
      <c r="B59" s="11"/>
      <c r="L59" s="11"/>
    </row>
    <row r="60" spans="2:12">
      <c r="B60" s="11"/>
      <c r="L60" s="11"/>
    </row>
    <row r="61" spans="2:12" s="1" customFormat="1" ht="12.75">
      <c r="B61" s="20"/>
      <c r="D61" s="33" t="s">
        <v>137</v>
      </c>
      <c r="E61" s="22"/>
      <c r="F61" s="272" t="s">
        <v>138</v>
      </c>
      <c r="G61" s="33" t="s">
        <v>137</v>
      </c>
      <c r="H61" s="22"/>
      <c r="I61" s="22"/>
      <c r="J61" s="273" t="s">
        <v>138</v>
      </c>
      <c r="K61" s="22"/>
      <c r="L61" s="20"/>
    </row>
    <row r="62" spans="2:12">
      <c r="B62" s="11"/>
      <c r="L62" s="11"/>
    </row>
    <row r="63" spans="2:12">
      <c r="B63" s="11"/>
      <c r="L63" s="11"/>
    </row>
    <row r="64" spans="2:12">
      <c r="B64" s="11"/>
      <c r="L64" s="11"/>
    </row>
    <row r="65" spans="2:12" s="1" customFormat="1" ht="12.75">
      <c r="B65" s="20"/>
      <c r="D65" s="31" t="s">
        <v>139</v>
      </c>
      <c r="E65" s="32"/>
      <c r="F65" s="32"/>
      <c r="G65" s="31" t="s">
        <v>140</v>
      </c>
      <c r="H65" s="32"/>
      <c r="I65" s="32"/>
      <c r="J65" s="32"/>
      <c r="K65" s="32"/>
      <c r="L65" s="20"/>
    </row>
    <row r="66" spans="2:12">
      <c r="B66" s="11"/>
      <c r="L66" s="11"/>
    </row>
    <row r="67" spans="2:12">
      <c r="B67" s="11"/>
      <c r="L67" s="11"/>
    </row>
    <row r="68" spans="2:12">
      <c r="B68" s="11"/>
      <c r="L68" s="11"/>
    </row>
    <row r="69" spans="2:12">
      <c r="B69" s="11"/>
      <c r="L69" s="11"/>
    </row>
    <row r="70" spans="2:12">
      <c r="B70" s="11"/>
      <c r="L70" s="11"/>
    </row>
    <row r="71" spans="2:12">
      <c r="B71" s="11"/>
      <c r="L71" s="11"/>
    </row>
    <row r="72" spans="2:12">
      <c r="B72" s="11"/>
      <c r="L72" s="11"/>
    </row>
    <row r="73" spans="2:12">
      <c r="B73" s="11"/>
      <c r="L73" s="11"/>
    </row>
    <row r="74" spans="2:12">
      <c r="B74" s="11"/>
      <c r="L74" s="11"/>
    </row>
    <row r="75" spans="2:12">
      <c r="B75" s="11"/>
      <c r="L75" s="11"/>
    </row>
    <row r="76" spans="2:12" s="1" customFormat="1" ht="12.75">
      <c r="B76" s="20"/>
      <c r="D76" s="33" t="s">
        <v>137</v>
      </c>
      <c r="E76" s="22"/>
      <c r="F76" s="272" t="s">
        <v>138</v>
      </c>
      <c r="G76" s="33" t="s">
        <v>137</v>
      </c>
      <c r="H76" s="22"/>
      <c r="I76" s="22"/>
      <c r="J76" s="273" t="s">
        <v>138</v>
      </c>
      <c r="K76" s="22"/>
      <c r="L76" s="20"/>
    </row>
    <row r="77" spans="2:12" s="1" customFormat="1" ht="14.4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20"/>
    </row>
    <row r="81" spans="2:47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20"/>
    </row>
    <row r="82" spans="2:47" s="1" customFormat="1" ht="24.95" customHeight="1">
      <c r="B82" s="20"/>
      <c r="C82" s="12" t="s">
        <v>190</v>
      </c>
      <c r="L82" s="20"/>
    </row>
    <row r="83" spans="2:47" s="1" customFormat="1" ht="6.95" customHeight="1">
      <c r="B83" s="20"/>
      <c r="L83" s="20"/>
    </row>
    <row r="84" spans="2:47" s="1" customFormat="1" ht="12" customHeight="1">
      <c r="B84" s="20"/>
      <c r="C84" s="17" t="s">
        <v>104</v>
      </c>
      <c r="L84" s="20"/>
    </row>
    <row r="85" spans="2:47" s="1" customFormat="1" ht="16.5" customHeight="1">
      <c r="B85" s="20"/>
      <c r="E85" s="845" t="str">
        <f>E7</f>
        <v>Polyfunkčný komplex Muchovo námestie</v>
      </c>
      <c r="F85" s="846"/>
      <c r="G85" s="846"/>
      <c r="H85" s="846"/>
      <c r="L85" s="20"/>
    </row>
    <row r="86" spans="2:47" s="1" customFormat="1" ht="12" customHeight="1">
      <c r="B86" s="20"/>
      <c r="C86" s="17" t="s">
        <v>186</v>
      </c>
      <c r="L86" s="20"/>
    </row>
    <row r="87" spans="2:47" s="1" customFormat="1" ht="16.5" customHeight="1">
      <c r="B87" s="20"/>
      <c r="E87" s="834" t="str">
        <f>E9</f>
        <v>SO 11.03 Areálové osvetlenie</v>
      </c>
      <c r="F87" s="843"/>
      <c r="G87" s="843"/>
      <c r="H87" s="843"/>
      <c r="L87" s="20"/>
    </row>
    <row r="88" spans="2:47" s="1" customFormat="1" ht="6.95" customHeight="1">
      <c r="B88" s="20"/>
      <c r="L88" s="20"/>
    </row>
    <row r="89" spans="2:47" s="1" customFormat="1" ht="12" customHeight="1">
      <c r="B89" s="20"/>
      <c r="C89" s="17" t="s">
        <v>108</v>
      </c>
      <c r="F89" s="15" t="str">
        <f>F12</f>
        <v xml:space="preserve"> </v>
      </c>
      <c r="I89" s="17" t="s">
        <v>110</v>
      </c>
      <c r="J89" s="251">
        <f>IF(J12="","",J12)</f>
        <v>45170</v>
      </c>
      <c r="L89" s="20"/>
    </row>
    <row r="90" spans="2:47" s="1" customFormat="1" ht="6.95" customHeight="1">
      <c r="B90" s="20"/>
      <c r="L90" s="20"/>
    </row>
    <row r="91" spans="2:47" s="1" customFormat="1" ht="15.2" customHeight="1">
      <c r="B91" s="20"/>
      <c r="C91" s="17" t="s">
        <v>112</v>
      </c>
      <c r="F91" s="15" t="str">
        <f>E15</f>
        <v xml:space="preserve"> </v>
      </c>
      <c r="I91" s="17" t="s">
        <v>114</v>
      </c>
      <c r="J91" s="256" t="str">
        <f>E21</f>
        <v>Ing. Eduard Kačík</v>
      </c>
      <c r="L91" s="20"/>
    </row>
    <row r="92" spans="2:47" s="1" customFormat="1" ht="15.2" customHeight="1">
      <c r="B92" s="20"/>
      <c r="C92" s="17" t="s">
        <v>113</v>
      </c>
      <c r="F92" s="15" t="str">
        <f>IF(E18="","",E18)</f>
        <v xml:space="preserve"> </v>
      </c>
      <c r="I92" s="17" t="s">
        <v>117</v>
      </c>
      <c r="J92" s="256" t="str">
        <f>E24</f>
        <v>Ing. Eduard Kačík</v>
      </c>
      <c r="L92" s="20"/>
    </row>
    <row r="93" spans="2:47" s="1" customFormat="1" ht="10.35" customHeight="1">
      <c r="B93" s="20"/>
      <c r="L93" s="20"/>
    </row>
    <row r="94" spans="2:47" s="1" customFormat="1" ht="29.25" customHeight="1">
      <c r="B94" s="20"/>
      <c r="C94" s="274" t="s">
        <v>191</v>
      </c>
      <c r="D94" s="77"/>
      <c r="E94" s="77"/>
      <c r="F94" s="77"/>
      <c r="G94" s="77"/>
      <c r="H94" s="77"/>
      <c r="I94" s="77"/>
      <c r="J94" s="275" t="s">
        <v>192</v>
      </c>
      <c r="K94" s="77"/>
      <c r="L94" s="20"/>
    </row>
    <row r="95" spans="2:47" s="1" customFormat="1" ht="10.35" customHeight="1">
      <c r="B95" s="20"/>
      <c r="L95" s="20"/>
    </row>
    <row r="96" spans="2:47" s="1" customFormat="1" ht="22.9" customHeight="1">
      <c r="B96" s="20"/>
      <c r="C96" s="276" t="s">
        <v>193</v>
      </c>
      <c r="J96" s="253">
        <f>J122</f>
        <v>0</v>
      </c>
      <c r="L96" s="20"/>
      <c r="AU96" s="8" t="s">
        <v>194</v>
      </c>
    </row>
    <row r="97" spans="2:14" s="278" customFormat="1" ht="24.95" customHeight="1">
      <c r="B97" s="277"/>
      <c r="D97" s="279" t="s">
        <v>1014</v>
      </c>
      <c r="E97" s="280"/>
      <c r="F97" s="280"/>
      <c r="G97" s="280"/>
      <c r="H97" s="280"/>
      <c r="I97" s="280"/>
      <c r="J97" s="281">
        <f>J123</f>
        <v>0</v>
      </c>
      <c r="L97" s="277"/>
    </row>
    <row r="98" spans="2:14" s="283" customFormat="1" ht="19.899999999999999" customHeight="1">
      <c r="B98" s="282"/>
      <c r="D98" s="284" t="s">
        <v>1015</v>
      </c>
      <c r="E98" s="285"/>
      <c r="F98" s="285"/>
      <c r="G98" s="285"/>
      <c r="H98" s="285"/>
      <c r="I98" s="285"/>
      <c r="J98" s="286">
        <f>J124</f>
        <v>0</v>
      </c>
      <c r="L98" s="282"/>
    </row>
    <row r="99" spans="2:14" s="1" customFormat="1" ht="21.75" customHeight="1">
      <c r="B99" s="20"/>
      <c r="L99" s="20"/>
    </row>
    <row r="100" spans="2:14" s="1" customFormat="1" ht="6.95" customHeight="1">
      <c r="B100" s="20"/>
      <c r="L100" s="20"/>
    </row>
    <row r="101" spans="2:14" s="1" customFormat="1" ht="29.25" customHeight="1">
      <c r="B101" s="20"/>
      <c r="C101" s="276" t="s">
        <v>200</v>
      </c>
      <c r="J101" s="287">
        <v>0</v>
      </c>
      <c r="L101" s="20"/>
      <c r="N101" s="288" t="s">
        <v>126</v>
      </c>
    </row>
    <row r="102" spans="2:14" s="1" customFormat="1" ht="18" customHeight="1">
      <c r="B102" s="20"/>
      <c r="L102" s="20"/>
    </row>
    <row r="103" spans="2:14" s="1" customFormat="1" ht="29.25" customHeight="1">
      <c r="B103" s="20"/>
      <c r="C103" s="76" t="s">
        <v>184</v>
      </c>
      <c r="D103" s="77"/>
      <c r="E103" s="77"/>
      <c r="F103" s="77"/>
      <c r="G103" s="77"/>
      <c r="H103" s="77"/>
      <c r="I103" s="77"/>
      <c r="J103" s="78">
        <f>ROUND(J96+J101,2)</f>
        <v>0</v>
      </c>
      <c r="K103" s="77"/>
      <c r="L103" s="20"/>
    </row>
    <row r="104" spans="2:14" s="1" customFormat="1" ht="6.95" customHeight="1">
      <c r="B104" s="34"/>
      <c r="C104" s="35"/>
      <c r="D104" s="35"/>
      <c r="E104" s="35"/>
      <c r="F104" s="35"/>
      <c r="G104" s="35"/>
      <c r="H104" s="35"/>
      <c r="I104" s="35"/>
      <c r="J104" s="35"/>
      <c r="K104" s="35"/>
      <c r="L104" s="20"/>
    </row>
    <row r="108" spans="2:14" s="1" customFormat="1" ht="6.95" customHeight="1"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20"/>
    </row>
    <row r="109" spans="2:14" s="1" customFormat="1" ht="24.95" customHeight="1">
      <c r="B109" s="20"/>
      <c r="C109" s="12" t="s">
        <v>205</v>
      </c>
      <c r="L109" s="20"/>
    </row>
    <row r="110" spans="2:14" s="1" customFormat="1" ht="6.95" customHeight="1">
      <c r="B110" s="20"/>
      <c r="L110" s="20"/>
    </row>
    <row r="111" spans="2:14" s="1" customFormat="1" ht="12" customHeight="1">
      <c r="B111" s="20"/>
      <c r="C111" s="17" t="s">
        <v>104</v>
      </c>
      <c r="L111" s="20"/>
    </row>
    <row r="112" spans="2:14" s="1" customFormat="1" ht="16.5" customHeight="1">
      <c r="B112" s="20"/>
      <c r="E112" s="845" t="str">
        <f>E7</f>
        <v>Polyfunkčný komplex Muchovo námestie</v>
      </c>
      <c r="F112" s="846"/>
      <c r="G112" s="846"/>
      <c r="H112" s="846"/>
      <c r="L112" s="20"/>
    </row>
    <row r="113" spans="2:65" s="1" customFormat="1" ht="12" customHeight="1">
      <c r="B113" s="20"/>
      <c r="C113" s="17" t="s">
        <v>186</v>
      </c>
      <c r="L113" s="20"/>
    </row>
    <row r="114" spans="2:65" s="1" customFormat="1" ht="16.5" customHeight="1">
      <c r="B114" s="20"/>
      <c r="E114" s="834" t="str">
        <f>E9</f>
        <v>SO 11.03 Areálové osvetlenie</v>
      </c>
      <c r="F114" s="843"/>
      <c r="G114" s="843"/>
      <c r="H114" s="843"/>
      <c r="L114" s="20"/>
    </row>
    <row r="115" spans="2:65" s="1" customFormat="1" ht="6.95" customHeight="1">
      <c r="B115" s="20"/>
      <c r="L115" s="20"/>
    </row>
    <row r="116" spans="2:65" s="1" customFormat="1" ht="12" customHeight="1">
      <c r="B116" s="20"/>
      <c r="C116" s="17" t="s">
        <v>108</v>
      </c>
      <c r="F116" s="15" t="str">
        <f>F12</f>
        <v xml:space="preserve"> </v>
      </c>
      <c r="I116" s="17" t="s">
        <v>110</v>
      </c>
      <c r="J116" s="251">
        <f>IF(J12="","",J12)</f>
        <v>45170</v>
      </c>
      <c r="L116" s="20"/>
    </row>
    <row r="117" spans="2:65" s="1" customFormat="1" ht="6.95" customHeight="1">
      <c r="B117" s="20"/>
      <c r="L117" s="20"/>
    </row>
    <row r="118" spans="2:65" s="1" customFormat="1" ht="15.2" customHeight="1">
      <c r="B118" s="20"/>
      <c r="C118" s="17" t="s">
        <v>112</v>
      </c>
      <c r="F118" s="15" t="str">
        <f>E15</f>
        <v xml:space="preserve"> </v>
      </c>
      <c r="I118" s="17" t="s">
        <v>114</v>
      </c>
      <c r="J118" s="256" t="str">
        <f>E21</f>
        <v>Ing. Eduard Kačík</v>
      </c>
      <c r="L118" s="20"/>
    </row>
    <row r="119" spans="2:65" s="1" customFormat="1" ht="15.2" customHeight="1">
      <c r="B119" s="20"/>
      <c r="C119" s="17" t="s">
        <v>113</v>
      </c>
      <c r="F119" s="15" t="str">
        <f>IF(E18="","",E18)</f>
        <v xml:space="preserve"> </v>
      </c>
      <c r="I119" s="17" t="s">
        <v>117</v>
      </c>
      <c r="J119" s="256" t="str">
        <f>E24</f>
        <v>Ing. Eduard Kačík</v>
      </c>
      <c r="L119" s="20"/>
    </row>
    <row r="120" spans="2:65" s="1" customFormat="1" ht="10.35" customHeight="1">
      <c r="B120" s="20"/>
      <c r="L120" s="20"/>
    </row>
    <row r="121" spans="2:65" s="297" customFormat="1" ht="29.25" customHeight="1">
      <c r="B121" s="292"/>
      <c r="C121" s="293" t="s">
        <v>206</v>
      </c>
      <c r="D121" s="294" t="s">
        <v>147</v>
      </c>
      <c r="E121" s="294" t="s">
        <v>143</v>
      </c>
      <c r="F121" s="294" t="s">
        <v>144</v>
      </c>
      <c r="G121" s="294" t="s">
        <v>207</v>
      </c>
      <c r="H121" s="294" t="s">
        <v>208</v>
      </c>
      <c r="I121" s="294" t="s">
        <v>209</v>
      </c>
      <c r="J121" s="295" t="s">
        <v>192</v>
      </c>
      <c r="K121" s="296" t="s">
        <v>210</v>
      </c>
      <c r="L121" s="292"/>
      <c r="M121" s="47" t="s">
        <v>92</v>
      </c>
      <c r="N121" s="48" t="s">
        <v>126</v>
      </c>
      <c r="O121" s="48" t="s">
        <v>211</v>
      </c>
      <c r="P121" s="48" t="s">
        <v>212</v>
      </c>
      <c r="Q121" s="48" t="s">
        <v>213</v>
      </c>
      <c r="R121" s="48" t="s">
        <v>214</v>
      </c>
      <c r="S121" s="48" t="s">
        <v>215</v>
      </c>
      <c r="T121" s="49" t="s">
        <v>216</v>
      </c>
    </row>
    <row r="122" spans="2:65" s="1" customFormat="1" ht="22.9" customHeight="1">
      <c r="B122" s="20"/>
      <c r="C122" s="52" t="s">
        <v>188</v>
      </c>
      <c r="J122" s="298">
        <f>BK122</f>
        <v>0</v>
      </c>
      <c r="L122" s="20"/>
      <c r="M122" s="50"/>
      <c r="N122" s="42"/>
      <c r="O122" s="42"/>
      <c r="P122" s="299">
        <f>P123</f>
        <v>0</v>
      </c>
      <c r="Q122" s="42"/>
      <c r="R122" s="299">
        <f>R123</f>
        <v>0</v>
      </c>
      <c r="S122" s="42"/>
      <c r="T122" s="300">
        <f>T123</f>
        <v>0</v>
      </c>
      <c r="AT122" s="8" t="s">
        <v>161</v>
      </c>
      <c r="AU122" s="8" t="s">
        <v>194</v>
      </c>
      <c r="BK122" s="301">
        <f>BK123</f>
        <v>0</v>
      </c>
    </row>
    <row r="123" spans="2:65" s="303" customFormat="1" ht="25.9" customHeight="1">
      <c r="B123" s="302"/>
      <c r="D123" s="304" t="s">
        <v>161</v>
      </c>
      <c r="E123" s="305" t="s">
        <v>1016</v>
      </c>
      <c r="F123" s="305" t="s">
        <v>1017</v>
      </c>
      <c r="J123" s="306">
        <f>BK123</f>
        <v>0</v>
      </c>
      <c r="L123" s="302"/>
      <c r="M123" s="307"/>
      <c r="P123" s="308">
        <f>P124</f>
        <v>0</v>
      </c>
      <c r="R123" s="308">
        <f>R124</f>
        <v>0</v>
      </c>
      <c r="T123" s="309">
        <f>T124</f>
        <v>0</v>
      </c>
      <c r="AR123" s="304" t="s">
        <v>225</v>
      </c>
      <c r="AT123" s="310" t="s">
        <v>161</v>
      </c>
      <c r="AU123" s="310" t="s">
        <v>162</v>
      </c>
      <c r="AY123" s="304" t="s">
        <v>219</v>
      </c>
      <c r="BK123" s="311">
        <f>BK124</f>
        <v>0</v>
      </c>
    </row>
    <row r="124" spans="2:65" s="303" customFormat="1" ht="22.9" customHeight="1">
      <c r="B124" s="302"/>
      <c r="D124" s="304" t="s">
        <v>161</v>
      </c>
      <c r="E124" s="312" t="s">
        <v>1018</v>
      </c>
      <c r="F124" s="312" t="s">
        <v>1019</v>
      </c>
      <c r="J124" s="313">
        <f>BK124</f>
        <v>0</v>
      </c>
      <c r="L124" s="302"/>
      <c r="M124" s="307"/>
      <c r="P124" s="308">
        <f>P150</f>
        <v>0</v>
      </c>
      <c r="R124" s="308">
        <f>R150</f>
        <v>0</v>
      </c>
      <c r="T124" s="309">
        <f>T150</f>
        <v>0</v>
      </c>
      <c r="AR124" s="304" t="s">
        <v>225</v>
      </c>
      <c r="AT124" s="310" t="s">
        <v>161</v>
      </c>
      <c r="AU124" s="310" t="s">
        <v>169</v>
      </c>
      <c r="AY124" s="304" t="s">
        <v>219</v>
      </c>
      <c r="BK124" s="311">
        <f>SUM(BK125:BK150)</f>
        <v>0</v>
      </c>
    </row>
    <row r="125" spans="2:65" s="1" customFormat="1" ht="24">
      <c r="B125" s="20"/>
      <c r="C125" s="314" t="s">
        <v>169</v>
      </c>
      <c r="D125" s="314" t="s">
        <v>221</v>
      </c>
      <c r="E125" s="315" t="s">
        <v>1762</v>
      </c>
      <c r="F125" s="451" t="s">
        <v>1106</v>
      </c>
      <c r="G125" s="428" t="s">
        <v>424</v>
      </c>
      <c r="H125" s="317">
        <v>11</v>
      </c>
      <c r="I125" s="318">
        <v>0</v>
      </c>
      <c r="J125" s="319">
        <f t="shared" ref="J125:J150" si="0">ROUND(I125*H125,2)</f>
        <v>0</v>
      </c>
      <c r="K125" s="320"/>
      <c r="L125" s="20"/>
      <c r="M125" s="328" t="s">
        <v>92</v>
      </c>
      <c r="N125" s="329" t="s">
        <v>128</v>
      </c>
      <c r="O125" s="330">
        <v>0</v>
      </c>
      <c r="P125" s="330">
        <f t="shared" ref="P125:P150" si="1">O125*H125</f>
        <v>0</v>
      </c>
      <c r="Q125" s="330">
        <v>0</v>
      </c>
      <c r="R125" s="330">
        <f t="shared" ref="R125:R150" si="2">Q125*H125</f>
        <v>0</v>
      </c>
      <c r="S125" s="330">
        <v>0</v>
      </c>
      <c r="T125" s="331">
        <f t="shared" ref="T125:T150" si="3">S125*H125</f>
        <v>0</v>
      </c>
      <c r="AR125" s="324" t="s">
        <v>225</v>
      </c>
      <c r="AT125" s="324" t="s">
        <v>221</v>
      </c>
      <c r="AU125" s="324" t="s">
        <v>203</v>
      </c>
      <c r="AY125" s="8" t="s">
        <v>219</v>
      </c>
      <c r="BE125" s="291">
        <f t="shared" ref="BE125:BE150" si="4">IF(N125="základná",J125,0)</f>
        <v>0</v>
      </c>
      <c r="BF125" s="291">
        <f t="shared" ref="BF125:BF150" si="5">IF(N125="znížená",J125,0)</f>
        <v>0</v>
      </c>
      <c r="BG125" s="291">
        <f t="shared" ref="BG125:BG150" si="6">IF(N125="zákl. prenesená",J125,0)</f>
        <v>0</v>
      </c>
      <c r="BH125" s="291">
        <f t="shared" ref="BH125:BH150" si="7">IF(N125="zníž. prenesená",J125,0)</f>
        <v>0</v>
      </c>
      <c r="BI125" s="291">
        <f t="shared" ref="BI125:BI150" si="8">IF(N125="nulová",J125,0)</f>
        <v>0</v>
      </c>
      <c r="BJ125" s="8" t="s">
        <v>203</v>
      </c>
      <c r="BK125" s="291">
        <f t="shared" ref="BK125:BK150" si="9">ROUND(I125*H125,2)</f>
        <v>0</v>
      </c>
      <c r="BL125" s="8" t="s">
        <v>225</v>
      </c>
      <c r="BM125" s="324" t="s">
        <v>1023</v>
      </c>
    </row>
    <row r="126" spans="2:65" s="1" customFormat="1" ht="24">
      <c r="B126" s="20"/>
      <c r="C126" s="314" t="s">
        <v>203</v>
      </c>
      <c r="D126" s="314" t="s">
        <v>221</v>
      </c>
      <c r="E126" s="315" t="s">
        <v>1763</v>
      </c>
      <c r="F126" s="451" t="s">
        <v>1107</v>
      </c>
      <c r="G126" s="316" t="s">
        <v>424</v>
      </c>
      <c r="H126" s="317">
        <v>11</v>
      </c>
      <c r="I126" s="318">
        <v>0</v>
      </c>
      <c r="J126" s="319">
        <f t="shared" si="0"/>
        <v>0</v>
      </c>
      <c r="K126" s="320"/>
      <c r="L126" s="20"/>
      <c r="M126" s="328" t="s">
        <v>92</v>
      </c>
      <c r="N126" s="329" t="s">
        <v>128</v>
      </c>
      <c r="O126" s="330">
        <v>0</v>
      </c>
      <c r="P126" s="330">
        <f t="shared" si="1"/>
        <v>0</v>
      </c>
      <c r="Q126" s="330">
        <v>0</v>
      </c>
      <c r="R126" s="330">
        <f t="shared" si="2"/>
        <v>0</v>
      </c>
      <c r="S126" s="330">
        <v>0</v>
      </c>
      <c r="T126" s="331">
        <f t="shared" si="3"/>
        <v>0</v>
      </c>
      <c r="AR126" s="324" t="s">
        <v>225</v>
      </c>
      <c r="AT126" s="324" t="s">
        <v>221</v>
      </c>
      <c r="AU126" s="324" t="s">
        <v>203</v>
      </c>
      <c r="AY126" s="8" t="s">
        <v>219</v>
      </c>
      <c r="BE126" s="291">
        <f t="shared" si="4"/>
        <v>0</v>
      </c>
      <c r="BF126" s="291">
        <f t="shared" si="5"/>
        <v>0</v>
      </c>
      <c r="BG126" s="291">
        <f t="shared" si="6"/>
        <v>0</v>
      </c>
      <c r="BH126" s="291">
        <f t="shared" si="7"/>
        <v>0</v>
      </c>
      <c r="BI126" s="291">
        <f t="shared" si="8"/>
        <v>0</v>
      </c>
      <c r="BJ126" s="8" t="s">
        <v>203</v>
      </c>
      <c r="BK126" s="291">
        <f t="shared" si="9"/>
        <v>0</v>
      </c>
      <c r="BL126" s="8" t="s">
        <v>225</v>
      </c>
      <c r="BM126" s="324" t="s">
        <v>1023</v>
      </c>
    </row>
    <row r="127" spans="2:65" s="1" customFormat="1" ht="24">
      <c r="B127" s="20"/>
      <c r="C127" s="314" t="s">
        <v>230</v>
      </c>
      <c r="D127" s="314" t="s">
        <v>221</v>
      </c>
      <c r="E127" s="315" t="s">
        <v>1764</v>
      </c>
      <c r="F127" s="451" t="s">
        <v>1108</v>
      </c>
      <c r="G127" s="316" t="s">
        <v>424</v>
      </c>
      <c r="H127" s="317">
        <v>11</v>
      </c>
      <c r="I127" s="318">
        <v>0</v>
      </c>
      <c r="J127" s="319">
        <f t="shared" si="0"/>
        <v>0</v>
      </c>
      <c r="K127" s="320"/>
      <c r="L127" s="20"/>
      <c r="M127" s="328" t="s">
        <v>92</v>
      </c>
      <c r="N127" s="329" t="s">
        <v>128</v>
      </c>
      <c r="O127" s="330">
        <v>0</v>
      </c>
      <c r="P127" s="330">
        <f t="shared" si="1"/>
        <v>0</v>
      </c>
      <c r="Q127" s="330">
        <v>0</v>
      </c>
      <c r="R127" s="330">
        <f t="shared" si="2"/>
        <v>0</v>
      </c>
      <c r="S127" s="330">
        <v>0</v>
      </c>
      <c r="T127" s="331">
        <f t="shared" si="3"/>
        <v>0</v>
      </c>
      <c r="AR127" s="324" t="s">
        <v>225</v>
      </c>
      <c r="AT127" s="324" t="s">
        <v>221</v>
      </c>
      <c r="AU127" s="324" t="s">
        <v>203</v>
      </c>
      <c r="AY127" s="8" t="s">
        <v>219</v>
      </c>
      <c r="BE127" s="291">
        <f t="shared" si="4"/>
        <v>0</v>
      </c>
      <c r="BF127" s="291">
        <f t="shared" si="5"/>
        <v>0</v>
      </c>
      <c r="BG127" s="291">
        <f t="shared" si="6"/>
        <v>0</v>
      </c>
      <c r="BH127" s="291">
        <f t="shared" si="7"/>
        <v>0</v>
      </c>
      <c r="BI127" s="291">
        <f t="shared" si="8"/>
        <v>0</v>
      </c>
      <c r="BJ127" s="8" t="s">
        <v>203</v>
      </c>
      <c r="BK127" s="291">
        <f t="shared" si="9"/>
        <v>0</v>
      </c>
      <c r="BL127" s="8" t="s">
        <v>225</v>
      </c>
      <c r="BM127" s="324" t="s">
        <v>1023</v>
      </c>
    </row>
    <row r="128" spans="2:65" s="1" customFormat="1" ht="36">
      <c r="B128" s="20"/>
      <c r="C128" s="314" t="s">
        <v>225</v>
      </c>
      <c r="D128" s="314" t="s">
        <v>221</v>
      </c>
      <c r="E128" s="315" t="s">
        <v>1765</v>
      </c>
      <c r="F128" s="451" t="s">
        <v>1109</v>
      </c>
      <c r="G128" s="316" t="s">
        <v>424</v>
      </c>
      <c r="H128" s="317">
        <v>10</v>
      </c>
      <c r="I128" s="318">
        <v>0</v>
      </c>
      <c r="J128" s="319">
        <f t="shared" si="0"/>
        <v>0</v>
      </c>
      <c r="K128" s="320"/>
      <c r="L128" s="20"/>
      <c r="M128" s="328" t="s">
        <v>92</v>
      </c>
      <c r="N128" s="329" t="s">
        <v>128</v>
      </c>
      <c r="O128" s="330">
        <v>0</v>
      </c>
      <c r="P128" s="330">
        <f t="shared" si="1"/>
        <v>0</v>
      </c>
      <c r="Q128" s="330">
        <v>0</v>
      </c>
      <c r="R128" s="330">
        <f t="shared" si="2"/>
        <v>0</v>
      </c>
      <c r="S128" s="330">
        <v>0</v>
      </c>
      <c r="T128" s="331">
        <f t="shared" si="3"/>
        <v>0</v>
      </c>
      <c r="AR128" s="324" t="s">
        <v>225</v>
      </c>
      <c r="AT128" s="324" t="s">
        <v>221</v>
      </c>
      <c r="AU128" s="324" t="s">
        <v>203</v>
      </c>
      <c r="AY128" s="8" t="s">
        <v>219</v>
      </c>
      <c r="BE128" s="291">
        <f t="shared" si="4"/>
        <v>0</v>
      </c>
      <c r="BF128" s="291">
        <f t="shared" si="5"/>
        <v>0</v>
      </c>
      <c r="BG128" s="291">
        <f t="shared" si="6"/>
        <v>0</v>
      </c>
      <c r="BH128" s="291">
        <f t="shared" si="7"/>
        <v>0</v>
      </c>
      <c r="BI128" s="291">
        <f t="shared" si="8"/>
        <v>0</v>
      </c>
      <c r="BJ128" s="8" t="s">
        <v>203</v>
      </c>
      <c r="BK128" s="291">
        <f t="shared" si="9"/>
        <v>0</v>
      </c>
      <c r="BL128" s="8" t="s">
        <v>225</v>
      </c>
      <c r="BM128" s="324" t="s">
        <v>1023</v>
      </c>
    </row>
    <row r="129" spans="2:65" s="1" customFormat="1" ht="36">
      <c r="B129" s="20"/>
      <c r="C129" s="314" t="s">
        <v>239</v>
      </c>
      <c r="D129" s="314" t="s">
        <v>221</v>
      </c>
      <c r="E129" s="315" t="s">
        <v>1766</v>
      </c>
      <c r="F129" s="451" t="s">
        <v>1110</v>
      </c>
      <c r="G129" s="316" t="s">
        <v>424</v>
      </c>
      <c r="H129" s="317">
        <v>1</v>
      </c>
      <c r="I129" s="318">
        <v>0</v>
      </c>
      <c r="J129" s="319">
        <f t="shared" si="0"/>
        <v>0</v>
      </c>
      <c r="K129" s="320"/>
      <c r="L129" s="20"/>
      <c r="M129" s="328" t="s">
        <v>92</v>
      </c>
      <c r="N129" s="329" t="s">
        <v>128</v>
      </c>
      <c r="O129" s="330">
        <v>0</v>
      </c>
      <c r="P129" s="330">
        <f t="shared" si="1"/>
        <v>0</v>
      </c>
      <c r="Q129" s="330">
        <v>0</v>
      </c>
      <c r="R129" s="330">
        <f t="shared" si="2"/>
        <v>0</v>
      </c>
      <c r="S129" s="330">
        <v>0</v>
      </c>
      <c r="T129" s="331">
        <f t="shared" si="3"/>
        <v>0</v>
      </c>
      <c r="AR129" s="324" t="s">
        <v>225</v>
      </c>
      <c r="AT129" s="324" t="s">
        <v>221</v>
      </c>
      <c r="AU129" s="324" t="s">
        <v>203</v>
      </c>
      <c r="AY129" s="8" t="s">
        <v>219</v>
      </c>
      <c r="BE129" s="291">
        <f t="shared" si="4"/>
        <v>0</v>
      </c>
      <c r="BF129" s="291">
        <f t="shared" si="5"/>
        <v>0</v>
      </c>
      <c r="BG129" s="291">
        <f t="shared" si="6"/>
        <v>0</v>
      </c>
      <c r="BH129" s="291">
        <f t="shared" si="7"/>
        <v>0</v>
      </c>
      <c r="BI129" s="291">
        <f t="shared" si="8"/>
        <v>0</v>
      </c>
      <c r="BJ129" s="8" t="s">
        <v>203</v>
      </c>
      <c r="BK129" s="291">
        <f t="shared" si="9"/>
        <v>0</v>
      </c>
      <c r="BL129" s="8" t="s">
        <v>225</v>
      </c>
      <c r="BM129" s="324" t="s">
        <v>1023</v>
      </c>
    </row>
    <row r="130" spans="2:65" s="1" customFormat="1" ht="24">
      <c r="B130" s="20"/>
      <c r="C130" s="314" t="s">
        <v>244</v>
      </c>
      <c r="D130" s="314" t="s">
        <v>221</v>
      </c>
      <c r="E130" s="315" t="s">
        <v>1767</v>
      </c>
      <c r="F130" s="451" t="s">
        <v>1111</v>
      </c>
      <c r="G130" s="316" t="s">
        <v>424</v>
      </c>
      <c r="H130" s="317">
        <v>11</v>
      </c>
      <c r="I130" s="318">
        <v>0</v>
      </c>
      <c r="J130" s="319">
        <f t="shared" si="0"/>
        <v>0</v>
      </c>
      <c r="K130" s="320"/>
      <c r="L130" s="20"/>
      <c r="M130" s="328" t="s">
        <v>92</v>
      </c>
      <c r="N130" s="329" t="s">
        <v>128</v>
      </c>
      <c r="O130" s="330">
        <v>0</v>
      </c>
      <c r="P130" s="330">
        <f t="shared" si="1"/>
        <v>0</v>
      </c>
      <c r="Q130" s="330">
        <v>0</v>
      </c>
      <c r="R130" s="330">
        <f t="shared" si="2"/>
        <v>0</v>
      </c>
      <c r="S130" s="330">
        <v>0</v>
      </c>
      <c r="T130" s="331">
        <f t="shared" si="3"/>
        <v>0</v>
      </c>
      <c r="AR130" s="324" t="s">
        <v>225</v>
      </c>
      <c r="AT130" s="324" t="s">
        <v>221</v>
      </c>
      <c r="AU130" s="324" t="s">
        <v>203</v>
      </c>
      <c r="AY130" s="8" t="s">
        <v>219</v>
      </c>
      <c r="BE130" s="291">
        <f t="shared" si="4"/>
        <v>0</v>
      </c>
      <c r="BF130" s="291">
        <f t="shared" si="5"/>
        <v>0</v>
      </c>
      <c r="BG130" s="291">
        <f t="shared" si="6"/>
        <v>0</v>
      </c>
      <c r="BH130" s="291">
        <f t="shared" si="7"/>
        <v>0</v>
      </c>
      <c r="BI130" s="291">
        <f t="shared" si="8"/>
        <v>0</v>
      </c>
      <c r="BJ130" s="8" t="s">
        <v>203</v>
      </c>
      <c r="BK130" s="291">
        <f t="shared" si="9"/>
        <v>0</v>
      </c>
      <c r="BL130" s="8" t="s">
        <v>225</v>
      </c>
      <c r="BM130" s="324" t="s">
        <v>1023</v>
      </c>
    </row>
    <row r="131" spans="2:65" s="1" customFormat="1" ht="24">
      <c r="B131" s="20"/>
      <c r="C131" s="314" t="s">
        <v>248</v>
      </c>
      <c r="D131" s="314" t="s">
        <v>221</v>
      </c>
      <c r="E131" s="315" t="s">
        <v>1768</v>
      </c>
      <c r="F131" s="451" t="s">
        <v>1112</v>
      </c>
      <c r="G131" s="316" t="s">
        <v>424</v>
      </c>
      <c r="H131" s="317">
        <v>11</v>
      </c>
      <c r="I131" s="318">
        <v>0</v>
      </c>
      <c r="J131" s="319">
        <f t="shared" si="0"/>
        <v>0</v>
      </c>
      <c r="K131" s="320"/>
      <c r="L131" s="20"/>
      <c r="M131" s="328" t="s">
        <v>92</v>
      </c>
      <c r="N131" s="329" t="s">
        <v>128</v>
      </c>
      <c r="O131" s="330">
        <v>0</v>
      </c>
      <c r="P131" s="330">
        <f t="shared" si="1"/>
        <v>0</v>
      </c>
      <c r="Q131" s="330">
        <v>0</v>
      </c>
      <c r="R131" s="330">
        <f t="shared" si="2"/>
        <v>0</v>
      </c>
      <c r="S131" s="330">
        <v>0</v>
      </c>
      <c r="T131" s="331">
        <f t="shared" si="3"/>
        <v>0</v>
      </c>
      <c r="AR131" s="324" t="s">
        <v>225</v>
      </c>
      <c r="AT131" s="324" t="s">
        <v>221</v>
      </c>
      <c r="AU131" s="324" t="s">
        <v>203</v>
      </c>
      <c r="AY131" s="8" t="s">
        <v>219</v>
      </c>
      <c r="BE131" s="291">
        <f t="shared" si="4"/>
        <v>0</v>
      </c>
      <c r="BF131" s="291">
        <f t="shared" si="5"/>
        <v>0</v>
      </c>
      <c r="BG131" s="291">
        <f t="shared" si="6"/>
        <v>0</v>
      </c>
      <c r="BH131" s="291">
        <f t="shared" si="7"/>
        <v>0</v>
      </c>
      <c r="BI131" s="291">
        <f t="shared" si="8"/>
        <v>0</v>
      </c>
      <c r="BJ131" s="8" t="s">
        <v>203</v>
      </c>
      <c r="BK131" s="291">
        <f t="shared" si="9"/>
        <v>0</v>
      </c>
      <c r="BL131" s="8" t="s">
        <v>225</v>
      </c>
      <c r="BM131" s="324" t="s">
        <v>1023</v>
      </c>
    </row>
    <row r="132" spans="2:65" s="1" customFormat="1" ht="12">
      <c r="B132" s="20"/>
      <c r="C132" s="314" t="s">
        <v>253</v>
      </c>
      <c r="D132" s="314" t="s">
        <v>221</v>
      </c>
      <c r="E132" s="315" t="s">
        <v>1769</v>
      </c>
      <c r="F132" s="451" t="s">
        <v>1113</v>
      </c>
      <c r="G132" s="316" t="s">
        <v>424</v>
      </c>
      <c r="H132" s="317">
        <v>11</v>
      </c>
      <c r="I132" s="318">
        <v>0</v>
      </c>
      <c r="J132" s="319">
        <f t="shared" si="0"/>
        <v>0</v>
      </c>
      <c r="K132" s="320"/>
      <c r="L132" s="20"/>
      <c r="M132" s="328" t="s">
        <v>92</v>
      </c>
      <c r="N132" s="329" t="s">
        <v>128</v>
      </c>
      <c r="O132" s="330">
        <v>0</v>
      </c>
      <c r="P132" s="330">
        <f t="shared" si="1"/>
        <v>0</v>
      </c>
      <c r="Q132" s="330">
        <v>0</v>
      </c>
      <c r="R132" s="330">
        <f t="shared" si="2"/>
        <v>0</v>
      </c>
      <c r="S132" s="330">
        <v>0</v>
      </c>
      <c r="T132" s="331">
        <f t="shared" si="3"/>
        <v>0</v>
      </c>
      <c r="AR132" s="324" t="s">
        <v>225</v>
      </c>
      <c r="AT132" s="324" t="s">
        <v>221</v>
      </c>
      <c r="AU132" s="324" t="s">
        <v>203</v>
      </c>
      <c r="AY132" s="8" t="s">
        <v>219</v>
      </c>
      <c r="BE132" s="291">
        <f t="shared" si="4"/>
        <v>0</v>
      </c>
      <c r="BF132" s="291">
        <f t="shared" si="5"/>
        <v>0</v>
      </c>
      <c r="BG132" s="291">
        <f t="shared" si="6"/>
        <v>0</v>
      </c>
      <c r="BH132" s="291">
        <f t="shared" si="7"/>
        <v>0</v>
      </c>
      <c r="BI132" s="291">
        <f t="shared" si="8"/>
        <v>0</v>
      </c>
      <c r="BJ132" s="8" t="s">
        <v>203</v>
      </c>
      <c r="BK132" s="291">
        <f t="shared" si="9"/>
        <v>0</v>
      </c>
      <c r="BL132" s="8" t="s">
        <v>225</v>
      </c>
      <c r="BM132" s="324" t="s">
        <v>1023</v>
      </c>
    </row>
    <row r="133" spans="2:65" s="1" customFormat="1" ht="48">
      <c r="B133" s="20"/>
      <c r="C133" s="314" t="s">
        <v>237</v>
      </c>
      <c r="D133" s="314" t="s">
        <v>221</v>
      </c>
      <c r="E133" s="315" t="s">
        <v>1770</v>
      </c>
      <c r="F133" s="451" t="s">
        <v>1114</v>
      </c>
      <c r="G133" s="316" t="s">
        <v>424</v>
      </c>
      <c r="H133" s="317">
        <v>11</v>
      </c>
      <c r="I133" s="318">
        <v>0</v>
      </c>
      <c r="J133" s="319">
        <f t="shared" si="0"/>
        <v>0</v>
      </c>
      <c r="K133" s="320"/>
      <c r="L133" s="20"/>
      <c r="M133" s="328" t="s">
        <v>92</v>
      </c>
      <c r="N133" s="329" t="s">
        <v>128</v>
      </c>
      <c r="O133" s="330">
        <v>0</v>
      </c>
      <c r="P133" s="330">
        <f t="shared" si="1"/>
        <v>0</v>
      </c>
      <c r="Q133" s="330">
        <v>0</v>
      </c>
      <c r="R133" s="330">
        <f t="shared" si="2"/>
        <v>0</v>
      </c>
      <c r="S133" s="330">
        <v>0</v>
      </c>
      <c r="T133" s="331">
        <f t="shared" si="3"/>
        <v>0</v>
      </c>
      <c r="AR133" s="324" t="s">
        <v>225</v>
      </c>
      <c r="AT133" s="324" t="s">
        <v>221</v>
      </c>
      <c r="AU133" s="324" t="s">
        <v>203</v>
      </c>
      <c r="AY133" s="8" t="s">
        <v>219</v>
      </c>
      <c r="BE133" s="291">
        <f t="shared" si="4"/>
        <v>0</v>
      </c>
      <c r="BF133" s="291">
        <f t="shared" si="5"/>
        <v>0</v>
      </c>
      <c r="BG133" s="291">
        <f t="shared" si="6"/>
        <v>0</v>
      </c>
      <c r="BH133" s="291">
        <f t="shared" si="7"/>
        <v>0</v>
      </c>
      <c r="BI133" s="291">
        <f t="shared" si="8"/>
        <v>0</v>
      </c>
      <c r="BJ133" s="8" t="s">
        <v>203</v>
      </c>
      <c r="BK133" s="291">
        <f t="shared" si="9"/>
        <v>0</v>
      </c>
      <c r="BL133" s="8" t="s">
        <v>225</v>
      </c>
      <c r="BM133" s="324" t="s">
        <v>1023</v>
      </c>
    </row>
    <row r="134" spans="2:65" s="1" customFormat="1" ht="36">
      <c r="B134" s="20"/>
      <c r="C134" s="314" t="s">
        <v>260</v>
      </c>
      <c r="D134" s="314" t="s">
        <v>221</v>
      </c>
      <c r="E134" s="315" t="s">
        <v>1771</v>
      </c>
      <c r="F134" s="451" t="s">
        <v>1115</v>
      </c>
      <c r="G134" s="316" t="s">
        <v>424</v>
      </c>
      <c r="H134" s="317">
        <v>11</v>
      </c>
      <c r="I134" s="318">
        <v>0</v>
      </c>
      <c r="J134" s="319">
        <f t="shared" si="0"/>
        <v>0</v>
      </c>
      <c r="K134" s="320"/>
      <c r="L134" s="20"/>
      <c r="M134" s="328" t="s">
        <v>92</v>
      </c>
      <c r="N134" s="329" t="s">
        <v>128</v>
      </c>
      <c r="O134" s="330">
        <v>0</v>
      </c>
      <c r="P134" s="330">
        <f t="shared" si="1"/>
        <v>0</v>
      </c>
      <c r="Q134" s="330">
        <v>0</v>
      </c>
      <c r="R134" s="330">
        <f t="shared" si="2"/>
        <v>0</v>
      </c>
      <c r="S134" s="330">
        <v>0</v>
      </c>
      <c r="T134" s="331">
        <f t="shared" si="3"/>
        <v>0</v>
      </c>
      <c r="AR134" s="324" t="s">
        <v>225</v>
      </c>
      <c r="AT134" s="324" t="s">
        <v>221</v>
      </c>
      <c r="AU134" s="324" t="s">
        <v>203</v>
      </c>
      <c r="AY134" s="8" t="s">
        <v>219</v>
      </c>
      <c r="BE134" s="291">
        <f t="shared" si="4"/>
        <v>0</v>
      </c>
      <c r="BF134" s="291">
        <f t="shared" si="5"/>
        <v>0</v>
      </c>
      <c r="BG134" s="291">
        <f t="shared" si="6"/>
        <v>0</v>
      </c>
      <c r="BH134" s="291">
        <f t="shared" si="7"/>
        <v>0</v>
      </c>
      <c r="BI134" s="291">
        <f t="shared" si="8"/>
        <v>0</v>
      </c>
      <c r="BJ134" s="8" t="s">
        <v>203</v>
      </c>
      <c r="BK134" s="291">
        <f t="shared" si="9"/>
        <v>0</v>
      </c>
      <c r="BL134" s="8" t="s">
        <v>225</v>
      </c>
      <c r="BM134" s="324" t="s">
        <v>1023</v>
      </c>
    </row>
    <row r="135" spans="2:65" s="1" customFormat="1" ht="12">
      <c r="B135" s="20"/>
      <c r="C135" s="314" t="s">
        <v>264</v>
      </c>
      <c r="D135" s="314" t="s">
        <v>221</v>
      </c>
      <c r="E135" s="315" t="s">
        <v>1772</v>
      </c>
      <c r="F135" s="451" t="s">
        <v>1116</v>
      </c>
      <c r="G135" s="316" t="s">
        <v>424</v>
      </c>
      <c r="H135" s="317">
        <v>11</v>
      </c>
      <c r="I135" s="318">
        <v>0</v>
      </c>
      <c r="J135" s="319">
        <f t="shared" si="0"/>
        <v>0</v>
      </c>
      <c r="K135" s="320"/>
      <c r="L135" s="20"/>
      <c r="M135" s="328" t="s">
        <v>92</v>
      </c>
      <c r="N135" s="329" t="s">
        <v>128</v>
      </c>
      <c r="O135" s="330">
        <v>0</v>
      </c>
      <c r="P135" s="330">
        <f t="shared" si="1"/>
        <v>0</v>
      </c>
      <c r="Q135" s="330">
        <v>0</v>
      </c>
      <c r="R135" s="330">
        <f t="shared" si="2"/>
        <v>0</v>
      </c>
      <c r="S135" s="330">
        <v>0</v>
      </c>
      <c r="T135" s="331">
        <f t="shared" si="3"/>
        <v>0</v>
      </c>
      <c r="AR135" s="324" t="s">
        <v>225</v>
      </c>
      <c r="AT135" s="324" t="s">
        <v>221</v>
      </c>
      <c r="AU135" s="324" t="s">
        <v>203</v>
      </c>
      <c r="AY135" s="8" t="s">
        <v>219</v>
      </c>
      <c r="BE135" s="291">
        <f t="shared" si="4"/>
        <v>0</v>
      </c>
      <c r="BF135" s="291">
        <f t="shared" si="5"/>
        <v>0</v>
      </c>
      <c r="BG135" s="291">
        <f t="shared" si="6"/>
        <v>0</v>
      </c>
      <c r="BH135" s="291">
        <f t="shared" si="7"/>
        <v>0</v>
      </c>
      <c r="BI135" s="291">
        <f t="shared" si="8"/>
        <v>0</v>
      </c>
      <c r="BJ135" s="8" t="s">
        <v>203</v>
      </c>
      <c r="BK135" s="291">
        <f t="shared" si="9"/>
        <v>0</v>
      </c>
      <c r="BL135" s="8" t="s">
        <v>225</v>
      </c>
      <c r="BM135" s="324" t="s">
        <v>1023</v>
      </c>
    </row>
    <row r="136" spans="2:65" s="1" customFormat="1" ht="12">
      <c r="B136" s="20"/>
      <c r="C136" s="314" t="s">
        <v>272</v>
      </c>
      <c r="D136" s="314" t="s">
        <v>221</v>
      </c>
      <c r="E136" s="315" t="s">
        <v>1773</v>
      </c>
      <c r="F136" s="451" t="s">
        <v>1117</v>
      </c>
      <c r="G136" s="316" t="s">
        <v>281</v>
      </c>
      <c r="H136" s="317">
        <v>44</v>
      </c>
      <c r="I136" s="318">
        <v>0</v>
      </c>
      <c r="J136" s="319">
        <f t="shared" si="0"/>
        <v>0</v>
      </c>
      <c r="K136" s="320"/>
      <c r="L136" s="20"/>
      <c r="M136" s="328" t="s">
        <v>92</v>
      </c>
      <c r="N136" s="329" t="s">
        <v>128</v>
      </c>
      <c r="O136" s="330">
        <v>0</v>
      </c>
      <c r="P136" s="330">
        <f t="shared" si="1"/>
        <v>0</v>
      </c>
      <c r="Q136" s="330">
        <v>0</v>
      </c>
      <c r="R136" s="330">
        <f t="shared" si="2"/>
        <v>0</v>
      </c>
      <c r="S136" s="330">
        <v>0</v>
      </c>
      <c r="T136" s="331">
        <f t="shared" si="3"/>
        <v>0</v>
      </c>
      <c r="AR136" s="324" t="s">
        <v>225</v>
      </c>
      <c r="AT136" s="324" t="s">
        <v>221</v>
      </c>
      <c r="AU136" s="324" t="s">
        <v>203</v>
      </c>
      <c r="AY136" s="8" t="s">
        <v>219</v>
      </c>
      <c r="BE136" s="291">
        <f t="shared" si="4"/>
        <v>0</v>
      </c>
      <c r="BF136" s="291">
        <f t="shared" si="5"/>
        <v>0</v>
      </c>
      <c r="BG136" s="291">
        <f t="shared" si="6"/>
        <v>0</v>
      </c>
      <c r="BH136" s="291">
        <f t="shared" si="7"/>
        <v>0</v>
      </c>
      <c r="BI136" s="291">
        <f t="shared" si="8"/>
        <v>0</v>
      </c>
      <c r="BJ136" s="8" t="s">
        <v>203</v>
      </c>
      <c r="BK136" s="291">
        <f t="shared" si="9"/>
        <v>0</v>
      </c>
      <c r="BL136" s="8" t="s">
        <v>225</v>
      </c>
      <c r="BM136" s="324" t="s">
        <v>1023</v>
      </c>
    </row>
    <row r="137" spans="2:65" s="1" customFormat="1" ht="12">
      <c r="B137" s="20"/>
      <c r="C137" s="314">
        <v>13</v>
      </c>
      <c r="D137" s="314" t="s">
        <v>221</v>
      </c>
      <c r="E137" s="315" t="s">
        <v>1774</v>
      </c>
      <c r="F137" s="451" t="s">
        <v>1118</v>
      </c>
      <c r="G137" s="316" t="s">
        <v>281</v>
      </c>
      <c r="H137" s="317">
        <v>240</v>
      </c>
      <c r="I137" s="318">
        <v>0</v>
      </c>
      <c r="J137" s="319">
        <f t="shared" si="0"/>
        <v>0</v>
      </c>
      <c r="K137" s="320"/>
      <c r="L137" s="20"/>
      <c r="M137" s="328" t="s">
        <v>92</v>
      </c>
      <c r="N137" s="329" t="s">
        <v>128</v>
      </c>
      <c r="O137" s="330">
        <v>0</v>
      </c>
      <c r="P137" s="330">
        <f t="shared" si="1"/>
        <v>0</v>
      </c>
      <c r="Q137" s="330">
        <v>0</v>
      </c>
      <c r="R137" s="330">
        <f t="shared" si="2"/>
        <v>0</v>
      </c>
      <c r="S137" s="330">
        <v>0</v>
      </c>
      <c r="T137" s="331">
        <f t="shared" si="3"/>
        <v>0</v>
      </c>
      <c r="AR137" s="324" t="s">
        <v>225</v>
      </c>
      <c r="AT137" s="324" t="s">
        <v>221</v>
      </c>
      <c r="AU137" s="324" t="s">
        <v>203</v>
      </c>
      <c r="AY137" s="8" t="s">
        <v>219</v>
      </c>
      <c r="BE137" s="291">
        <f t="shared" si="4"/>
        <v>0</v>
      </c>
      <c r="BF137" s="291">
        <f t="shared" si="5"/>
        <v>0</v>
      </c>
      <c r="BG137" s="291">
        <f t="shared" si="6"/>
        <v>0</v>
      </c>
      <c r="BH137" s="291">
        <f t="shared" si="7"/>
        <v>0</v>
      </c>
      <c r="BI137" s="291">
        <f t="shared" si="8"/>
        <v>0</v>
      </c>
      <c r="BJ137" s="8" t="s">
        <v>203</v>
      </c>
      <c r="BK137" s="291">
        <f t="shared" si="9"/>
        <v>0</v>
      </c>
      <c r="BL137" s="8" t="s">
        <v>225</v>
      </c>
      <c r="BM137" s="324" t="s">
        <v>1023</v>
      </c>
    </row>
    <row r="138" spans="2:65" s="1" customFormat="1" ht="24">
      <c r="B138" s="20"/>
      <c r="C138" s="314">
        <v>14</v>
      </c>
      <c r="D138" s="314" t="s">
        <v>221</v>
      </c>
      <c r="E138" s="315" t="s">
        <v>1775</v>
      </c>
      <c r="F138" s="451" t="s">
        <v>1119</v>
      </c>
      <c r="G138" s="316" t="s">
        <v>281</v>
      </c>
      <c r="H138" s="317">
        <v>240</v>
      </c>
      <c r="I138" s="318">
        <v>0</v>
      </c>
      <c r="J138" s="319">
        <f t="shared" si="0"/>
        <v>0</v>
      </c>
      <c r="K138" s="320"/>
      <c r="L138" s="20"/>
      <c r="M138" s="328" t="s">
        <v>92</v>
      </c>
      <c r="N138" s="329" t="s">
        <v>128</v>
      </c>
      <c r="O138" s="330">
        <v>0</v>
      </c>
      <c r="P138" s="330">
        <f t="shared" si="1"/>
        <v>0</v>
      </c>
      <c r="Q138" s="330">
        <v>0</v>
      </c>
      <c r="R138" s="330">
        <f t="shared" si="2"/>
        <v>0</v>
      </c>
      <c r="S138" s="330">
        <v>0</v>
      </c>
      <c r="T138" s="331">
        <f t="shared" si="3"/>
        <v>0</v>
      </c>
      <c r="AR138" s="324" t="s">
        <v>225</v>
      </c>
      <c r="AT138" s="324" t="s">
        <v>221</v>
      </c>
      <c r="AU138" s="324" t="s">
        <v>203</v>
      </c>
      <c r="AY138" s="8" t="s">
        <v>219</v>
      </c>
      <c r="BE138" s="291">
        <f t="shared" si="4"/>
        <v>0</v>
      </c>
      <c r="BF138" s="291">
        <f t="shared" si="5"/>
        <v>0</v>
      </c>
      <c r="BG138" s="291">
        <f t="shared" si="6"/>
        <v>0</v>
      </c>
      <c r="BH138" s="291">
        <f t="shared" si="7"/>
        <v>0</v>
      </c>
      <c r="BI138" s="291">
        <f t="shared" si="8"/>
        <v>0</v>
      </c>
      <c r="BJ138" s="8" t="s">
        <v>203</v>
      </c>
      <c r="BK138" s="291">
        <f t="shared" si="9"/>
        <v>0</v>
      </c>
      <c r="BL138" s="8" t="s">
        <v>225</v>
      </c>
      <c r="BM138" s="324" t="s">
        <v>1023</v>
      </c>
    </row>
    <row r="139" spans="2:65" s="1" customFormat="1" ht="12">
      <c r="B139" s="20"/>
      <c r="C139" s="314">
        <v>15</v>
      </c>
      <c r="D139" s="314" t="s">
        <v>221</v>
      </c>
      <c r="E139" s="315" t="s">
        <v>1776</v>
      </c>
      <c r="F139" s="451" t="s">
        <v>1120</v>
      </c>
      <c r="G139" s="316" t="s">
        <v>281</v>
      </c>
      <c r="H139" s="317">
        <v>200</v>
      </c>
      <c r="I139" s="318">
        <v>0</v>
      </c>
      <c r="J139" s="319">
        <f t="shared" si="0"/>
        <v>0</v>
      </c>
      <c r="K139" s="320"/>
      <c r="L139" s="20"/>
      <c r="M139" s="328" t="s">
        <v>92</v>
      </c>
      <c r="N139" s="329" t="s">
        <v>128</v>
      </c>
      <c r="O139" s="330">
        <v>0</v>
      </c>
      <c r="P139" s="330">
        <f t="shared" si="1"/>
        <v>0</v>
      </c>
      <c r="Q139" s="330">
        <v>0</v>
      </c>
      <c r="R139" s="330">
        <f t="shared" si="2"/>
        <v>0</v>
      </c>
      <c r="S139" s="330">
        <v>0</v>
      </c>
      <c r="T139" s="331">
        <f t="shared" si="3"/>
        <v>0</v>
      </c>
      <c r="AR139" s="324" t="s">
        <v>225</v>
      </c>
      <c r="AT139" s="324" t="s">
        <v>221</v>
      </c>
      <c r="AU139" s="324" t="s">
        <v>203</v>
      </c>
      <c r="AY139" s="8" t="s">
        <v>219</v>
      </c>
      <c r="BE139" s="291">
        <f t="shared" si="4"/>
        <v>0</v>
      </c>
      <c r="BF139" s="291">
        <f t="shared" si="5"/>
        <v>0</v>
      </c>
      <c r="BG139" s="291">
        <f t="shared" si="6"/>
        <v>0</v>
      </c>
      <c r="BH139" s="291">
        <f t="shared" si="7"/>
        <v>0</v>
      </c>
      <c r="BI139" s="291">
        <f t="shared" si="8"/>
        <v>0</v>
      </c>
      <c r="BJ139" s="8" t="s">
        <v>203</v>
      </c>
      <c r="BK139" s="291">
        <f t="shared" si="9"/>
        <v>0</v>
      </c>
      <c r="BL139" s="8" t="s">
        <v>225</v>
      </c>
      <c r="BM139" s="324" t="s">
        <v>1023</v>
      </c>
    </row>
    <row r="140" spans="2:65" s="1" customFormat="1" ht="36">
      <c r="B140" s="20"/>
      <c r="C140" s="314">
        <v>16</v>
      </c>
      <c r="D140" s="314" t="s">
        <v>221</v>
      </c>
      <c r="E140" s="315" t="s">
        <v>1777</v>
      </c>
      <c r="F140" s="451" t="s">
        <v>1121</v>
      </c>
      <c r="G140" s="316" t="s">
        <v>281</v>
      </c>
      <c r="H140" s="317">
        <v>190</v>
      </c>
      <c r="I140" s="318">
        <v>0</v>
      </c>
      <c r="J140" s="319">
        <f t="shared" si="0"/>
        <v>0</v>
      </c>
      <c r="K140" s="320"/>
      <c r="L140" s="20"/>
      <c r="M140" s="328" t="s">
        <v>92</v>
      </c>
      <c r="N140" s="329" t="s">
        <v>128</v>
      </c>
      <c r="O140" s="330">
        <v>0</v>
      </c>
      <c r="P140" s="330">
        <f t="shared" si="1"/>
        <v>0</v>
      </c>
      <c r="Q140" s="330">
        <v>0</v>
      </c>
      <c r="R140" s="330">
        <f t="shared" si="2"/>
        <v>0</v>
      </c>
      <c r="S140" s="330">
        <v>0</v>
      </c>
      <c r="T140" s="331">
        <f t="shared" si="3"/>
        <v>0</v>
      </c>
      <c r="AR140" s="324" t="s">
        <v>225</v>
      </c>
      <c r="AT140" s="324" t="s">
        <v>221</v>
      </c>
      <c r="AU140" s="324" t="s">
        <v>203</v>
      </c>
      <c r="AY140" s="8" t="s">
        <v>219</v>
      </c>
      <c r="BE140" s="291">
        <f t="shared" si="4"/>
        <v>0</v>
      </c>
      <c r="BF140" s="291">
        <f t="shared" si="5"/>
        <v>0</v>
      </c>
      <c r="BG140" s="291">
        <f t="shared" si="6"/>
        <v>0</v>
      </c>
      <c r="BH140" s="291">
        <f t="shared" si="7"/>
        <v>0</v>
      </c>
      <c r="BI140" s="291">
        <f t="shared" si="8"/>
        <v>0</v>
      </c>
      <c r="BJ140" s="8" t="s">
        <v>203</v>
      </c>
      <c r="BK140" s="291">
        <f t="shared" si="9"/>
        <v>0</v>
      </c>
      <c r="BL140" s="8" t="s">
        <v>225</v>
      </c>
      <c r="BM140" s="324" t="s">
        <v>1023</v>
      </c>
    </row>
    <row r="141" spans="2:65" s="1" customFormat="1" ht="24">
      <c r="B141" s="20"/>
      <c r="C141" s="314">
        <v>17</v>
      </c>
      <c r="D141" s="314" t="s">
        <v>221</v>
      </c>
      <c r="E141" s="315" t="s">
        <v>1778</v>
      </c>
      <c r="F141" s="451" t="s">
        <v>1122</v>
      </c>
      <c r="G141" s="316" t="s">
        <v>281</v>
      </c>
      <c r="H141" s="317">
        <v>33</v>
      </c>
      <c r="I141" s="318">
        <v>0</v>
      </c>
      <c r="J141" s="319">
        <f t="shared" si="0"/>
        <v>0</v>
      </c>
      <c r="K141" s="320"/>
      <c r="L141" s="20"/>
      <c r="M141" s="328" t="s">
        <v>92</v>
      </c>
      <c r="N141" s="329" t="s">
        <v>128</v>
      </c>
      <c r="O141" s="330">
        <v>0</v>
      </c>
      <c r="P141" s="330">
        <f t="shared" si="1"/>
        <v>0</v>
      </c>
      <c r="Q141" s="330">
        <v>0</v>
      </c>
      <c r="R141" s="330">
        <f t="shared" si="2"/>
        <v>0</v>
      </c>
      <c r="S141" s="330">
        <v>0</v>
      </c>
      <c r="T141" s="331">
        <f t="shared" si="3"/>
        <v>0</v>
      </c>
      <c r="AR141" s="324" t="s">
        <v>225</v>
      </c>
      <c r="AT141" s="324" t="s">
        <v>221</v>
      </c>
      <c r="AU141" s="324" t="s">
        <v>203</v>
      </c>
      <c r="AY141" s="8" t="s">
        <v>219</v>
      </c>
      <c r="BE141" s="291">
        <f t="shared" si="4"/>
        <v>0</v>
      </c>
      <c r="BF141" s="291">
        <f t="shared" si="5"/>
        <v>0</v>
      </c>
      <c r="BG141" s="291">
        <f t="shared" si="6"/>
        <v>0</v>
      </c>
      <c r="BH141" s="291">
        <f t="shared" si="7"/>
        <v>0</v>
      </c>
      <c r="BI141" s="291">
        <f t="shared" si="8"/>
        <v>0</v>
      </c>
      <c r="BJ141" s="8" t="s">
        <v>203</v>
      </c>
      <c r="BK141" s="291">
        <f t="shared" si="9"/>
        <v>0</v>
      </c>
      <c r="BL141" s="8" t="s">
        <v>225</v>
      </c>
      <c r="BM141" s="324" t="s">
        <v>1023</v>
      </c>
    </row>
    <row r="142" spans="2:65" s="1" customFormat="1" ht="12">
      <c r="B142" s="20"/>
      <c r="C142" s="314">
        <v>18</v>
      </c>
      <c r="D142" s="314" t="s">
        <v>221</v>
      </c>
      <c r="E142" s="315" t="s">
        <v>1779</v>
      </c>
      <c r="F142" s="451" t="s">
        <v>1123</v>
      </c>
      <c r="G142" s="316" t="s">
        <v>281</v>
      </c>
      <c r="H142" s="317">
        <v>240</v>
      </c>
      <c r="I142" s="318">
        <v>0</v>
      </c>
      <c r="J142" s="319">
        <f t="shared" si="0"/>
        <v>0</v>
      </c>
      <c r="K142" s="320"/>
      <c r="L142" s="20"/>
      <c r="M142" s="328" t="s">
        <v>92</v>
      </c>
      <c r="N142" s="329" t="s">
        <v>128</v>
      </c>
      <c r="O142" s="330">
        <v>0</v>
      </c>
      <c r="P142" s="330">
        <f t="shared" si="1"/>
        <v>0</v>
      </c>
      <c r="Q142" s="330">
        <v>0</v>
      </c>
      <c r="R142" s="330">
        <f t="shared" si="2"/>
        <v>0</v>
      </c>
      <c r="S142" s="330">
        <v>0</v>
      </c>
      <c r="T142" s="331">
        <f t="shared" si="3"/>
        <v>0</v>
      </c>
      <c r="AR142" s="324" t="s">
        <v>225</v>
      </c>
      <c r="AT142" s="324" t="s">
        <v>221</v>
      </c>
      <c r="AU142" s="324" t="s">
        <v>203</v>
      </c>
      <c r="AY142" s="8" t="s">
        <v>219</v>
      </c>
      <c r="BE142" s="291">
        <f t="shared" si="4"/>
        <v>0</v>
      </c>
      <c r="BF142" s="291">
        <f t="shared" si="5"/>
        <v>0</v>
      </c>
      <c r="BG142" s="291">
        <f t="shared" si="6"/>
        <v>0</v>
      </c>
      <c r="BH142" s="291">
        <f t="shared" si="7"/>
        <v>0</v>
      </c>
      <c r="BI142" s="291">
        <f t="shared" si="8"/>
        <v>0</v>
      </c>
      <c r="BJ142" s="8" t="s">
        <v>203</v>
      </c>
      <c r="BK142" s="291">
        <f t="shared" si="9"/>
        <v>0</v>
      </c>
      <c r="BL142" s="8" t="s">
        <v>225</v>
      </c>
      <c r="BM142" s="324" t="s">
        <v>1023</v>
      </c>
    </row>
    <row r="143" spans="2:65" s="1" customFormat="1" ht="24">
      <c r="B143" s="20"/>
      <c r="C143" s="314">
        <v>19</v>
      </c>
      <c r="D143" s="314" t="s">
        <v>221</v>
      </c>
      <c r="E143" s="315" t="s">
        <v>1780</v>
      </c>
      <c r="F143" s="451" t="s">
        <v>1124</v>
      </c>
      <c r="G143" s="316" t="s">
        <v>281</v>
      </c>
      <c r="H143" s="317">
        <v>240</v>
      </c>
      <c r="I143" s="318">
        <v>0</v>
      </c>
      <c r="J143" s="319">
        <f t="shared" si="0"/>
        <v>0</v>
      </c>
      <c r="K143" s="320"/>
      <c r="L143" s="20"/>
      <c r="M143" s="328" t="s">
        <v>92</v>
      </c>
      <c r="N143" s="329" t="s">
        <v>128</v>
      </c>
      <c r="O143" s="330">
        <v>0</v>
      </c>
      <c r="P143" s="330">
        <f t="shared" si="1"/>
        <v>0</v>
      </c>
      <c r="Q143" s="330">
        <v>0</v>
      </c>
      <c r="R143" s="330">
        <f t="shared" si="2"/>
        <v>0</v>
      </c>
      <c r="S143" s="330">
        <v>0</v>
      </c>
      <c r="T143" s="331">
        <f t="shared" si="3"/>
        <v>0</v>
      </c>
      <c r="AR143" s="324" t="s">
        <v>225</v>
      </c>
      <c r="AT143" s="324" t="s">
        <v>221</v>
      </c>
      <c r="AU143" s="324" t="s">
        <v>203</v>
      </c>
      <c r="AY143" s="8" t="s">
        <v>219</v>
      </c>
      <c r="BE143" s="291">
        <f t="shared" si="4"/>
        <v>0</v>
      </c>
      <c r="BF143" s="291">
        <f t="shared" si="5"/>
        <v>0</v>
      </c>
      <c r="BG143" s="291">
        <f t="shared" si="6"/>
        <v>0</v>
      </c>
      <c r="BH143" s="291">
        <f t="shared" si="7"/>
        <v>0</v>
      </c>
      <c r="BI143" s="291">
        <f t="shared" si="8"/>
        <v>0</v>
      </c>
      <c r="BJ143" s="8" t="s">
        <v>203</v>
      </c>
      <c r="BK143" s="291">
        <f t="shared" si="9"/>
        <v>0</v>
      </c>
      <c r="BL143" s="8" t="s">
        <v>225</v>
      </c>
      <c r="BM143" s="324" t="s">
        <v>1023</v>
      </c>
    </row>
    <row r="144" spans="2:65" s="1" customFormat="1" ht="48">
      <c r="B144" s="20"/>
      <c r="C144" s="314">
        <v>20</v>
      </c>
      <c r="D144" s="314" t="s">
        <v>221</v>
      </c>
      <c r="E144" s="315" t="s">
        <v>1781</v>
      </c>
      <c r="F144" s="451" t="s">
        <v>1125</v>
      </c>
      <c r="G144" s="316" t="s">
        <v>281</v>
      </c>
      <c r="H144" s="317">
        <v>170</v>
      </c>
      <c r="I144" s="318">
        <v>0</v>
      </c>
      <c r="J144" s="319">
        <f t="shared" si="0"/>
        <v>0</v>
      </c>
      <c r="K144" s="320"/>
      <c r="L144" s="20"/>
      <c r="M144" s="328" t="s">
        <v>92</v>
      </c>
      <c r="N144" s="329" t="s">
        <v>128</v>
      </c>
      <c r="O144" s="330">
        <v>0</v>
      </c>
      <c r="P144" s="330">
        <f t="shared" si="1"/>
        <v>0</v>
      </c>
      <c r="Q144" s="330">
        <v>0</v>
      </c>
      <c r="R144" s="330">
        <f t="shared" si="2"/>
        <v>0</v>
      </c>
      <c r="S144" s="330">
        <v>0</v>
      </c>
      <c r="T144" s="331">
        <f t="shared" si="3"/>
        <v>0</v>
      </c>
      <c r="AR144" s="324" t="s">
        <v>225</v>
      </c>
      <c r="AT144" s="324" t="s">
        <v>221</v>
      </c>
      <c r="AU144" s="324" t="s">
        <v>203</v>
      </c>
      <c r="AY144" s="8" t="s">
        <v>219</v>
      </c>
      <c r="BE144" s="291">
        <f t="shared" si="4"/>
        <v>0</v>
      </c>
      <c r="BF144" s="291">
        <f t="shared" si="5"/>
        <v>0</v>
      </c>
      <c r="BG144" s="291">
        <f t="shared" si="6"/>
        <v>0</v>
      </c>
      <c r="BH144" s="291">
        <f t="shared" si="7"/>
        <v>0</v>
      </c>
      <c r="BI144" s="291">
        <f t="shared" si="8"/>
        <v>0</v>
      </c>
      <c r="BJ144" s="8" t="s">
        <v>203</v>
      </c>
      <c r="BK144" s="291">
        <f t="shared" si="9"/>
        <v>0</v>
      </c>
      <c r="BL144" s="8" t="s">
        <v>225</v>
      </c>
      <c r="BM144" s="324" t="s">
        <v>1023</v>
      </c>
    </row>
    <row r="145" spans="2:65" s="1" customFormat="1" ht="12">
      <c r="B145" s="20"/>
      <c r="C145" s="314">
        <v>21</v>
      </c>
      <c r="D145" s="314" t="s">
        <v>221</v>
      </c>
      <c r="E145" s="315" t="s">
        <v>1782</v>
      </c>
      <c r="F145" s="451" t="s">
        <v>1126</v>
      </c>
      <c r="G145" s="316" t="s">
        <v>1127</v>
      </c>
      <c r="H145" s="317">
        <v>40</v>
      </c>
      <c r="I145" s="318">
        <v>0</v>
      </c>
      <c r="J145" s="319">
        <f t="shared" si="0"/>
        <v>0</v>
      </c>
      <c r="K145" s="320"/>
      <c r="L145" s="20"/>
      <c r="M145" s="328" t="s">
        <v>92</v>
      </c>
      <c r="N145" s="329" t="s">
        <v>128</v>
      </c>
      <c r="O145" s="330">
        <v>0</v>
      </c>
      <c r="P145" s="330">
        <f t="shared" si="1"/>
        <v>0</v>
      </c>
      <c r="Q145" s="330">
        <v>0</v>
      </c>
      <c r="R145" s="330">
        <f t="shared" si="2"/>
        <v>0</v>
      </c>
      <c r="S145" s="330">
        <v>0</v>
      </c>
      <c r="T145" s="331">
        <f t="shared" si="3"/>
        <v>0</v>
      </c>
      <c r="AR145" s="324" t="s">
        <v>225</v>
      </c>
      <c r="AT145" s="324" t="s">
        <v>221</v>
      </c>
      <c r="AU145" s="324" t="s">
        <v>203</v>
      </c>
      <c r="AY145" s="8" t="s">
        <v>219</v>
      </c>
      <c r="BE145" s="291">
        <f t="shared" si="4"/>
        <v>0</v>
      </c>
      <c r="BF145" s="291">
        <f t="shared" si="5"/>
        <v>0</v>
      </c>
      <c r="BG145" s="291">
        <f t="shared" si="6"/>
        <v>0</v>
      </c>
      <c r="BH145" s="291">
        <f t="shared" si="7"/>
        <v>0</v>
      </c>
      <c r="BI145" s="291">
        <f t="shared" si="8"/>
        <v>0</v>
      </c>
      <c r="BJ145" s="8" t="s">
        <v>203</v>
      </c>
      <c r="BK145" s="291">
        <f t="shared" si="9"/>
        <v>0</v>
      </c>
      <c r="BL145" s="8" t="s">
        <v>225</v>
      </c>
      <c r="BM145" s="324" t="s">
        <v>1023</v>
      </c>
    </row>
    <row r="146" spans="2:65" s="1" customFormat="1" ht="12">
      <c r="B146" s="20"/>
      <c r="C146" s="314">
        <v>22</v>
      </c>
      <c r="D146" s="314" t="s">
        <v>221</v>
      </c>
      <c r="E146" s="315" t="s">
        <v>1783</v>
      </c>
      <c r="F146" s="451" t="s">
        <v>1128</v>
      </c>
      <c r="G146" s="316" t="s">
        <v>1129</v>
      </c>
      <c r="H146" s="317">
        <v>1</v>
      </c>
      <c r="I146" s="318">
        <v>0</v>
      </c>
      <c r="J146" s="319">
        <f t="shared" si="0"/>
        <v>0</v>
      </c>
      <c r="K146" s="320"/>
      <c r="L146" s="20"/>
      <c r="M146" s="328" t="s">
        <v>92</v>
      </c>
      <c r="N146" s="329" t="s">
        <v>128</v>
      </c>
      <c r="O146" s="330">
        <v>0</v>
      </c>
      <c r="P146" s="330">
        <f t="shared" si="1"/>
        <v>0</v>
      </c>
      <c r="Q146" s="330">
        <v>0</v>
      </c>
      <c r="R146" s="330">
        <f t="shared" si="2"/>
        <v>0</v>
      </c>
      <c r="S146" s="330">
        <v>0</v>
      </c>
      <c r="T146" s="331">
        <f t="shared" si="3"/>
        <v>0</v>
      </c>
      <c r="AR146" s="324" t="s">
        <v>225</v>
      </c>
      <c r="AT146" s="324" t="s">
        <v>221</v>
      </c>
      <c r="AU146" s="324" t="s">
        <v>203</v>
      </c>
      <c r="AY146" s="8" t="s">
        <v>219</v>
      </c>
      <c r="BE146" s="291">
        <f t="shared" si="4"/>
        <v>0</v>
      </c>
      <c r="BF146" s="291">
        <f t="shared" si="5"/>
        <v>0</v>
      </c>
      <c r="BG146" s="291">
        <f t="shared" si="6"/>
        <v>0</v>
      </c>
      <c r="BH146" s="291">
        <f t="shared" si="7"/>
        <v>0</v>
      </c>
      <c r="BI146" s="291">
        <f t="shared" si="8"/>
        <v>0</v>
      </c>
      <c r="BJ146" s="8" t="s">
        <v>203</v>
      </c>
      <c r="BK146" s="291">
        <f t="shared" si="9"/>
        <v>0</v>
      </c>
      <c r="BL146" s="8" t="s">
        <v>225</v>
      </c>
      <c r="BM146" s="324" t="s">
        <v>1023</v>
      </c>
    </row>
    <row r="147" spans="2:65" s="1" customFormat="1" ht="12">
      <c r="B147" s="20"/>
      <c r="C147" s="314">
        <v>23</v>
      </c>
      <c r="D147" s="314" t="s">
        <v>221</v>
      </c>
      <c r="E147" s="315" t="s">
        <v>1784</v>
      </c>
      <c r="F147" s="451" t="s">
        <v>1788</v>
      </c>
      <c r="G147" s="316" t="s">
        <v>281</v>
      </c>
      <c r="H147" s="317">
        <v>75</v>
      </c>
      <c r="I147" s="318">
        <v>0</v>
      </c>
      <c r="J147" s="319">
        <f t="shared" ref="J147" si="10">ROUND(I147*H147,2)</f>
        <v>0</v>
      </c>
      <c r="K147" s="320"/>
      <c r="L147" s="20"/>
      <c r="M147" s="328" t="s">
        <v>92</v>
      </c>
      <c r="N147" s="329" t="s">
        <v>128</v>
      </c>
      <c r="O147" s="330">
        <v>0</v>
      </c>
      <c r="P147" s="330">
        <f t="shared" ref="P147" si="11">O147*H147</f>
        <v>0</v>
      </c>
      <c r="Q147" s="330">
        <v>0</v>
      </c>
      <c r="R147" s="330">
        <f t="shared" ref="R147" si="12">Q147*H147</f>
        <v>0</v>
      </c>
      <c r="S147" s="330">
        <v>0</v>
      </c>
      <c r="T147" s="331">
        <f t="shared" ref="T147" si="13">S147*H147</f>
        <v>0</v>
      </c>
      <c r="AR147" s="324" t="s">
        <v>225</v>
      </c>
      <c r="AT147" s="324" t="s">
        <v>221</v>
      </c>
      <c r="AU147" s="324" t="s">
        <v>203</v>
      </c>
      <c r="AY147" s="8" t="s">
        <v>219</v>
      </c>
      <c r="BE147" s="291">
        <f t="shared" ref="BE147" si="14">IF(N147="základná",J147,0)</f>
        <v>0</v>
      </c>
      <c r="BF147" s="291">
        <f t="shared" ref="BF147" si="15">IF(N147="znížená",J147,0)</f>
        <v>0</v>
      </c>
      <c r="BG147" s="291">
        <f t="shared" ref="BG147" si="16">IF(N147="zákl. prenesená",J147,0)</f>
        <v>0</v>
      </c>
      <c r="BH147" s="291">
        <f t="shared" ref="BH147" si="17">IF(N147="zníž. prenesená",J147,0)</f>
        <v>0</v>
      </c>
      <c r="BI147" s="291">
        <f t="shared" ref="BI147" si="18">IF(N147="nulová",J147,0)</f>
        <v>0</v>
      </c>
      <c r="BJ147" s="8" t="s">
        <v>203</v>
      </c>
      <c r="BK147" s="291">
        <f t="shared" ref="BK147" si="19">ROUND(I147*H147,2)</f>
        <v>0</v>
      </c>
      <c r="BL147" s="8" t="s">
        <v>225</v>
      </c>
      <c r="BM147" s="324" t="s">
        <v>1023</v>
      </c>
    </row>
    <row r="148" spans="2:65" s="1" customFormat="1" ht="24">
      <c r="B148" s="20"/>
      <c r="C148" s="314">
        <v>24</v>
      </c>
      <c r="D148" s="314" t="s">
        <v>221</v>
      </c>
      <c r="E148" s="315" t="s">
        <v>1785</v>
      </c>
      <c r="F148" s="451" t="s">
        <v>1789</v>
      </c>
      <c r="G148" s="316" t="s">
        <v>281</v>
      </c>
      <c r="H148" s="317">
        <v>75</v>
      </c>
      <c r="I148" s="318">
        <v>0</v>
      </c>
      <c r="J148" s="319">
        <f t="shared" si="0"/>
        <v>0</v>
      </c>
      <c r="K148" s="320"/>
      <c r="L148" s="20"/>
      <c r="M148" s="328" t="s">
        <v>92</v>
      </c>
      <c r="N148" s="329" t="s">
        <v>128</v>
      </c>
      <c r="O148" s="330">
        <v>0</v>
      </c>
      <c r="P148" s="330">
        <f t="shared" si="1"/>
        <v>0</v>
      </c>
      <c r="Q148" s="330">
        <v>0</v>
      </c>
      <c r="R148" s="330">
        <f t="shared" si="2"/>
        <v>0</v>
      </c>
      <c r="S148" s="330">
        <v>0</v>
      </c>
      <c r="T148" s="331">
        <f t="shared" si="3"/>
        <v>0</v>
      </c>
      <c r="AR148" s="324" t="s">
        <v>225</v>
      </c>
      <c r="AT148" s="324" t="s">
        <v>221</v>
      </c>
      <c r="AU148" s="324" t="s">
        <v>203</v>
      </c>
      <c r="AY148" s="8" t="s">
        <v>219</v>
      </c>
      <c r="BE148" s="291">
        <f t="shared" si="4"/>
        <v>0</v>
      </c>
      <c r="BF148" s="291">
        <f t="shared" si="5"/>
        <v>0</v>
      </c>
      <c r="BG148" s="291">
        <f t="shared" si="6"/>
        <v>0</v>
      </c>
      <c r="BH148" s="291">
        <f t="shared" si="7"/>
        <v>0</v>
      </c>
      <c r="BI148" s="291">
        <f t="shared" si="8"/>
        <v>0</v>
      </c>
      <c r="BJ148" s="8" t="s">
        <v>203</v>
      </c>
      <c r="BK148" s="291">
        <f t="shared" si="9"/>
        <v>0</v>
      </c>
      <c r="BL148" s="8" t="s">
        <v>225</v>
      </c>
      <c r="BM148" s="324" t="s">
        <v>1023</v>
      </c>
    </row>
    <row r="149" spans="2:65" s="1" customFormat="1" ht="24">
      <c r="B149" s="20"/>
      <c r="C149" s="314">
        <v>25</v>
      </c>
      <c r="D149" s="314" t="s">
        <v>221</v>
      </c>
      <c r="E149" s="315" t="s">
        <v>1786</v>
      </c>
      <c r="F149" s="451" t="s">
        <v>1790</v>
      </c>
      <c r="G149" s="316" t="s">
        <v>281</v>
      </c>
      <c r="H149" s="317">
        <v>75</v>
      </c>
      <c r="I149" s="318">
        <v>0</v>
      </c>
      <c r="J149" s="319">
        <f t="shared" ref="J149" si="20">ROUND(I149*H149,2)</f>
        <v>0</v>
      </c>
      <c r="K149" s="320"/>
      <c r="L149" s="20"/>
      <c r="M149" s="328" t="s">
        <v>92</v>
      </c>
      <c r="N149" s="329" t="s">
        <v>128</v>
      </c>
      <c r="O149" s="330">
        <v>0</v>
      </c>
      <c r="P149" s="330">
        <f t="shared" ref="P149" si="21">O149*H149</f>
        <v>0</v>
      </c>
      <c r="Q149" s="330">
        <v>0</v>
      </c>
      <c r="R149" s="330">
        <f t="shared" ref="R149" si="22">Q149*H149</f>
        <v>0</v>
      </c>
      <c r="S149" s="330">
        <v>0</v>
      </c>
      <c r="T149" s="331">
        <f t="shared" ref="T149" si="23">S149*H149</f>
        <v>0</v>
      </c>
      <c r="AR149" s="324" t="s">
        <v>225</v>
      </c>
      <c r="AT149" s="324" t="s">
        <v>221</v>
      </c>
      <c r="AU149" s="324" t="s">
        <v>203</v>
      </c>
      <c r="AY149" s="8" t="s">
        <v>219</v>
      </c>
      <c r="BE149" s="291">
        <f t="shared" ref="BE149" si="24">IF(N149="základná",J149,0)</f>
        <v>0</v>
      </c>
      <c r="BF149" s="291">
        <f t="shared" ref="BF149" si="25">IF(N149="znížená",J149,0)</f>
        <v>0</v>
      </c>
      <c r="BG149" s="291">
        <f t="shared" ref="BG149" si="26">IF(N149="zákl. prenesená",J149,0)</f>
        <v>0</v>
      </c>
      <c r="BH149" s="291">
        <f t="shared" ref="BH149" si="27">IF(N149="zníž. prenesená",J149,0)</f>
        <v>0</v>
      </c>
      <c r="BI149" s="291">
        <f t="shared" ref="BI149" si="28">IF(N149="nulová",J149,0)</f>
        <v>0</v>
      </c>
      <c r="BJ149" s="8" t="s">
        <v>203</v>
      </c>
      <c r="BK149" s="291">
        <f t="shared" ref="BK149" si="29">ROUND(I149*H149,2)</f>
        <v>0</v>
      </c>
      <c r="BL149" s="8" t="s">
        <v>225</v>
      </c>
      <c r="BM149" s="324" t="s">
        <v>1023</v>
      </c>
    </row>
    <row r="150" spans="2:65" s="1" customFormat="1" ht="24">
      <c r="B150" s="20"/>
      <c r="C150" s="314">
        <v>26</v>
      </c>
      <c r="D150" s="314" t="s">
        <v>221</v>
      </c>
      <c r="E150" s="315" t="s">
        <v>1787</v>
      </c>
      <c r="F150" s="451" t="s">
        <v>1130</v>
      </c>
      <c r="G150" s="316" t="s">
        <v>295</v>
      </c>
      <c r="H150" s="317">
        <v>2</v>
      </c>
      <c r="I150" s="318">
        <f>(SUM(J125:J149)*0.01)</f>
        <v>0</v>
      </c>
      <c r="J150" s="319">
        <f t="shared" si="0"/>
        <v>0</v>
      </c>
      <c r="K150" s="320"/>
      <c r="L150" s="20"/>
      <c r="M150" s="328" t="s">
        <v>92</v>
      </c>
      <c r="N150" s="329" t="s">
        <v>128</v>
      </c>
      <c r="O150" s="330">
        <v>0</v>
      </c>
      <c r="P150" s="330">
        <f t="shared" si="1"/>
        <v>0</v>
      </c>
      <c r="Q150" s="330">
        <v>0</v>
      </c>
      <c r="R150" s="330">
        <f t="shared" si="2"/>
        <v>0</v>
      </c>
      <c r="S150" s="330">
        <v>0</v>
      </c>
      <c r="T150" s="331">
        <f t="shared" si="3"/>
        <v>0</v>
      </c>
      <c r="AR150" s="324" t="s">
        <v>225</v>
      </c>
      <c r="AT150" s="324" t="s">
        <v>221</v>
      </c>
      <c r="AU150" s="324" t="s">
        <v>203</v>
      </c>
      <c r="AY150" s="8" t="s">
        <v>219</v>
      </c>
      <c r="BE150" s="291">
        <f t="shared" si="4"/>
        <v>0</v>
      </c>
      <c r="BF150" s="291">
        <f t="shared" si="5"/>
        <v>0</v>
      </c>
      <c r="BG150" s="291">
        <f t="shared" si="6"/>
        <v>0</v>
      </c>
      <c r="BH150" s="291">
        <f t="shared" si="7"/>
        <v>0</v>
      </c>
      <c r="BI150" s="291">
        <f t="shared" si="8"/>
        <v>0</v>
      </c>
      <c r="BJ150" s="8" t="s">
        <v>203</v>
      </c>
      <c r="BK150" s="291">
        <f t="shared" si="9"/>
        <v>0</v>
      </c>
      <c r="BL150" s="8" t="s">
        <v>225</v>
      </c>
      <c r="BM150" s="324" t="s">
        <v>1023</v>
      </c>
    </row>
    <row r="151" spans="2:65" s="1" customFormat="1" ht="6.95" customHeight="1">
      <c r="B151" s="34"/>
      <c r="C151" s="35"/>
      <c r="D151" s="35"/>
      <c r="E151" s="35"/>
      <c r="F151" s="35"/>
      <c r="G151" s="35"/>
      <c r="H151" s="35"/>
      <c r="I151" s="35"/>
      <c r="J151" s="35"/>
      <c r="K151" s="35"/>
      <c r="L151" s="20"/>
    </row>
  </sheetData>
  <sheetProtection algorithmName="SHA-512" hashValue="TMysD4Lz/VSdv7fA9/h5bBff0UfKG5iUl2oTauj8JGizd8oBGvzyG6HVw8aGzUFOxN+RhLv5UpANvB1oC3Vs+Q==" saltValue="89Y4T4u5cHKtNMrGVm7deQ==" spinCount="100000" sheet="1" objects="1" scenarios="1" formatCells="0"/>
  <autoFilter ref="C121:K150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honeticPr fontId="0" type="noConversion"/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8F8EE-A3E3-40D5-92CC-CD772E1062D3}">
  <dimension ref="A1:MQ227"/>
  <sheetViews>
    <sheetView topLeftCell="A21" zoomScale="70" zoomScaleNormal="70" zoomScaleSheetLayoutView="100" workbookViewId="0">
      <selection activeCell="C21" sqref="C21"/>
    </sheetView>
  </sheetViews>
  <sheetFormatPr defaultColWidth="11.6640625" defaultRowHeight="13.5" customHeight="1"/>
  <cols>
    <col min="1" max="1" width="18.5" style="453" customWidth="1"/>
    <col min="2" max="2" width="18.5" style="618" hidden="1" customWidth="1"/>
    <col min="3" max="3" width="98.83203125" style="452" customWidth="1"/>
    <col min="4" max="4" width="3.83203125" style="454" hidden="1" customWidth="1"/>
    <col min="5" max="5" width="10.83203125" style="619" bestFit="1" customWidth="1"/>
    <col min="6" max="6" width="10.33203125" style="619" customWidth="1"/>
    <col min="7" max="7" width="20.5" style="620" customWidth="1"/>
    <col min="8" max="8" width="20.1640625" style="620" hidden="1" customWidth="1"/>
    <col min="9" max="9" width="18.83203125" style="621" customWidth="1"/>
    <col min="10" max="10" width="19.1640625" style="621" hidden="1" customWidth="1"/>
    <col min="11" max="11" width="21.5" style="620" customWidth="1"/>
    <col min="12" max="12" width="23.5" style="621" customWidth="1"/>
    <col min="13" max="16384" width="11.6640625" style="452"/>
  </cols>
  <sheetData>
    <row r="1" spans="1:12" ht="20.25" customHeight="1">
      <c r="A1" s="853" t="s">
        <v>1131</v>
      </c>
      <c r="B1" s="853"/>
      <c r="C1" s="853"/>
      <c r="D1" s="853"/>
      <c r="E1" s="853"/>
      <c r="F1" s="853"/>
      <c r="G1" s="853"/>
      <c r="H1" s="853"/>
      <c r="I1" s="853"/>
      <c r="J1" s="853"/>
      <c r="K1" s="853"/>
      <c r="L1" s="853"/>
    </row>
    <row r="2" spans="1:12" ht="13.5" customHeight="1">
      <c r="B2" s="454"/>
      <c r="E2" s="452"/>
      <c r="F2" s="452"/>
      <c r="G2" s="452"/>
      <c r="H2" s="452"/>
      <c r="I2" s="452"/>
      <c r="J2" s="452"/>
      <c r="K2" s="452"/>
      <c r="L2" s="452"/>
    </row>
    <row r="3" spans="1:12" ht="13.5" customHeight="1">
      <c r="A3" s="455"/>
      <c r="B3" s="456"/>
      <c r="C3" s="457"/>
      <c r="D3" s="458"/>
      <c r="E3" s="459"/>
      <c r="F3" s="459"/>
      <c r="G3" s="459"/>
      <c r="H3" s="459"/>
      <c r="I3" s="460"/>
      <c r="J3" s="459"/>
      <c r="K3" s="459"/>
      <c r="L3" s="457"/>
    </row>
    <row r="4" spans="1:12" ht="13.5" customHeight="1">
      <c r="A4" s="455"/>
      <c r="B4" s="461"/>
      <c r="C4" s="462"/>
      <c r="D4" s="458"/>
      <c r="E4" s="459"/>
      <c r="F4" s="459"/>
      <c r="G4" s="459"/>
      <c r="H4" s="459"/>
      <c r="I4" s="460"/>
      <c r="J4" s="459"/>
      <c r="K4" s="459"/>
      <c r="L4" s="457"/>
    </row>
    <row r="5" spans="1:12" ht="13.5" customHeight="1">
      <c r="A5" s="455"/>
      <c r="B5" s="456"/>
      <c r="C5" s="457"/>
      <c r="D5" s="463"/>
      <c r="E5" s="459"/>
      <c r="F5" s="459"/>
      <c r="G5" s="459"/>
      <c r="H5" s="459"/>
      <c r="I5" s="460"/>
      <c r="J5" s="459"/>
      <c r="K5" s="459"/>
      <c r="L5" s="462"/>
    </row>
    <row r="6" spans="1:12" ht="13.5" customHeight="1">
      <c r="A6" s="455"/>
      <c r="B6" s="456"/>
      <c r="C6" s="457"/>
      <c r="D6" s="463"/>
      <c r="E6" s="459"/>
      <c r="F6" s="459"/>
      <c r="G6" s="459"/>
      <c r="H6" s="459"/>
      <c r="I6" s="460"/>
      <c r="J6" s="459"/>
      <c r="K6" s="459"/>
      <c r="L6" s="462"/>
    </row>
    <row r="7" spans="1:12" ht="13.5" customHeight="1">
      <c r="A7" s="455"/>
      <c r="B7" s="456"/>
      <c r="C7" s="464" t="s">
        <v>1132</v>
      </c>
      <c r="D7" s="465"/>
      <c r="E7" s="459"/>
      <c r="F7" s="459"/>
      <c r="G7" s="459"/>
      <c r="H7" s="459"/>
      <c r="I7" s="460"/>
      <c r="J7" s="459"/>
      <c r="K7" s="459"/>
      <c r="L7" s="466"/>
    </row>
    <row r="8" spans="1:12" ht="13.5" customHeight="1">
      <c r="A8" s="455"/>
      <c r="B8" s="456"/>
      <c r="C8" s="457"/>
      <c r="D8" s="463"/>
      <c r="E8" s="459"/>
      <c r="F8" s="459"/>
      <c r="G8" s="459"/>
      <c r="H8" s="459"/>
      <c r="I8" s="459"/>
      <c r="J8" s="459"/>
      <c r="K8" s="90"/>
      <c r="L8" s="467"/>
    </row>
    <row r="9" spans="1:12" ht="13.5" customHeight="1">
      <c r="A9" s="468"/>
      <c r="B9" s="463"/>
      <c r="C9" s="469"/>
      <c r="D9" s="461"/>
      <c r="E9" s="470"/>
      <c r="F9" s="470"/>
      <c r="G9" s="471"/>
      <c r="H9" s="471"/>
      <c r="I9" s="460"/>
      <c r="J9" s="460"/>
      <c r="K9" s="472"/>
      <c r="L9" s="467"/>
    </row>
    <row r="10" spans="1:12" s="477" customFormat="1" ht="13.5" customHeight="1" thickBot="1">
      <c r="A10" s="473" t="s">
        <v>54</v>
      </c>
      <c r="B10" s="459"/>
      <c r="C10" s="457" t="s">
        <v>1133</v>
      </c>
      <c r="D10" s="456"/>
      <c r="E10" s="474"/>
      <c r="F10" s="474"/>
      <c r="G10" s="475"/>
      <c r="H10" s="475"/>
      <c r="I10" s="476"/>
      <c r="J10" s="476"/>
      <c r="K10" s="475"/>
      <c r="L10" s="476"/>
    </row>
    <row r="11" spans="1:12" ht="13.5" customHeight="1">
      <c r="A11" s="478" t="s">
        <v>1134</v>
      </c>
      <c r="B11" s="479" t="s">
        <v>1135</v>
      </c>
      <c r="C11" s="480" t="s">
        <v>1136</v>
      </c>
      <c r="D11" s="481" t="s">
        <v>1137</v>
      </c>
      <c r="E11" s="482" t="s">
        <v>1138</v>
      </c>
      <c r="F11" s="482" t="s">
        <v>1139</v>
      </c>
      <c r="G11" s="483" t="s">
        <v>1140</v>
      </c>
      <c r="H11" s="483" t="s">
        <v>1140</v>
      </c>
      <c r="I11" s="483" t="s">
        <v>1141</v>
      </c>
      <c r="J11" s="483" t="s">
        <v>1141</v>
      </c>
      <c r="K11" s="483" t="s">
        <v>1140</v>
      </c>
      <c r="L11" s="484" t="s">
        <v>1141</v>
      </c>
    </row>
    <row r="12" spans="1:12" ht="13.5" customHeight="1">
      <c r="A12" s="485"/>
      <c r="B12" s="486"/>
      <c r="C12" s="487"/>
      <c r="D12" s="488"/>
      <c r="E12" s="489"/>
      <c r="F12" s="489"/>
      <c r="G12" s="490" t="s">
        <v>1142</v>
      </c>
      <c r="H12" s="490" t="s">
        <v>1143</v>
      </c>
      <c r="I12" s="490" t="s">
        <v>1142</v>
      </c>
      <c r="J12" s="490" t="s">
        <v>1143</v>
      </c>
      <c r="K12" s="490" t="s">
        <v>1144</v>
      </c>
      <c r="L12" s="491" t="s">
        <v>1144</v>
      </c>
    </row>
    <row r="13" spans="1:12" ht="13.5" customHeight="1">
      <c r="A13" s="492"/>
      <c r="B13" s="493"/>
      <c r="C13" s="494"/>
      <c r="D13" s="495"/>
      <c r="E13" s="496"/>
      <c r="F13" s="496"/>
      <c r="G13" s="497"/>
      <c r="H13" s="497"/>
      <c r="I13" s="498"/>
      <c r="J13" s="499"/>
      <c r="K13" s="500"/>
      <c r="L13" s="501"/>
    </row>
    <row r="14" spans="1:12" s="509" customFormat="1" ht="15">
      <c r="A14" s="492" t="s">
        <v>1145</v>
      </c>
      <c r="B14" s="89" t="s">
        <v>1146</v>
      </c>
      <c r="C14" s="502" t="s">
        <v>1147</v>
      </c>
      <c r="D14" s="88" t="s">
        <v>1148</v>
      </c>
      <c r="E14" s="87" t="s">
        <v>424</v>
      </c>
      <c r="F14" s="503">
        <v>76</v>
      </c>
      <c r="G14" s="504">
        <v>0</v>
      </c>
      <c r="H14" s="505">
        <f>G14*1.2</f>
        <v>0</v>
      </c>
      <c r="I14" s="506">
        <f>F14*G14</f>
        <v>0</v>
      </c>
      <c r="J14" s="505">
        <f>I14*1.2</f>
        <v>0</v>
      </c>
      <c r="K14" s="507">
        <v>0</v>
      </c>
      <c r="L14" s="508">
        <f>F14*K14</f>
        <v>0</v>
      </c>
    </row>
    <row r="15" spans="1:12" ht="13.5" customHeight="1">
      <c r="A15" s="492"/>
      <c r="B15" s="510"/>
      <c r="C15" s="494"/>
      <c r="D15" s="511"/>
      <c r="E15" s="496"/>
      <c r="F15" s="496"/>
      <c r="G15" s="512"/>
      <c r="H15" s="513"/>
      <c r="I15" s="506"/>
      <c r="J15" s="506"/>
      <c r="K15" s="514"/>
      <c r="L15" s="515"/>
    </row>
    <row r="16" spans="1:12" s="509" customFormat="1" ht="15">
      <c r="A16" s="492" t="s">
        <v>1149</v>
      </c>
      <c r="B16" s="89" t="s">
        <v>1150</v>
      </c>
      <c r="C16" s="502" t="s">
        <v>1151</v>
      </c>
      <c r="D16" s="88" t="s">
        <v>1152</v>
      </c>
      <c r="E16" s="87" t="s">
        <v>424</v>
      </c>
      <c r="F16" s="503">
        <v>8</v>
      </c>
      <c r="G16" s="504">
        <v>0</v>
      </c>
      <c r="H16" s="505">
        <f>G16*1.2</f>
        <v>0</v>
      </c>
      <c r="I16" s="506">
        <f>F16*G16</f>
        <v>0</v>
      </c>
      <c r="J16" s="505">
        <f>I16*1.2</f>
        <v>0</v>
      </c>
      <c r="K16" s="507">
        <v>0</v>
      </c>
      <c r="L16" s="508">
        <f>F16*K16</f>
        <v>0</v>
      </c>
    </row>
    <row r="17" spans="1:12" ht="13.5" customHeight="1">
      <c r="A17" s="492"/>
      <c r="B17" s="493"/>
      <c r="C17" s="516"/>
      <c r="D17" s="517"/>
      <c r="E17" s="496"/>
      <c r="F17" s="496"/>
      <c r="G17" s="512"/>
      <c r="H17" s="471"/>
      <c r="I17" s="497"/>
      <c r="J17" s="497"/>
      <c r="K17" s="518"/>
      <c r="L17" s="519"/>
    </row>
    <row r="18" spans="1:12" s="509" customFormat="1" ht="15">
      <c r="A18" s="492" t="s">
        <v>1153</v>
      </c>
      <c r="B18" s="89" t="s">
        <v>1154</v>
      </c>
      <c r="C18" s="502" t="s">
        <v>1155</v>
      </c>
      <c r="D18" s="88" t="s">
        <v>1152</v>
      </c>
      <c r="E18" s="87" t="s">
        <v>424</v>
      </c>
      <c r="F18" s="503">
        <v>18</v>
      </c>
      <c r="G18" s="504">
        <v>0</v>
      </c>
      <c r="H18" s="505">
        <f>G18*1.2</f>
        <v>0</v>
      </c>
      <c r="I18" s="506">
        <f>F18*G18</f>
        <v>0</v>
      </c>
      <c r="J18" s="505">
        <f>I18*1.2</f>
        <v>0</v>
      </c>
      <c r="K18" s="507">
        <v>0</v>
      </c>
      <c r="L18" s="508">
        <f>F18*K18</f>
        <v>0</v>
      </c>
    </row>
    <row r="19" spans="1:12" ht="13.5" customHeight="1">
      <c r="A19" s="492"/>
      <c r="B19" s="520"/>
      <c r="C19" s="494"/>
      <c r="D19" s="511"/>
      <c r="E19" s="496"/>
      <c r="F19" s="496"/>
      <c r="G19" s="512"/>
      <c r="H19" s="471"/>
      <c r="I19" s="506"/>
      <c r="J19" s="506"/>
      <c r="K19" s="521"/>
      <c r="L19" s="515"/>
    </row>
    <row r="20" spans="1:12" s="509" customFormat="1" ht="15">
      <c r="A20" s="492" t="s">
        <v>1156</v>
      </c>
      <c r="B20" s="89" t="s">
        <v>1157</v>
      </c>
      <c r="C20" s="502" t="s">
        <v>1158</v>
      </c>
      <c r="D20" s="88" t="s">
        <v>1152</v>
      </c>
      <c r="E20" s="87" t="s">
        <v>424</v>
      </c>
      <c r="F20" s="503">
        <v>33</v>
      </c>
      <c r="G20" s="504">
        <v>0</v>
      </c>
      <c r="H20" s="505">
        <f>G20*1.2</f>
        <v>0</v>
      </c>
      <c r="I20" s="506">
        <f>F20*G20</f>
        <v>0</v>
      </c>
      <c r="J20" s="505">
        <f>I20*1.2</f>
        <v>0</v>
      </c>
      <c r="K20" s="507">
        <v>0</v>
      </c>
      <c r="L20" s="508">
        <f>F20*K20</f>
        <v>0</v>
      </c>
    </row>
    <row r="21" spans="1:12" ht="13.5" customHeight="1">
      <c r="A21" s="492"/>
      <c r="B21" s="520"/>
      <c r="C21" s="494"/>
      <c r="D21" s="511"/>
      <c r="E21" s="496"/>
      <c r="F21" s="496"/>
      <c r="G21" s="512"/>
      <c r="H21" s="471"/>
      <c r="I21" s="506"/>
      <c r="J21" s="506"/>
      <c r="K21" s="521"/>
      <c r="L21" s="515"/>
    </row>
    <row r="22" spans="1:12" s="509" customFormat="1" ht="15">
      <c r="A22" s="492" t="s">
        <v>1159</v>
      </c>
      <c r="B22" s="89" t="s">
        <v>1160</v>
      </c>
      <c r="C22" s="502" t="s">
        <v>1161</v>
      </c>
      <c r="D22" s="88" t="s">
        <v>1152</v>
      </c>
      <c r="E22" s="87" t="s">
        <v>424</v>
      </c>
      <c r="F22" s="503">
        <v>6</v>
      </c>
      <c r="G22" s="504">
        <v>0</v>
      </c>
      <c r="H22" s="505">
        <f>G22*1.2</f>
        <v>0</v>
      </c>
      <c r="I22" s="506">
        <f>F22*G22</f>
        <v>0</v>
      </c>
      <c r="J22" s="505">
        <f>I22*1.2</f>
        <v>0</v>
      </c>
      <c r="K22" s="507">
        <v>0</v>
      </c>
      <c r="L22" s="508">
        <f>F22*K22</f>
        <v>0</v>
      </c>
    </row>
    <row r="23" spans="1:12" ht="13.5" customHeight="1">
      <c r="A23" s="492"/>
      <c r="B23" s="520"/>
      <c r="C23" s="494"/>
      <c r="D23" s="511"/>
      <c r="E23" s="496"/>
      <c r="F23" s="496"/>
      <c r="G23" s="512"/>
      <c r="H23" s="471"/>
      <c r="I23" s="506"/>
      <c r="J23" s="506"/>
      <c r="K23" s="521"/>
      <c r="L23" s="515"/>
    </row>
    <row r="24" spans="1:12" s="509" customFormat="1" ht="15">
      <c r="A24" s="492" t="s">
        <v>1162</v>
      </c>
      <c r="B24" s="89" t="s">
        <v>1163</v>
      </c>
      <c r="C24" s="502" t="s">
        <v>1164</v>
      </c>
      <c r="D24" s="88" t="s">
        <v>1152</v>
      </c>
      <c r="E24" s="87" t="s">
        <v>424</v>
      </c>
      <c r="F24" s="503">
        <v>4</v>
      </c>
      <c r="G24" s="504">
        <v>0</v>
      </c>
      <c r="H24" s="505">
        <f>G24*1.2</f>
        <v>0</v>
      </c>
      <c r="I24" s="506">
        <f>F24*G24</f>
        <v>0</v>
      </c>
      <c r="J24" s="505">
        <f>I24*1.2</f>
        <v>0</v>
      </c>
      <c r="K24" s="507">
        <v>0</v>
      </c>
      <c r="L24" s="508">
        <f>F24*K24</f>
        <v>0</v>
      </c>
    </row>
    <row r="25" spans="1:12" ht="13.5" customHeight="1">
      <c r="A25" s="492"/>
      <c r="B25" s="520"/>
      <c r="C25" s="494"/>
      <c r="D25" s="511"/>
      <c r="E25" s="496"/>
      <c r="F25" s="496"/>
      <c r="G25" s="512"/>
      <c r="H25" s="471"/>
      <c r="I25" s="506"/>
      <c r="J25" s="506"/>
      <c r="K25" s="521"/>
      <c r="L25" s="515"/>
    </row>
    <row r="26" spans="1:12" s="509" customFormat="1" ht="15">
      <c r="A26" s="492" t="s">
        <v>1165</v>
      </c>
      <c r="B26" s="89" t="s">
        <v>1166</v>
      </c>
      <c r="C26" s="502" t="s">
        <v>1167</v>
      </c>
      <c r="D26" s="88" t="s">
        <v>1152</v>
      </c>
      <c r="E26" s="87" t="s">
        <v>424</v>
      </c>
      <c r="F26" s="503">
        <v>1</v>
      </c>
      <c r="G26" s="504">
        <v>0</v>
      </c>
      <c r="H26" s="505">
        <f>G26*1.2</f>
        <v>0</v>
      </c>
      <c r="I26" s="506">
        <f>F26*G26</f>
        <v>0</v>
      </c>
      <c r="J26" s="505">
        <f>I26*1.2</f>
        <v>0</v>
      </c>
      <c r="K26" s="507">
        <v>0</v>
      </c>
      <c r="L26" s="508">
        <f>F26*K26</f>
        <v>0</v>
      </c>
    </row>
    <row r="27" spans="1:12" ht="13.5" customHeight="1">
      <c r="A27" s="492"/>
      <c r="B27" s="520"/>
      <c r="C27" s="494"/>
      <c r="D27" s="511"/>
      <c r="E27" s="496"/>
      <c r="F27" s="496"/>
      <c r="G27" s="512"/>
      <c r="H27" s="471"/>
      <c r="I27" s="506"/>
      <c r="J27" s="506"/>
      <c r="K27" s="521"/>
      <c r="L27" s="515"/>
    </row>
    <row r="28" spans="1:12" s="509" customFormat="1" ht="15">
      <c r="A28" s="492" t="s">
        <v>1168</v>
      </c>
      <c r="B28" s="89" t="s">
        <v>1169</v>
      </c>
      <c r="C28" s="502" t="s">
        <v>1170</v>
      </c>
      <c r="D28" s="88" t="s">
        <v>1152</v>
      </c>
      <c r="E28" s="87" t="s">
        <v>424</v>
      </c>
      <c r="F28" s="503">
        <v>2</v>
      </c>
      <c r="G28" s="504">
        <v>0</v>
      </c>
      <c r="H28" s="505">
        <f>G28*1.2</f>
        <v>0</v>
      </c>
      <c r="I28" s="506">
        <f>F28*G28</f>
        <v>0</v>
      </c>
      <c r="J28" s="505">
        <f>I28*1.2</f>
        <v>0</v>
      </c>
      <c r="K28" s="507">
        <v>0</v>
      </c>
      <c r="L28" s="508">
        <f>F28*K28</f>
        <v>0</v>
      </c>
    </row>
    <row r="29" spans="1:12" ht="13.5" customHeight="1">
      <c r="A29" s="492"/>
      <c r="B29" s="520"/>
      <c r="C29" s="494"/>
      <c r="D29" s="511"/>
      <c r="E29" s="496"/>
      <c r="F29" s="496"/>
      <c r="G29" s="512"/>
      <c r="H29" s="471"/>
      <c r="I29" s="506"/>
      <c r="J29" s="506"/>
      <c r="K29" s="521"/>
      <c r="L29" s="515"/>
    </row>
    <row r="30" spans="1:12" s="509" customFormat="1" ht="15">
      <c r="A30" s="492" t="s">
        <v>1171</v>
      </c>
      <c r="B30" s="89" t="s">
        <v>1172</v>
      </c>
      <c r="C30" s="502" t="s">
        <v>1173</v>
      </c>
      <c r="D30" s="88" t="s">
        <v>1152</v>
      </c>
      <c r="E30" s="87" t="s">
        <v>424</v>
      </c>
      <c r="F30" s="503">
        <v>4</v>
      </c>
      <c r="G30" s="504">
        <v>0</v>
      </c>
      <c r="H30" s="505">
        <f>G30*1.2</f>
        <v>0</v>
      </c>
      <c r="I30" s="506">
        <f>F30*G30</f>
        <v>0</v>
      </c>
      <c r="J30" s="505">
        <f>I30*1.2</f>
        <v>0</v>
      </c>
      <c r="K30" s="507">
        <v>0</v>
      </c>
      <c r="L30" s="508">
        <f>F30*K30</f>
        <v>0</v>
      </c>
    </row>
    <row r="31" spans="1:12" ht="13.5" customHeight="1">
      <c r="A31" s="492"/>
      <c r="B31" s="520"/>
      <c r="C31" s="494"/>
      <c r="D31" s="511"/>
      <c r="E31" s="496"/>
      <c r="F31" s="496"/>
      <c r="G31" s="512"/>
      <c r="H31" s="471"/>
      <c r="I31" s="506"/>
      <c r="J31" s="506"/>
      <c r="K31" s="521"/>
      <c r="L31" s="515"/>
    </row>
    <row r="32" spans="1:12" s="509" customFormat="1" ht="15">
      <c r="A32" s="492" t="s">
        <v>1174</v>
      </c>
      <c r="B32" s="89" t="s">
        <v>1175</v>
      </c>
      <c r="C32" s="502" t="s">
        <v>1176</v>
      </c>
      <c r="D32" s="88" t="s">
        <v>1148</v>
      </c>
      <c r="E32" s="87" t="s">
        <v>424</v>
      </c>
      <c r="F32" s="503">
        <v>76</v>
      </c>
      <c r="G32" s="504">
        <v>0</v>
      </c>
      <c r="H32" s="505">
        <f>G32*1.2</f>
        <v>0</v>
      </c>
      <c r="I32" s="506">
        <f>F32*G32</f>
        <v>0</v>
      </c>
      <c r="J32" s="505">
        <f>I32*1.2</f>
        <v>0</v>
      </c>
      <c r="K32" s="507">
        <v>0</v>
      </c>
      <c r="L32" s="508">
        <f>F32*K32</f>
        <v>0</v>
      </c>
    </row>
    <row r="33" spans="1:14" ht="13.5" customHeight="1">
      <c r="A33" s="492"/>
      <c r="B33" s="520"/>
      <c r="C33" s="494"/>
      <c r="D33" s="511"/>
      <c r="E33" s="496"/>
      <c r="F33" s="496"/>
      <c r="G33" s="512"/>
      <c r="H33" s="471"/>
      <c r="I33" s="506" t="s">
        <v>109</v>
      </c>
      <c r="J33" s="506"/>
      <c r="K33" s="521"/>
      <c r="L33" s="515" t="s">
        <v>109</v>
      </c>
    </row>
    <row r="34" spans="1:14" s="509" customFormat="1" ht="15">
      <c r="A34" s="492" t="s">
        <v>1177</v>
      </c>
      <c r="B34" s="89" t="s">
        <v>1178</v>
      </c>
      <c r="C34" s="502" t="s">
        <v>1179</v>
      </c>
      <c r="D34" s="88" t="s">
        <v>1148</v>
      </c>
      <c r="E34" s="87" t="s">
        <v>424</v>
      </c>
      <c r="F34" s="522">
        <v>35</v>
      </c>
      <c r="G34" s="504">
        <v>0</v>
      </c>
      <c r="H34" s="505">
        <f>G34*1.2</f>
        <v>0</v>
      </c>
      <c r="I34" s="506">
        <f>F34*G34</f>
        <v>0</v>
      </c>
      <c r="J34" s="505">
        <f>I34*1.2</f>
        <v>0</v>
      </c>
      <c r="K34" s="507">
        <v>0</v>
      </c>
      <c r="L34" s="508">
        <f>F34*K34</f>
        <v>0</v>
      </c>
    </row>
    <row r="35" spans="1:14" s="509" customFormat="1" ht="15">
      <c r="A35" s="492"/>
      <c r="B35" s="89"/>
      <c r="C35" s="502"/>
      <c r="D35" s="88"/>
      <c r="E35" s="87"/>
      <c r="F35" s="522"/>
      <c r="G35" s="504"/>
      <c r="H35" s="523"/>
      <c r="I35" s="506"/>
      <c r="J35" s="505"/>
      <c r="K35" s="507"/>
      <c r="L35" s="508"/>
    </row>
    <row r="36" spans="1:14" ht="15.6" customHeight="1">
      <c r="A36" s="492" t="s">
        <v>1180</v>
      </c>
      <c r="B36" s="524" t="s">
        <v>1181</v>
      </c>
      <c r="C36" s="525" t="s">
        <v>1182</v>
      </c>
      <c r="D36" s="511" t="s">
        <v>1183</v>
      </c>
      <c r="E36" s="496" t="s">
        <v>424</v>
      </c>
      <c r="F36" s="496">
        <v>35</v>
      </c>
      <c r="G36" s="512">
        <v>0</v>
      </c>
      <c r="H36" s="526">
        <f>G36*1.2</f>
        <v>0</v>
      </c>
      <c r="I36" s="506">
        <f>F36*G36</f>
        <v>0</v>
      </c>
      <c r="J36" s="506">
        <f>F36*H36</f>
        <v>0</v>
      </c>
      <c r="K36" s="521">
        <v>0</v>
      </c>
      <c r="L36" s="515">
        <f>F36*K36</f>
        <v>0</v>
      </c>
      <c r="N36" s="527"/>
    </row>
    <row r="37" spans="1:14" ht="13.5" customHeight="1">
      <c r="A37" s="492"/>
      <c r="B37" s="520"/>
      <c r="C37" s="494"/>
      <c r="D37" s="511"/>
      <c r="E37" s="496"/>
      <c r="F37" s="496"/>
      <c r="G37" s="512"/>
      <c r="H37" s="471"/>
      <c r="I37" s="506"/>
      <c r="J37" s="506"/>
      <c r="K37" s="521"/>
      <c r="L37" s="515"/>
    </row>
    <row r="38" spans="1:14" s="509" customFormat="1" ht="15">
      <c r="A38" s="492" t="s">
        <v>1184</v>
      </c>
      <c r="B38" s="89" t="s">
        <v>1185</v>
      </c>
      <c r="C38" s="502" t="s">
        <v>1186</v>
      </c>
      <c r="D38" s="88" t="s">
        <v>1148</v>
      </c>
      <c r="E38" s="87" t="s">
        <v>424</v>
      </c>
      <c r="F38" s="522">
        <v>10</v>
      </c>
      <c r="G38" s="504">
        <v>0</v>
      </c>
      <c r="H38" s="505">
        <f>G38*1.2</f>
        <v>0</v>
      </c>
      <c r="I38" s="506">
        <f>F38*G38</f>
        <v>0</v>
      </c>
      <c r="J38" s="505">
        <f>I38*1.2</f>
        <v>0</v>
      </c>
      <c r="K38" s="507">
        <v>0</v>
      </c>
      <c r="L38" s="508">
        <f>F38*K38</f>
        <v>0</v>
      </c>
    </row>
    <row r="39" spans="1:14" ht="13.5" customHeight="1">
      <c r="A39" s="492"/>
      <c r="B39" s="520"/>
      <c r="C39" s="494"/>
      <c r="D39" s="511"/>
      <c r="E39" s="496"/>
      <c r="F39" s="496"/>
      <c r="G39" s="512"/>
      <c r="H39" s="471"/>
      <c r="I39" s="506"/>
      <c r="J39" s="506"/>
      <c r="K39" s="521"/>
      <c r="L39" s="515"/>
    </row>
    <row r="40" spans="1:14" s="509" customFormat="1" ht="15">
      <c r="A40" s="492" t="s">
        <v>1187</v>
      </c>
      <c r="B40" s="89" t="s">
        <v>1188</v>
      </c>
      <c r="C40" s="502" t="s">
        <v>1189</v>
      </c>
      <c r="D40" s="88" t="s">
        <v>1148</v>
      </c>
      <c r="E40" s="87" t="s">
        <v>424</v>
      </c>
      <c r="F40" s="503">
        <v>10</v>
      </c>
      <c r="G40" s="504">
        <v>0</v>
      </c>
      <c r="H40" s="505">
        <f>G40*1.2</f>
        <v>0</v>
      </c>
      <c r="I40" s="506">
        <f>F40*G40</f>
        <v>0</v>
      </c>
      <c r="J40" s="505">
        <f>I40*1.2</f>
        <v>0</v>
      </c>
      <c r="K40" s="507">
        <v>0</v>
      </c>
      <c r="L40" s="508">
        <f>F40*K40</f>
        <v>0</v>
      </c>
    </row>
    <row r="41" spans="1:14" ht="13.5" customHeight="1">
      <c r="A41" s="492"/>
      <c r="B41" s="520"/>
      <c r="C41" s="494"/>
      <c r="D41" s="511"/>
      <c r="E41" s="496"/>
      <c r="F41" s="496"/>
      <c r="G41" s="512"/>
      <c r="H41" s="471"/>
      <c r="I41" s="506"/>
      <c r="J41" s="506"/>
      <c r="K41" s="521"/>
      <c r="L41" s="515"/>
    </row>
    <row r="42" spans="1:14" s="509" customFormat="1" ht="15">
      <c r="A42" s="492" t="s">
        <v>1190</v>
      </c>
      <c r="B42" s="89" t="s">
        <v>1191</v>
      </c>
      <c r="C42" s="502" t="s">
        <v>1192</v>
      </c>
      <c r="D42" s="88" t="s">
        <v>1152</v>
      </c>
      <c r="E42" s="87" t="s">
        <v>424</v>
      </c>
      <c r="F42" s="503">
        <v>3</v>
      </c>
      <c r="G42" s="504">
        <v>0</v>
      </c>
      <c r="H42" s="505">
        <f>G42*1.2</f>
        <v>0</v>
      </c>
      <c r="I42" s="506">
        <f>F42*G42</f>
        <v>0</v>
      </c>
      <c r="J42" s="505">
        <f>I42*1.2</f>
        <v>0</v>
      </c>
      <c r="K42" s="507">
        <v>0</v>
      </c>
      <c r="L42" s="508">
        <f>F42*K42</f>
        <v>0</v>
      </c>
    </row>
    <row r="43" spans="1:14" ht="13.5" customHeight="1">
      <c r="A43" s="492"/>
      <c r="B43" s="520"/>
      <c r="C43" s="494"/>
      <c r="D43" s="511"/>
      <c r="E43" s="496"/>
      <c r="F43" s="496"/>
      <c r="G43" s="512"/>
      <c r="H43" s="471"/>
      <c r="I43" s="506"/>
      <c r="J43" s="506"/>
      <c r="K43" s="521"/>
      <c r="L43" s="515"/>
    </row>
    <row r="44" spans="1:14" ht="13.5" customHeight="1">
      <c r="A44" s="492" t="s">
        <v>1193</v>
      </c>
      <c r="B44" s="520" t="s">
        <v>1194</v>
      </c>
      <c r="C44" s="494" t="s">
        <v>1195</v>
      </c>
      <c r="D44" s="511" t="s">
        <v>1196</v>
      </c>
      <c r="E44" s="496" t="s">
        <v>424</v>
      </c>
      <c r="F44" s="496">
        <v>15</v>
      </c>
      <c r="G44" s="512">
        <v>0</v>
      </c>
      <c r="H44" s="526">
        <f>G44*1.2</f>
        <v>0</v>
      </c>
      <c r="I44" s="506">
        <f>F44*G44</f>
        <v>0</v>
      </c>
      <c r="J44" s="506">
        <f>F44*H44</f>
        <v>0</v>
      </c>
      <c r="K44" s="521">
        <v>0</v>
      </c>
      <c r="L44" s="515">
        <f>F44*K44</f>
        <v>0</v>
      </c>
    </row>
    <row r="45" spans="1:14" ht="13.5" customHeight="1">
      <c r="A45" s="492"/>
      <c r="B45" s="520"/>
      <c r="C45" s="494"/>
      <c r="D45" s="511"/>
      <c r="E45" s="496"/>
      <c r="F45" s="496"/>
      <c r="G45" s="512"/>
      <c r="H45" s="471"/>
      <c r="I45" s="506"/>
      <c r="J45" s="506"/>
      <c r="K45" s="521"/>
      <c r="L45" s="515"/>
    </row>
    <row r="46" spans="1:14" s="509" customFormat="1" ht="15">
      <c r="A46" s="492" t="s">
        <v>1197</v>
      </c>
      <c r="B46" s="89" t="s">
        <v>1198</v>
      </c>
      <c r="C46" s="502" t="s">
        <v>1199</v>
      </c>
      <c r="D46" s="88" t="s">
        <v>1196</v>
      </c>
      <c r="E46" s="87" t="s">
        <v>424</v>
      </c>
      <c r="F46" s="503">
        <v>60</v>
      </c>
      <c r="G46" s="504">
        <v>0</v>
      </c>
      <c r="H46" s="505">
        <f>G46*1.2</f>
        <v>0</v>
      </c>
      <c r="I46" s="506">
        <f>F46*G46</f>
        <v>0</v>
      </c>
      <c r="J46" s="505">
        <f>I46*1.2</f>
        <v>0</v>
      </c>
      <c r="K46" s="507">
        <v>0</v>
      </c>
      <c r="L46" s="508">
        <f>F46*K46</f>
        <v>0</v>
      </c>
    </row>
    <row r="47" spans="1:14" ht="13.5" customHeight="1" thickBot="1">
      <c r="A47" s="528"/>
      <c r="B47" s="529"/>
      <c r="C47" s="530"/>
      <c r="D47" s="531"/>
      <c r="E47" s="532"/>
      <c r="F47" s="532"/>
      <c r="G47" s="533"/>
      <c r="H47" s="533"/>
      <c r="I47" s="533"/>
      <c r="J47" s="533"/>
      <c r="K47" s="533"/>
      <c r="L47" s="534"/>
    </row>
    <row r="48" spans="1:14" ht="13.5" customHeight="1">
      <c r="A48" s="535"/>
      <c r="B48" s="536"/>
      <c r="C48" s="537"/>
      <c r="D48" s="538"/>
      <c r="E48" s="470"/>
      <c r="F48" s="470"/>
      <c r="G48" s="471"/>
      <c r="H48" s="471"/>
      <c r="I48" s="460"/>
      <c r="J48" s="460"/>
      <c r="K48" s="471"/>
      <c r="L48" s="460"/>
    </row>
    <row r="49" spans="1:14" ht="13.5" customHeight="1" thickBot="1">
      <c r="A49" s="539"/>
      <c r="B49" s="540"/>
      <c r="C49" s="541" t="str">
        <f>C10</f>
        <v>Postrekovače a príslušenstvo</v>
      </c>
      <c r="D49" s="542"/>
      <c r="E49" s="543" t="s">
        <v>1200</v>
      </c>
      <c r="F49" s="544"/>
      <c r="G49" s="545"/>
      <c r="H49" s="545"/>
      <c r="I49" s="546">
        <f>SUM(I13:I47)</f>
        <v>0</v>
      </c>
      <c r="J49" s="546">
        <f>SUM(J13:J47)</f>
        <v>0</v>
      </c>
      <c r="K49" s="546"/>
      <c r="L49" s="546">
        <f>SUM(L13:L47)</f>
        <v>0</v>
      </c>
    </row>
    <row r="50" spans="1:14" ht="13.5" customHeight="1" thickTop="1">
      <c r="A50" s="535"/>
      <c r="B50" s="536"/>
      <c r="C50" s="537"/>
      <c r="D50" s="538"/>
      <c r="E50" s="470"/>
      <c r="F50" s="470"/>
      <c r="G50" s="471"/>
      <c r="H50" s="471"/>
      <c r="I50" s="460"/>
      <c r="J50" s="460"/>
      <c r="K50" s="471"/>
      <c r="L50" s="460"/>
    </row>
    <row r="51" spans="1:14" s="477" customFormat="1" ht="13.5" customHeight="1" thickBot="1">
      <c r="A51" s="473" t="s">
        <v>1201</v>
      </c>
      <c r="B51" s="459"/>
      <c r="C51" s="547" t="s">
        <v>1202</v>
      </c>
      <c r="D51" s="456"/>
      <c r="E51" s="474"/>
      <c r="F51" s="474"/>
      <c r="G51" s="475"/>
      <c r="H51" s="475"/>
      <c r="I51" s="476"/>
      <c r="J51" s="476"/>
      <c r="K51" s="475"/>
      <c r="L51" s="476"/>
    </row>
    <row r="52" spans="1:14" ht="13.5" customHeight="1">
      <c r="A52" s="478" t="s">
        <v>1134</v>
      </c>
      <c r="B52" s="479" t="s">
        <v>1135</v>
      </c>
      <c r="C52" s="548" t="s">
        <v>1136</v>
      </c>
      <c r="D52" s="481" t="s">
        <v>1137</v>
      </c>
      <c r="E52" s="482" t="s">
        <v>1138</v>
      </c>
      <c r="F52" s="482" t="s">
        <v>1139</v>
      </c>
      <c r="G52" s="483" t="s">
        <v>1140</v>
      </c>
      <c r="H52" s="483" t="s">
        <v>1140</v>
      </c>
      <c r="I52" s="483" t="s">
        <v>1141</v>
      </c>
      <c r="J52" s="483" t="s">
        <v>1141</v>
      </c>
      <c r="K52" s="483" t="s">
        <v>1140</v>
      </c>
      <c r="L52" s="484" t="s">
        <v>1141</v>
      </c>
    </row>
    <row r="53" spans="1:14" ht="13.5" customHeight="1">
      <c r="A53" s="485"/>
      <c r="B53" s="486"/>
      <c r="C53" s="549"/>
      <c r="D53" s="488"/>
      <c r="E53" s="489"/>
      <c r="F53" s="489"/>
      <c r="G53" s="490" t="s">
        <v>1142</v>
      </c>
      <c r="H53" s="490" t="s">
        <v>1143</v>
      </c>
      <c r="I53" s="490" t="s">
        <v>1142</v>
      </c>
      <c r="J53" s="490" t="s">
        <v>1143</v>
      </c>
      <c r="K53" s="490" t="s">
        <v>1144</v>
      </c>
      <c r="L53" s="491" t="s">
        <v>1144</v>
      </c>
    </row>
    <row r="54" spans="1:14" ht="13.5" customHeight="1">
      <c r="A54" s="492"/>
      <c r="B54" s="493"/>
      <c r="C54" s="494"/>
      <c r="D54" s="495"/>
      <c r="E54" s="496"/>
      <c r="F54" s="496"/>
      <c r="G54" s="497"/>
      <c r="H54" s="497"/>
      <c r="I54" s="498"/>
      <c r="J54" s="499"/>
      <c r="K54" s="500"/>
      <c r="L54" s="501"/>
    </row>
    <row r="55" spans="1:14" s="509" customFormat="1" ht="15">
      <c r="A55" s="550" t="s">
        <v>1203</v>
      </c>
      <c r="B55" s="89" t="s">
        <v>1204</v>
      </c>
      <c r="C55" s="502" t="s">
        <v>1205</v>
      </c>
      <c r="D55" s="88" t="s">
        <v>1148</v>
      </c>
      <c r="E55" s="87" t="s">
        <v>1793</v>
      </c>
      <c r="F55" s="503">
        <v>2300</v>
      </c>
      <c r="G55" s="504">
        <v>0</v>
      </c>
      <c r="H55" s="505">
        <f>G55*1.2</f>
        <v>0</v>
      </c>
      <c r="I55" s="506">
        <f>F55*G55</f>
        <v>0</v>
      </c>
      <c r="J55" s="505">
        <f>I55*1.2</f>
        <v>0</v>
      </c>
      <c r="K55" s="507">
        <v>0</v>
      </c>
      <c r="L55" s="508">
        <f>F55*K55</f>
        <v>0</v>
      </c>
    </row>
    <row r="56" spans="1:14" ht="13.5" customHeight="1">
      <c r="A56" s="550"/>
      <c r="B56" s="520"/>
      <c r="C56" s="494"/>
      <c r="D56" s="511"/>
      <c r="E56" s="496"/>
      <c r="F56" s="496"/>
      <c r="G56" s="512"/>
      <c r="H56" s="526"/>
      <c r="I56" s="506"/>
      <c r="J56" s="506"/>
      <c r="K56" s="521"/>
      <c r="L56" s="515"/>
    </row>
    <row r="57" spans="1:14" ht="15.6" customHeight="1">
      <c r="A57" s="550" t="s">
        <v>1206</v>
      </c>
      <c r="B57" s="524">
        <v>32911616</v>
      </c>
      <c r="C57" s="525" t="s">
        <v>1207</v>
      </c>
      <c r="D57" s="511" t="s">
        <v>1183</v>
      </c>
      <c r="E57" s="496" t="s">
        <v>424</v>
      </c>
      <c r="F57" s="496">
        <v>100</v>
      </c>
      <c r="G57" s="512">
        <v>0</v>
      </c>
      <c r="H57" s="526">
        <f>G57*1.2</f>
        <v>0</v>
      </c>
      <c r="I57" s="506">
        <f>F57*G57</f>
        <v>0</v>
      </c>
      <c r="J57" s="506">
        <f>F57*H57</f>
        <v>0</v>
      </c>
      <c r="K57" s="521">
        <v>0</v>
      </c>
      <c r="L57" s="515">
        <f>F57*K57</f>
        <v>0</v>
      </c>
      <c r="N57" s="527"/>
    </row>
    <row r="58" spans="1:14" ht="13.5" customHeight="1">
      <c r="A58" s="550"/>
      <c r="B58" s="520"/>
      <c r="C58" s="494"/>
      <c r="D58" s="511"/>
      <c r="E58" s="496"/>
      <c r="F58" s="496"/>
      <c r="G58" s="512"/>
      <c r="H58" s="526"/>
      <c r="I58" s="506"/>
      <c r="J58" s="506"/>
      <c r="K58" s="521"/>
      <c r="L58" s="515"/>
    </row>
    <row r="59" spans="1:14" ht="15.6" customHeight="1">
      <c r="A59" s="550" t="s">
        <v>1208</v>
      </c>
      <c r="B59" s="524">
        <v>32850162</v>
      </c>
      <c r="C59" s="525" t="s">
        <v>1209</v>
      </c>
      <c r="D59" s="511" t="s">
        <v>1183</v>
      </c>
      <c r="E59" s="496" t="s">
        <v>424</v>
      </c>
      <c r="F59" s="496">
        <v>40</v>
      </c>
      <c r="G59" s="512">
        <v>0</v>
      </c>
      <c r="H59" s="526">
        <f>G59*1.2</f>
        <v>0</v>
      </c>
      <c r="I59" s="506">
        <f>F59*G59</f>
        <v>0</v>
      </c>
      <c r="J59" s="506">
        <f>F59*H59</f>
        <v>0</v>
      </c>
      <c r="K59" s="521">
        <v>0</v>
      </c>
      <c r="L59" s="515">
        <f>F59*K59</f>
        <v>0</v>
      </c>
      <c r="N59" s="527"/>
    </row>
    <row r="60" spans="1:14" ht="13.5" customHeight="1">
      <c r="A60" s="550"/>
      <c r="B60" s="520"/>
      <c r="C60" s="494"/>
      <c r="D60" s="511"/>
      <c r="E60" s="496"/>
      <c r="F60" s="496"/>
      <c r="G60" s="512"/>
      <c r="H60" s="526"/>
      <c r="I60" s="506"/>
      <c r="J60" s="506"/>
      <c r="K60" s="521"/>
      <c r="L60" s="515"/>
    </row>
    <row r="61" spans="1:14" ht="15.6" customHeight="1">
      <c r="A61" s="550" t="s">
        <v>1210</v>
      </c>
      <c r="B61" s="524">
        <v>32510162</v>
      </c>
      <c r="C61" s="525" t="s">
        <v>1211</v>
      </c>
      <c r="D61" s="511" t="s">
        <v>1183</v>
      </c>
      <c r="E61" s="496" t="s">
        <v>424</v>
      </c>
      <c r="F61" s="496">
        <v>40</v>
      </c>
      <c r="G61" s="512">
        <v>0</v>
      </c>
      <c r="H61" s="526">
        <f>G61*1.2</f>
        <v>0</v>
      </c>
      <c r="I61" s="506">
        <f>F61*G61</f>
        <v>0</v>
      </c>
      <c r="J61" s="506">
        <f>F61*H61</f>
        <v>0</v>
      </c>
      <c r="K61" s="521">
        <v>0</v>
      </c>
      <c r="L61" s="515">
        <f>F61*K61</f>
        <v>0</v>
      </c>
      <c r="N61" s="527"/>
    </row>
    <row r="62" spans="1:14" ht="13.5" customHeight="1">
      <c r="A62" s="550"/>
      <c r="B62" s="520"/>
      <c r="C62" s="494"/>
      <c r="D62" s="511"/>
      <c r="E62" s="496"/>
      <c r="F62" s="496"/>
      <c r="G62" s="512"/>
      <c r="H62" s="526"/>
      <c r="I62" s="506"/>
      <c r="J62" s="506"/>
      <c r="K62" s="521"/>
      <c r="L62" s="515"/>
    </row>
    <row r="63" spans="1:14" ht="15.6" customHeight="1">
      <c r="A63" s="550" t="s">
        <v>1212</v>
      </c>
      <c r="B63" s="524">
        <v>33001616</v>
      </c>
      <c r="C63" s="525" t="s">
        <v>1213</v>
      </c>
      <c r="D63" s="511" t="s">
        <v>1183</v>
      </c>
      <c r="E63" s="496" t="s">
        <v>424</v>
      </c>
      <c r="F63" s="496">
        <v>50</v>
      </c>
      <c r="G63" s="512">
        <v>0</v>
      </c>
      <c r="H63" s="526">
        <f>G63*1.2</f>
        <v>0</v>
      </c>
      <c r="I63" s="506">
        <f>F63*G63</f>
        <v>0</v>
      </c>
      <c r="J63" s="506">
        <f>F63*H63</f>
        <v>0</v>
      </c>
      <c r="K63" s="521">
        <v>0</v>
      </c>
      <c r="L63" s="515">
        <f>F63*K63</f>
        <v>0</v>
      </c>
      <c r="N63" s="527"/>
    </row>
    <row r="64" spans="1:14" ht="15.6" customHeight="1">
      <c r="A64" s="550"/>
      <c r="B64" s="524"/>
      <c r="C64" s="525"/>
      <c r="D64" s="511"/>
      <c r="E64" s="496"/>
      <c r="F64" s="496"/>
      <c r="G64" s="512"/>
      <c r="H64" s="526"/>
      <c r="I64" s="506"/>
      <c r="J64" s="506"/>
      <c r="K64" s="521"/>
      <c r="L64" s="515"/>
      <c r="N64" s="527"/>
    </row>
    <row r="65" spans="1:14" ht="15.6" customHeight="1">
      <c r="A65" s="550" t="s">
        <v>1214</v>
      </c>
      <c r="B65" s="524">
        <v>32611616</v>
      </c>
      <c r="C65" s="525" t="s">
        <v>1215</v>
      </c>
      <c r="D65" s="511" t="s">
        <v>1183</v>
      </c>
      <c r="E65" s="496" t="s">
        <v>424</v>
      </c>
      <c r="F65" s="496">
        <v>30</v>
      </c>
      <c r="G65" s="512">
        <v>0</v>
      </c>
      <c r="H65" s="526">
        <f>G65*1.2</f>
        <v>0</v>
      </c>
      <c r="I65" s="506">
        <f>F65*G65</f>
        <v>0</v>
      </c>
      <c r="J65" s="506">
        <f>F65*H65</f>
        <v>0</v>
      </c>
      <c r="K65" s="521">
        <v>0</v>
      </c>
      <c r="L65" s="515">
        <f>F65*K65</f>
        <v>0</v>
      </c>
      <c r="N65" s="527"/>
    </row>
    <row r="66" spans="1:14" ht="13.5" customHeight="1">
      <c r="A66" s="550"/>
      <c r="B66" s="520"/>
      <c r="C66" s="494"/>
      <c r="D66" s="511"/>
      <c r="E66" s="496"/>
      <c r="F66" s="496"/>
      <c r="G66" s="512"/>
      <c r="H66" s="526"/>
      <c r="I66" s="506"/>
      <c r="J66" s="506"/>
      <c r="K66" s="521"/>
      <c r="L66" s="515"/>
    </row>
    <row r="67" spans="1:14" ht="15.6" customHeight="1">
      <c r="A67" s="550" t="s">
        <v>1216</v>
      </c>
      <c r="B67" s="524">
        <v>32710016</v>
      </c>
      <c r="C67" s="525" t="s">
        <v>1217</v>
      </c>
      <c r="D67" s="511" t="s">
        <v>1183</v>
      </c>
      <c r="E67" s="496" t="s">
        <v>424</v>
      </c>
      <c r="F67" s="496">
        <v>30</v>
      </c>
      <c r="G67" s="512">
        <v>0</v>
      </c>
      <c r="H67" s="526">
        <f>G67*1.2</f>
        <v>0</v>
      </c>
      <c r="I67" s="506">
        <f>F67*G67</f>
        <v>0</v>
      </c>
      <c r="J67" s="506">
        <f>F67*H67</f>
        <v>0</v>
      </c>
      <c r="K67" s="521">
        <v>0</v>
      </c>
      <c r="L67" s="515">
        <f>F67*K67</f>
        <v>0</v>
      </c>
      <c r="N67" s="527"/>
    </row>
    <row r="68" spans="1:14" ht="13.5" customHeight="1">
      <c r="A68" s="550"/>
      <c r="B68" s="520"/>
      <c r="C68" s="494"/>
      <c r="D68" s="511"/>
      <c r="E68" s="496"/>
      <c r="F68" s="496"/>
      <c r="G68" s="512"/>
      <c r="H68" s="526"/>
      <c r="I68" s="506"/>
      <c r="J68" s="506"/>
      <c r="K68" s="521"/>
      <c r="L68" s="515"/>
    </row>
    <row r="69" spans="1:14" s="509" customFormat="1" ht="15">
      <c r="A69" s="550" t="s">
        <v>1218</v>
      </c>
      <c r="B69" s="89" t="s">
        <v>1219</v>
      </c>
      <c r="C69" s="502" t="s">
        <v>1220</v>
      </c>
      <c r="D69" s="88" t="s">
        <v>1221</v>
      </c>
      <c r="E69" s="87" t="s">
        <v>424</v>
      </c>
      <c r="F69" s="503">
        <v>3000</v>
      </c>
      <c r="G69" s="504">
        <v>0</v>
      </c>
      <c r="H69" s="505">
        <f>G69*1.2</f>
        <v>0</v>
      </c>
      <c r="I69" s="506">
        <f>F69*G69</f>
        <v>0</v>
      </c>
      <c r="J69" s="505">
        <f>I69*1.2</f>
        <v>0</v>
      </c>
      <c r="K69" s="507">
        <v>0</v>
      </c>
      <c r="L69" s="508">
        <f>F69*K69</f>
        <v>0</v>
      </c>
    </row>
    <row r="70" spans="1:14" ht="13.5" customHeight="1">
      <c r="A70" s="550"/>
      <c r="B70" s="520"/>
      <c r="C70" s="494"/>
      <c r="D70" s="511"/>
      <c r="E70" s="496"/>
      <c r="F70" s="496"/>
      <c r="G70" s="512"/>
      <c r="H70" s="526"/>
      <c r="I70" s="506"/>
      <c r="J70" s="506"/>
      <c r="K70" s="521"/>
      <c r="L70" s="515"/>
    </row>
    <row r="71" spans="1:14" s="509" customFormat="1" ht="15">
      <c r="A71" s="550" t="s">
        <v>1222</v>
      </c>
      <c r="B71" s="89" t="s">
        <v>1223</v>
      </c>
      <c r="C71" s="502" t="s">
        <v>1224</v>
      </c>
      <c r="D71" s="88" t="s">
        <v>1148</v>
      </c>
      <c r="E71" s="87" t="s">
        <v>424</v>
      </c>
      <c r="F71" s="503">
        <v>40</v>
      </c>
      <c r="G71" s="504">
        <v>0</v>
      </c>
      <c r="H71" s="505">
        <f>G71*1.2</f>
        <v>0</v>
      </c>
      <c r="I71" s="506">
        <f>F71*G71</f>
        <v>0</v>
      </c>
      <c r="J71" s="505">
        <f>I71*1.2</f>
        <v>0</v>
      </c>
      <c r="K71" s="507">
        <v>0</v>
      </c>
      <c r="L71" s="508">
        <f>F71*K71</f>
        <v>0</v>
      </c>
    </row>
    <row r="72" spans="1:14" ht="13.5" customHeight="1">
      <c r="A72" s="550"/>
      <c r="B72" s="520"/>
      <c r="C72" s="494"/>
      <c r="D72" s="511"/>
      <c r="E72" s="496"/>
      <c r="F72" s="496"/>
      <c r="G72" s="512"/>
      <c r="H72" s="526"/>
      <c r="I72" s="506"/>
      <c r="J72" s="506"/>
      <c r="K72" s="521"/>
      <c r="L72" s="515"/>
    </row>
    <row r="73" spans="1:14" s="509" customFormat="1" ht="15">
      <c r="A73" s="550" t="s">
        <v>1225</v>
      </c>
      <c r="B73" s="89" t="s">
        <v>1191</v>
      </c>
      <c r="C73" s="502" t="s">
        <v>1226</v>
      </c>
      <c r="D73" s="88" t="s">
        <v>1152</v>
      </c>
      <c r="E73" s="87" t="s">
        <v>424</v>
      </c>
      <c r="F73" s="503">
        <v>4</v>
      </c>
      <c r="G73" s="504">
        <v>0</v>
      </c>
      <c r="H73" s="505">
        <f>G73*1.2</f>
        <v>0</v>
      </c>
      <c r="I73" s="506">
        <f>F73*G73</f>
        <v>0</v>
      </c>
      <c r="J73" s="505">
        <f>I73*1.2</f>
        <v>0</v>
      </c>
      <c r="K73" s="507">
        <v>0</v>
      </c>
      <c r="L73" s="508">
        <f>F73*K73</f>
        <v>0</v>
      </c>
    </row>
    <row r="74" spans="1:14" s="509" customFormat="1" ht="15">
      <c r="A74" s="550"/>
      <c r="B74" s="89"/>
      <c r="C74" s="502"/>
      <c r="D74" s="88"/>
      <c r="E74" s="87"/>
      <c r="F74" s="503"/>
      <c r="G74" s="504"/>
      <c r="H74" s="523"/>
      <c r="I74" s="506"/>
      <c r="J74" s="505"/>
      <c r="K74" s="507"/>
      <c r="L74" s="508"/>
    </row>
    <row r="75" spans="1:14" s="509" customFormat="1" ht="15">
      <c r="A75" s="550" t="s">
        <v>1227</v>
      </c>
      <c r="B75" s="89" t="s">
        <v>1188</v>
      </c>
      <c r="C75" s="502" t="s">
        <v>1228</v>
      </c>
      <c r="D75" s="88" t="s">
        <v>1148</v>
      </c>
      <c r="E75" s="87" t="s">
        <v>424</v>
      </c>
      <c r="F75" s="503">
        <v>30</v>
      </c>
      <c r="G75" s="504">
        <v>0</v>
      </c>
      <c r="H75" s="505">
        <f>G75*1.2</f>
        <v>0</v>
      </c>
      <c r="I75" s="506">
        <f>F75*G75</f>
        <v>0</v>
      </c>
      <c r="J75" s="505">
        <f>I75*1.2</f>
        <v>0</v>
      </c>
      <c r="K75" s="507">
        <v>0</v>
      </c>
      <c r="L75" s="508">
        <f>F75*K75</f>
        <v>0</v>
      </c>
    </row>
    <row r="76" spans="1:14" s="509" customFormat="1" ht="15">
      <c r="A76" s="550"/>
      <c r="B76" s="89"/>
      <c r="C76" s="502"/>
      <c r="D76" s="88"/>
      <c r="E76" s="87"/>
      <c r="F76" s="503"/>
      <c r="G76" s="504"/>
      <c r="H76" s="523"/>
      <c r="I76" s="506"/>
      <c r="J76" s="505"/>
      <c r="K76" s="507"/>
      <c r="L76" s="508"/>
    </row>
    <row r="77" spans="1:14" s="509" customFormat="1" ht="15">
      <c r="A77" s="550" t="s">
        <v>1229</v>
      </c>
      <c r="B77" s="89" t="s">
        <v>1230</v>
      </c>
      <c r="C77" s="502" t="s">
        <v>1231</v>
      </c>
      <c r="D77" s="88" t="s">
        <v>1148</v>
      </c>
      <c r="E77" s="87" t="s">
        <v>424</v>
      </c>
      <c r="F77" s="522">
        <v>30</v>
      </c>
      <c r="G77" s="504">
        <v>0</v>
      </c>
      <c r="H77" s="505">
        <f>G77*1.2</f>
        <v>0</v>
      </c>
      <c r="I77" s="506">
        <f>F77*G77</f>
        <v>0</v>
      </c>
      <c r="J77" s="505">
        <f>I77*1.2</f>
        <v>0</v>
      </c>
      <c r="K77" s="507">
        <v>0</v>
      </c>
      <c r="L77" s="508">
        <f>F77*K77</f>
        <v>0</v>
      </c>
    </row>
    <row r="78" spans="1:14" s="509" customFormat="1" ht="15">
      <c r="A78" s="550"/>
      <c r="B78" s="89"/>
      <c r="C78" s="502"/>
      <c r="D78" s="88"/>
      <c r="E78" s="87"/>
      <c r="F78" s="503"/>
      <c r="G78" s="504"/>
      <c r="H78" s="523"/>
      <c r="I78" s="506"/>
      <c r="J78" s="505"/>
      <c r="K78" s="507"/>
      <c r="L78" s="508"/>
    </row>
    <row r="79" spans="1:14" s="509" customFormat="1" ht="15">
      <c r="A79" s="550" t="s">
        <v>1232</v>
      </c>
      <c r="B79" s="89" t="s">
        <v>1233</v>
      </c>
      <c r="C79" s="502" t="s">
        <v>1234</v>
      </c>
      <c r="D79" s="88" t="s">
        <v>1148</v>
      </c>
      <c r="E79" s="87" t="s">
        <v>424</v>
      </c>
      <c r="F79" s="503">
        <v>30</v>
      </c>
      <c r="G79" s="504">
        <v>0</v>
      </c>
      <c r="H79" s="505">
        <f>G79*1.2</f>
        <v>0</v>
      </c>
      <c r="I79" s="506">
        <f>F79*G79</f>
        <v>0</v>
      </c>
      <c r="J79" s="505">
        <f>I79*1.2</f>
        <v>0</v>
      </c>
      <c r="K79" s="507">
        <v>0</v>
      </c>
      <c r="L79" s="508">
        <f>F79*K79</f>
        <v>0</v>
      </c>
    </row>
    <row r="80" spans="1:14" ht="11.45" customHeight="1">
      <c r="A80" s="550"/>
      <c r="B80" s="520"/>
      <c r="C80" s="494"/>
      <c r="D80" s="511"/>
      <c r="E80" s="496"/>
      <c r="F80" s="496"/>
      <c r="G80" s="512"/>
      <c r="H80" s="471"/>
      <c r="I80" s="506"/>
      <c r="J80" s="506"/>
      <c r="K80" s="521"/>
      <c r="L80" s="515"/>
    </row>
    <row r="81" spans="1:12" ht="13.5" customHeight="1">
      <c r="A81" s="550" t="s">
        <v>1235</v>
      </c>
      <c r="B81" s="520" t="s">
        <v>1194</v>
      </c>
      <c r="C81" s="494" t="s">
        <v>1195</v>
      </c>
      <c r="D81" s="511" t="s">
        <v>1196</v>
      </c>
      <c r="E81" s="496" t="s">
        <v>424</v>
      </c>
      <c r="F81" s="496">
        <v>5</v>
      </c>
      <c r="G81" s="512">
        <v>0</v>
      </c>
      <c r="H81" s="526">
        <f>G81*1.2</f>
        <v>0</v>
      </c>
      <c r="I81" s="506">
        <f>F81*G81</f>
        <v>0</v>
      </c>
      <c r="J81" s="506">
        <f>F81*H81</f>
        <v>0</v>
      </c>
      <c r="K81" s="521">
        <v>0</v>
      </c>
      <c r="L81" s="515">
        <f>F81*K81</f>
        <v>0</v>
      </c>
    </row>
    <row r="82" spans="1:12" ht="13.5" customHeight="1">
      <c r="A82" s="550"/>
      <c r="B82" s="520"/>
      <c r="C82" s="494"/>
      <c r="D82" s="511"/>
      <c r="E82" s="496"/>
      <c r="F82" s="496"/>
      <c r="G82" s="512"/>
      <c r="H82" s="471"/>
      <c r="I82" s="506"/>
      <c r="J82" s="506"/>
      <c r="K82" s="521"/>
      <c r="L82" s="515"/>
    </row>
    <row r="83" spans="1:12" s="509" customFormat="1" ht="15">
      <c r="A83" s="550" t="s">
        <v>1236</v>
      </c>
      <c r="B83" s="89" t="s">
        <v>1198</v>
      </c>
      <c r="C83" s="502" t="s">
        <v>1237</v>
      </c>
      <c r="D83" s="88" t="s">
        <v>1196</v>
      </c>
      <c r="E83" s="87" t="s">
        <v>424</v>
      </c>
      <c r="F83" s="503">
        <v>30</v>
      </c>
      <c r="G83" s="504">
        <v>0</v>
      </c>
      <c r="H83" s="505">
        <f>G83*1.2</f>
        <v>0</v>
      </c>
      <c r="I83" s="506">
        <f>F83*G83</f>
        <v>0</v>
      </c>
      <c r="J83" s="505">
        <f>I83*1.2</f>
        <v>0</v>
      </c>
      <c r="K83" s="507">
        <v>0</v>
      </c>
      <c r="L83" s="508">
        <f>F83*K83</f>
        <v>0</v>
      </c>
    </row>
    <row r="84" spans="1:12" ht="13.5" customHeight="1" thickBot="1">
      <c r="A84" s="528"/>
      <c r="B84" s="529"/>
      <c r="C84" s="551"/>
      <c r="D84" s="552"/>
      <c r="E84" s="532"/>
      <c r="F84" s="532"/>
      <c r="G84" s="533"/>
      <c r="H84" s="533"/>
      <c r="I84" s="533"/>
      <c r="J84" s="533"/>
      <c r="K84" s="533"/>
      <c r="L84" s="534"/>
    </row>
    <row r="85" spans="1:12" ht="13.5" customHeight="1">
      <c r="A85" s="535"/>
      <c r="B85" s="536"/>
      <c r="C85" s="553"/>
      <c r="D85" s="554"/>
      <c r="E85" s="470"/>
      <c r="F85" s="470"/>
      <c r="G85" s="471"/>
      <c r="H85" s="471"/>
      <c r="I85" s="471"/>
      <c r="J85" s="471"/>
      <c r="K85" s="471"/>
      <c r="L85" s="471"/>
    </row>
    <row r="86" spans="1:12" ht="13.5" customHeight="1" thickBot="1">
      <c r="A86" s="539"/>
      <c r="B86" s="540"/>
      <c r="C86" s="555" t="str">
        <f>C51</f>
        <v>Kvapková závlaha  Dripline/Subsurface</v>
      </c>
      <c r="D86" s="556"/>
      <c r="E86" s="543" t="s">
        <v>1200</v>
      </c>
      <c r="F86" s="544"/>
      <c r="G86" s="545"/>
      <c r="H86" s="545"/>
      <c r="I86" s="546">
        <f>SUM(I54:I84)</f>
        <v>0</v>
      </c>
      <c r="J86" s="546">
        <f>SUM(J54:J84)</f>
        <v>0</v>
      </c>
      <c r="K86" s="546"/>
      <c r="L86" s="546">
        <f>SUM(L54:L84)</f>
        <v>0</v>
      </c>
    </row>
    <row r="87" spans="1:12" ht="13.5" customHeight="1" thickTop="1">
      <c r="A87" s="535"/>
      <c r="B87" s="536"/>
      <c r="C87" s="537"/>
      <c r="D87" s="538"/>
      <c r="E87" s="470"/>
      <c r="F87" s="470"/>
      <c r="G87" s="471"/>
      <c r="H87" s="471"/>
      <c r="I87" s="460"/>
      <c r="J87" s="460"/>
      <c r="K87" s="471"/>
      <c r="L87" s="460"/>
    </row>
    <row r="88" spans="1:12" s="477" customFormat="1" ht="13.5" customHeight="1" thickBot="1">
      <c r="A88" s="473" t="s">
        <v>1238</v>
      </c>
      <c r="B88" s="459"/>
      <c r="C88" s="547" t="s">
        <v>1239</v>
      </c>
      <c r="D88" s="456"/>
      <c r="E88" s="474"/>
      <c r="F88" s="474"/>
      <c r="G88" s="475"/>
      <c r="H88" s="475"/>
      <c r="I88" s="476"/>
      <c r="J88" s="476"/>
      <c r="K88" s="475"/>
      <c r="L88" s="476"/>
    </row>
    <row r="89" spans="1:12" ht="13.5" customHeight="1">
      <c r="A89" s="478" t="s">
        <v>1134</v>
      </c>
      <c r="B89" s="479" t="s">
        <v>1135</v>
      </c>
      <c r="C89" s="548" t="s">
        <v>1136</v>
      </c>
      <c r="D89" s="481" t="s">
        <v>1137</v>
      </c>
      <c r="E89" s="482" t="s">
        <v>1138</v>
      </c>
      <c r="F89" s="482" t="s">
        <v>1139</v>
      </c>
      <c r="G89" s="483" t="s">
        <v>1140</v>
      </c>
      <c r="H89" s="483" t="s">
        <v>1140</v>
      </c>
      <c r="I89" s="483" t="s">
        <v>1141</v>
      </c>
      <c r="J89" s="483" t="s">
        <v>1141</v>
      </c>
      <c r="K89" s="483" t="s">
        <v>1140</v>
      </c>
      <c r="L89" s="484" t="s">
        <v>1141</v>
      </c>
    </row>
    <row r="90" spans="1:12" ht="13.5" customHeight="1">
      <c r="A90" s="485"/>
      <c r="B90" s="486"/>
      <c r="C90" s="549"/>
      <c r="D90" s="488"/>
      <c r="E90" s="489"/>
      <c r="F90" s="489"/>
      <c r="G90" s="490" t="s">
        <v>1142</v>
      </c>
      <c r="H90" s="490" t="s">
        <v>1143</v>
      </c>
      <c r="I90" s="490" t="s">
        <v>1142</v>
      </c>
      <c r="J90" s="490" t="s">
        <v>1143</v>
      </c>
      <c r="K90" s="490" t="s">
        <v>1144</v>
      </c>
      <c r="L90" s="491" t="s">
        <v>1144</v>
      </c>
    </row>
    <row r="91" spans="1:12" ht="13.5" customHeight="1">
      <c r="A91" s="492"/>
      <c r="B91" s="493"/>
      <c r="C91" s="494"/>
      <c r="D91" s="495"/>
      <c r="E91" s="496"/>
      <c r="F91" s="496"/>
      <c r="G91" s="497"/>
      <c r="H91" s="497"/>
      <c r="I91" s="498"/>
      <c r="J91" s="499"/>
      <c r="K91" s="500"/>
      <c r="L91" s="501"/>
    </row>
    <row r="92" spans="1:12" s="509" customFormat="1" ht="15">
      <c r="A92" s="492" t="s">
        <v>1240</v>
      </c>
      <c r="B92" s="89" t="s">
        <v>1241</v>
      </c>
      <c r="C92" s="502" t="s">
        <v>1242</v>
      </c>
      <c r="D92" s="88" t="s">
        <v>1152</v>
      </c>
      <c r="E92" s="87" t="s">
        <v>424</v>
      </c>
      <c r="F92" s="503">
        <v>1</v>
      </c>
      <c r="G92" s="504">
        <v>0</v>
      </c>
      <c r="H92" s="505">
        <f>G92*1.2</f>
        <v>0</v>
      </c>
      <c r="I92" s="506">
        <f>F92*G92</f>
        <v>0</v>
      </c>
      <c r="J92" s="505">
        <f>I92*1.2</f>
        <v>0</v>
      </c>
      <c r="K92" s="507">
        <v>0</v>
      </c>
      <c r="L92" s="508">
        <f>F92*K92</f>
        <v>0</v>
      </c>
    </row>
    <row r="93" spans="1:12" s="509" customFormat="1" ht="15">
      <c r="A93" s="492"/>
      <c r="B93" s="89"/>
      <c r="C93" s="502" t="s">
        <v>1243</v>
      </c>
      <c r="D93" s="88"/>
      <c r="E93" s="87"/>
      <c r="F93" s="503"/>
      <c r="G93" s="504"/>
      <c r="H93" s="505"/>
      <c r="I93" s="506"/>
      <c r="J93" s="505"/>
      <c r="K93" s="507"/>
      <c r="L93" s="508"/>
    </row>
    <row r="94" spans="1:12" s="509" customFormat="1" ht="15">
      <c r="A94" s="492" t="s">
        <v>1244</v>
      </c>
      <c r="B94" s="89" t="s">
        <v>1245</v>
      </c>
      <c r="C94" s="502" t="s">
        <v>1246</v>
      </c>
      <c r="D94" s="88" t="s">
        <v>1148</v>
      </c>
      <c r="E94" s="87" t="s">
        <v>424</v>
      </c>
      <c r="F94" s="503">
        <v>3</v>
      </c>
      <c r="G94" s="504">
        <v>0</v>
      </c>
      <c r="H94" s="505">
        <f>G94*1.2</f>
        <v>0</v>
      </c>
      <c r="I94" s="506">
        <f>F94*G94</f>
        <v>0</v>
      </c>
      <c r="J94" s="505">
        <f>I94*1.2</f>
        <v>0</v>
      </c>
      <c r="K94" s="507">
        <v>0</v>
      </c>
      <c r="L94" s="508">
        <f>F94*K94</f>
        <v>0</v>
      </c>
    </row>
    <row r="95" spans="1:12" s="509" customFormat="1" ht="15">
      <c r="A95" s="492"/>
      <c r="B95" s="89"/>
      <c r="C95" s="502"/>
      <c r="D95" s="88"/>
      <c r="E95" s="87"/>
      <c r="F95" s="503"/>
      <c r="G95" s="504"/>
      <c r="H95" s="505"/>
      <c r="I95" s="506"/>
      <c r="J95" s="505"/>
      <c r="K95" s="507"/>
      <c r="L95" s="508"/>
    </row>
    <row r="96" spans="1:12" s="509" customFormat="1" ht="15">
      <c r="A96" s="492" t="s">
        <v>1247</v>
      </c>
      <c r="B96" s="89" t="s">
        <v>1248</v>
      </c>
      <c r="C96" s="502" t="s">
        <v>1249</v>
      </c>
      <c r="D96" s="88" t="s">
        <v>1152</v>
      </c>
      <c r="E96" s="87" t="s">
        <v>424</v>
      </c>
      <c r="F96" s="503">
        <v>1</v>
      </c>
      <c r="G96" s="504">
        <v>0</v>
      </c>
      <c r="H96" s="505">
        <f>G96*1.2</f>
        <v>0</v>
      </c>
      <c r="I96" s="506">
        <f>F96*G96</f>
        <v>0</v>
      </c>
      <c r="J96" s="505">
        <f>I96*1.2</f>
        <v>0</v>
      </c>
      <c r="K96" s="507">
        <v>0</v>
      </c>
      <c r="L96" s="508">
        <f>F96*K96</f>
        <v>0</v>
      </c>
    </row>
    <row r="97" spans="1:355" s="557" customFormat="1" ht="13.5" customHeight="1">
      <c r="A97" s="492"/>
      <c r="B97" s="520"/>
      <c r="C97" s="494"/>
      <c r="D97" s="511"/>
      <c r="E97" s="496"/>
      <c r="F97" s="496"/>
      <c r="G97" s="512"/>
      <c r="H97" s="526"/>
      <c r="I97" s="506"/>
      <c r="J97" s="506"/>
      <c r="K97" s="521"/>
      <c r="L97" s="515"/>
      <c r="M97" s="452"/>
      <c r="N97" s="452"/>
      <c r="O97" s="452"/>
      <c r="P97" s="452"/>
      <c r="Q97" s="452"/>
      <c r="R97" s="452"/>
      <c r="S97" s="452"/>
      <c r="T97" s="452"/>
      <c r="U97" s="452"/>
      <c r="V97" s="452"/>
      <c r="W97" s="452"/>
      <c r="X97" s="452"/>
      <c r="Y97" s="452"/>
      <c r="Z97" s="452"/>
      <c r="AA97" s="452"/>
      <c r="AB97" s="452"/>
      <c r="AC97" s="452"/>
      <c r="AD97" s="452"/>
      <c r="AE97" s="452"/>
      <c r="AF97" s="452"/>
      <c r="AG97" s="452"/>
      <c r="AH97" s="452"/>
      <c r="AI97" s="452"/>
      <c r="AJ97" s="452"/>
      <c r="AK97" s="452"/>
      <c r="AL97" s="452"/>
      <c r="AM97" s="452"/>
      <c r="AN97" s="452"/>
      <c r="AO97" s="452"/>
      <c r="AP97" s="452"/>
      <c r="AQ97" s="452"/>
      <c r="AR97" s="452"/>
      <c r="AS97" s="452"/>
      <c r="AT97" s="452"/>
      <c r="AU97" s="452"/>
      <c r="AV97" s="452"/>
      <c r="AW97" s="452"/>
      <c r="AX97" s="452"/>
      <c r="AY97" s="452"/>
      <c r="AZ97" s="452"/>
      <c r="BA97" s="452"/>
      <c r="BB97" s="452"/>
      <c r="BC97" s="452"/>
      <c r="BD97" s="452"/>
      <c r="BE97" s="452"/>
      <c r="BF97" s="452"/>
      <c r="BG97" s="452"/>
      <c r="BH97" s="452"/>
      <c r="BI97" s="452"/>
      <c r="BJ97" s="452"/>
      <c r="BK97" s="452"/>
      <c r="BL97" s="452"/>
      <c r="BM97" s="452"/>
      <c r="BN97" s="452"/>
      <c r="BO97" s="452"/>
      <c r="BP97" s="452"/>
      <c r="BQ97" s="452"/>
      <c r="BR97" s="452"/>
      <c r="BS97" s="452"/>
      <c r="BT97" s="452"/>
      <c r="BU97" s="452"/>
      <c r="BV97" s="452"/>
      <c r="BW97" s="452"/>
      <c r="BX97" s="452"/>
      <c r="BY97" s="452"/>
      <c r="BZ97" s="452"/>
      <c r="CA97" s="452"/>
      <c r="CB97" s="452"/>
      <c r="CC97" s="452"/>
      <c r="CD97" s="452"/>
      <c r="CE97" s="452"/>
      <c r="CF97" s="452"/>
      <c r="CG97" s="452"/>
      <c r="CH97" s="452"/>
      <c r="CI97" s="452"/>
      <c r="CJ97" s="452"/>
      <c r="CK97" s="452"/>
      <c r="CL97" s="452"/>
      <c r="CM97" s="452"/>
      <c r="CN97" s="452"/>
      <c r="CO97" s="452"/>
      <c r="CP97" s="452"/>
      <c r="CQ97" s="452"/>
      <c r="CR97" s="452"/>
      <c r="CS97" s="452"/>
      <c r="CT97" s="452"/>
      <c r="CU97" s="452"/>
      <c r="CV97" s="452"/>
      <c r="CW97" s="452"/>
      <c r="CX97" s="452"/>
      <c r="CY97" s="452"/>
      <c r="CZ97" s="452"/>
      <c r="DA97" s="452"/>
      <c r="DB97" s="452"/>
      <c r="DC97" s="452"/>
      <c r="DD97" s="452"/>
      <c r="DE97" s="452"/>
      <c r="DF97" s="452"/>
      <c r="DG97" s="452"/>
      <c r="DH97" s="452"/>
      <c r="DI97" s="452"/>
      <c r="DJ97" s="452"/>
      <c r="DK97" s="452"/>
      <c r="DL97" s="452"/>
      <c r="DM97" s="452"/>
      <c r="DN97" s="452"/>
      <c r="DO97" s="452"/>
      <c r="DP97" s="452"/>
      <c r="DQ97" s="452"/>
      <c r="DR97" s="452"/>
      <c r="DS97" s="452"/>
      <c r="DT97" s="452"/>
      <c r="DU97" s="452"/>
      <c r="DV97" s="452"/>
      <c r="DW97" s="452"/>
      <c r="DX97" s="452"/>
      <c r="DY97" s="452"/>
      <c r="DZ97" s="452"/>
      <c r="EA97" s="452"/>
      <c r="EB97" s="452"/>
      <c r="EC97" s="452"/>
      <c r="ED97" s="452"/>
      <c r="EE97" s="452"/>
      <c r="EF97" s="452"/>
      <c r="EG97" s="452"/>
      <c r="EH97" s="452"/>
      <c r="EI97" s="452"/>
      <c r="EJ97" s="452"/>
      <c r="EK97" s="452"/>
      <c r="EL97" s="452"/>
      <c r="EM97" s="452"/>
      <c r="EN97" s="452"/>
      <c r="EO97" s="452"/>
      <c r="EP97" s="452"/>
      <c r="EQ97" s="452"/>
      <c r="ER97" s="452"/>
      <c r="ES97" s="452"/>
      <c r="ET97" s="452"/>
      <c r="EU97" s="452"/>
      <c r="EV97" s="452"/>
      <c r="EW97" s="452"/>
      <c r="EX97" s="452"/>
      <c r="EY97" s="452"/>
      <c r="EZ97" s="452"/>
      <c r="FA97" s="452"/>
      <c r="FB97" s="452"/>
      <c r="FC97" s="452"/>
      <c r="FD97" s="452"/>
      <c r="FE97" s="452"/>
      <c r="FF97" s="452"/>
      <c r="FG97" s="452"/>
      <c r="FH97" s="452"/>
      <c r="FI97" s="452"/>
      <c r="FJ97" s="452"/>
      <c r="FK97" s="452"/>
      <c r="FL97" s="452"/>
      <c r="FM97" s="452"/>
      <c r="FN97" s="452"/>
      <c r="FO97" s="452"/>
      <c r="FP97" s="452"/>
      <c r="FQ97" s="452"/>
      <c r="FR97" s="452"/>
      <c r="FS97" s="452"/>
      <c r="FT97" s="452"/>
      <c r="FU97" s="452"/>
      <c r="FV97" s="452"/>
      <c r="FW97" s="452"/>
      <c r="FX97" s="452"/>
      <c r="FY97" s="452"/>
      <c r="FZ97" s="452"/>
      <c r="GA97" s="452"/>
      <c r="GB97" s="452"/>
      <c r="GC97" s="452"/>
      <c r="GD97" s="452"/>
      <c r="GE97" s="452"/>
      <c r="GF97" s="452"/>
      <c r="GG97" s="452"/>
      <c r="GH97" s="452"/>
      <c r="GI97" s="452"/>
      <c r="GJ97" s="452"/>
      <c r="GK97" s="452"/>
      <c r="GL97" s="452"/>
      <c r="GM97" s="452"/>
      <c r="GN97" s="452"/>
      <c r="GO97" s="452"/>
      <c r="GP97" s="452"/>
      <c r="GQ97" s="452"/>
      <c r="GR97" s="452"/>
      <c r="GS97" s="452"/>
      <c r="GT97" s="452"/>
      <c r="GU97" s="452"/>
      <c r="GV97" s="452"/>
      <c r="GW97" s="452"/>
      <c r="GX97" s="452"/>
      <c r="GY97" s="452"/>
      <c r="GZ97" s="452"/>
      <c r="HA97" s="452"/>
      <c r="HB97" s="452"/>
      <c r="HC97" s="452"/>
      <c r="HD97" s="452"/>
      <c r="HE97" s="452"/>
      <c r="HF97" s="452"/>
      <c r="HG97" s="452"/>
      <c r="HH97" s="452"/>
      <c r="HI97" s="452"/>
      <c r="HJ97" s="452"/>
      <c r="HK97" s="452"/>
      <c r="HL97" s="452"/>
      <c r="HM97" s="452"/>
      <c r="HN97" s="452"/>
      <c r="HO97" s="452"/>
      <c r="HP97" s="452"/>
      <c r="HQ97" s="452"/>
      <c r="HR97" s="452"/>
      <c r="HS97" s="452"/>
      <c r="HT97" s="452"/>
      <c r="HU97" s="452"/>
      <c r="HV97" s="452"/>
      <c r="HW97" s="452"/>
      <c r="HX97" s="452"/>
      <c r="HY97" s="452"/>
      <c r="HZ97" s="452"/>
      <c r="IA97" s="452"/>
      <c r="IB97" s="452"/>
      <c r="IC97" s="452"/>
      <c r="ID97" s="452"/>
      <c r="IE97" s="452"/>
      <c r="IF97" s="452"/>
      <c r="IG97" s="452"/>
      <c r="IH97" s="452"/>
      <c r="II97" s="452"/>
      <c r="IJ97" s="452"/>
      <c r="IK97" s="452"/>
      <c r="IL97" s="452"/>
      <c r="IM97" s="452"/>
      <c r="IN97" s="452"/>
      <c r="IO97" s="452"/>
      <c r="IP97" s="452"/>
      <c r="IQ97" s="452"/>
      <c r="IR97" s="452"/>
      <c r="IS97" s="452"/>
      <c r="IT97" s="452"/>
      <c r="IU97" s="452"/>
      <c r="IV97" s="452"/>
      <c r="IW97" s="452"/>
      <c r="IX97" s="452"/>
      <c r="IY97" s="452"/>
      <c r="IZ97" s="452"/>
      <c r="JA97" s="452"/>
      <c r="JB97" s="452"/>
      <c r="JC97" s="452"/>
      <c r="JD97" s="452"/>
      <c r="JE97" s="452"/>
      <c r="JF97" s="452"/>
      <c r="JG97" s="452"/>
      <c r="JH97" s="452"/>
      <c r="JI97" s="452"/>
      <c r="JJ97" s="452"/>
      <c r="JK97" s="452"/>
      <c r="JL97" s="452"/>
      <c r="JM97" s="452"/>
      <c r="JN97" s="452"/>
      <c r="JO97" s="452"/>
      <c r="JP97" s="452"/>
      <c r="JQ97" s="452"/>
      <c r="JR97" s="452"/>
      <c r="JS97" s="452"/>
      <c r="JT97" s="452"/>
      <c r="JU97" s="452"/>
      <c r="JV97" s="452"/>
      <c r="JW97" s="452"/>
      <c r="JX97" s="452"/>
      <c r="JY97" s="452"/>
      <c r="JZ97" s="452"/>
      <c r="KA97" s="452"/>
      <c r="KB97" s="452"/>
      <c r="KC97" s="452"/>
      <c r="KD97" s="452"/>
      <c r="KE97" s="452"/>
      <c r="KF97" s="452"/>
      <c r="KG97" s="452"/>
      <c r="KH97" s="452"/>
      <c r="KI97" s="452"/>
      <c r="KJ97" s="452"/>
      <c r="KK97" s="452"/>
      <c r="KL97" s="452"/>
      <c r="KM97" s="452"/>
      <c r="KN97" s="452"/>
      <c r="KO97" s="452"/>
      <c r="KP97" s="452"/>
      <c r="KQ97" s="452"/>
      <c r="KR97" s="452"/>
      <c r="KS97" s="452"/>
      <c r="KT97" s="452"/>
      <c r="KU97" s="452"/>
      <c r="KV97" s="452"/>
      <c r="KW97" s="452"/>
      <c r="KX97" s="452"/>
      <c r="KY97" s="452"/>
      <c r="KZ97" s="452"/>
      <c r="LA97" s="452"/>
      <c r="LB97" s="452"/>
      <c r="LC97" s="452"/>
      <c r="LD97" s="452"/>
      <c r="LE97" s="452"/>
      <c r="LF97" s="452"/>
      <c r="LG97" s="452"/>
      <c r="LH97" s="452"/>
      <c r="LI97" s="452"/>
      <c r="LJ97" s="452"/>
      <c r="LK97" s="452"/>
      <c r="LL97" s="452"/>
      <c r="LM97" s="452"/>
      <c r="LN97" s="452"/>
      <c r="LO97" s="452"/>
      <c r="LP97" s="452"/>
      <c r="LQ97" s="452"/>
      <c r="LR97" s="452"/>
      <c r="LS97" s="452"/>
      <c r="LT97" s="452"/>
      <c r="LU97" s="452"/>
      <c r="LV97" s="452"/>
      <c r="LW97" s="452"/>
      <c r="LX97" s="452"/>
      <c r="LY97" s="452"/>
      <c r="LZ97" s="452"/>
      <c r="MA97" s="452"/>
      <c r="MB97" s="452"/>
      <c r="MC97" s="452"/>
      <c r="MD97" s="452"/>
      <c r="ME97" s="452"/>
      <c r="MF97" s="452"/>
      <c r="MG97" s="452"/>
      <c r="MH97" s="452"/>
      <c r="MI97" s="452"/>
      <c r="MJ97" s="452"/>
      <c r="MK97" s="452"/>
      <c r="ML97" s="452"/>
      <c r="MM97" s="452"/>
      <c r="MN97" s="452"/>
      <c r="MO97" s="452"/>
      <c r="MP97" s="452"/>
      <c r="MQ97" s="452"/>
    </row>
    <row r="98" spans="1:355" s="509" customFormat="1" ht="15">
      <c r="A98" s="492" t="s">
        <v>1250</v>
      </c>
      <c r="B98" s="89" t="s">
        <v>1251</v>
      </c>
      <c r="C98" s="502" t="s">
        <v>1252</v>
      </c>
      <c r="D98" s="88" t="s">
        <v>1196</v>
      </c>
      <c r="E98" s="87" t="s">
        <v>424</v>
      </c>
      <c r="F98" s="503">
        <v>1</v>
      </c>
      <c r="G98" s="504">
        <v>0</v>
      </c>
      <c r="H98" s="505">
        <f>G98*1.2</f>
        <v>0</v>
      </c>
      <c r="I98" s="506">
        <f>F98*G98</f>
        <v>0</v>
      </c>
      <c r="J98" s="505">
        <f>I98*1.2</f>
        <v>0</v>
      </c>
      <c r="K98" s="507">
        <v>0</v>
      </c>
      <c r="L98" s="508">
        <f>F98*K98</f>
        <v>0</v>
      </c>
    </row>
    <row r="99" spans="1:355" ht="13.5" customHeight="1">
      <c r="A99" s="492"/>
      <c r="B99" s="520"/>
      <c r="C99" s="494"/>
      <c r="D99" s="511"/>
      <c r="E99" s="496"/>
      <c r="F99" s="496"/>
      <c r="G99" s="512"/>
      <c r="H99" s="526"/>
      <c r="I99" s="506"/>
      <c r="J99" s="506"/>
      <c r="K99" s="521"/>
      <c r="L99" s="515"/>
    </row>
    <row r="100" spans="1:355" s="509" customFormat="1" ht="15">
      <c r="A100" s="492" t="s">
        <v>1253</v>
      </c>
      <c r="B100" s="89" t="s">
        <v>1254</v>
      </c>
      <c r="C100" s="502" t="s">
        <v>1255</v>
      </c>
      <c r="D100" s="88" t="s">
        <v>1152</v>
      </c>
      <c r="E100" s="87" t="s">
        <v>424</v>
      </c>
      <c r="F100" s="503">
        <v>1</v>
      </c>
      <c r="G100" s="504">
        <v>0</v>
      </c>
      <c r="H100" s="505">
        <f>G100*1.2</f>
        <v>0</v>
      </c>
      <c r="I100" s="506">
        <f>F100*G100</f>
        <v>0</v>
      </c>
      <c r="J100" s="505">
        <f>I100*1.2</f>
        <v>0</v>
      </c>
      <c r="K100" s="507">
        <v>0</v>
      </c>
      <c r="L100" s="508">
        <f>F100*K100</f>
        <v>0</v>
      </c>
    </row>
    <row r="101" spans="1:355" s="557" customFormat="1" ht="13.5" customHeight="1">
      <c r="A101" s="492"/>
      <c r="B101" s="520"/>
      <c r="C101" s="494"/>
      <c r="D101" s="511"/>
      <c r="E101" s="496"/>
      <c r="F101" s="496"/>
      <c r="G101" s="512"/>
      <c r="H101" s="526"/>
      <c r="I101" s="506"/>
      <c r="J101" s="506"/>
      <c r="K101" s="521"/>
      <c r="L101" s="515"/>
      <c r="M101" s="452"/>
      <c r="N101" s="452"/>
      <c r="O101" s="452"/>
      <c r="P101" s="452"/>
      <c r="Q101" s="452"/>
      <c r="R101" s="452"/>
      <c r="S101" s="452"/>
      <c r="T101" s="452"/>
      <c r="U101" s="452"/>
      <c r="V101" s="452"/>
      <c r="W101" s="452"/>
      <c r="X101" s="452"/>
      <c r="Y101" s="452"/>
      <c r="Z101" s="452"/>
      <c r="AA101" s="452"/>
      <c r="AB101" s="452"/>
      <c r="AC101" s="452"/>
      <c r="AD101" s="452"/>
      <c r="AE101" s="452"/>
      <c r="AF101" s="452"/>
      <c r="AG101" s="452"/>
      <c r="AH101" s="452"/>
      <c r="AI101" s="452"/>
      <c r="AJ101" s="452"/>
      <c r="AK101" s="452"/>
      <c r="AL101" s="452"/>
      <c r="AM101" s="452"/>
      <c r="AN101" s="452"/>
      <c r="AO101" s="452"/>
      <c r="AP101" s="452"/>
      <c r="AQ101" s="452"/>
      <c r="AR101" s="452"/>
      <c r="AS101" s="452"/>
      <c r="AT101" s="452"/>
      <c r="AU101" s="452"/>
      <c r="AV101" s="452"/>
      <c r="AW101" s="452"/>
      <c r="AX101" s="452"/>
      <c r="AY101" s="452"/>
      <c r="AZ101" s="452"/>
      <c r="BA101" s="452"/>
      <c r="BB101" s="452"/>
      <c r="BC101" s="452"/>
      <c r="BD101" s="452"/>
      <c r="BE101" s="452"/>
      <c r="BF101" s="452"/>
      <c r="BG101" s="452"/>
      <c r="BH101" s="452"/>
      <c r="BI101" s="452"/>
      <c r="BJ101" s="452"/>
      <c r="BK101" s="452"/>
      <c r="BL101" s="452"/>
      <c r="BM101" s="452"/>
      <c r="BN101" s="452"/>
      <c r="BO101" s="452"/>
      <c r="BP101" s="452"/>
      <c r="BQ101" s="452"/>
      <c r="BR101" s="452"/>
      <c r="BS101" s="452"/>
      <c r="BT101" s="452"/>
      <c r="BU101" s="452"/>
      <c r="BV101" s="452"/>
      <c r="BW101" s="452"/>
      <c r="BX101" s="452"/>
      <c r="BY101" s="452"/>
      <c r="BZ101" s="452"/>
      <c r="CA101" s="452"/>
      <c r="CB101" s="452"/>
      <c r="CC101" s="452"/>
      <c r="CD101" s="452"/>
      <c r="CE101" s="452"/>
      <c r="CF101" s="452"/>
      <c r="CG101" s="452"/>
      <c r="CH101" s="452"/>
      <c r="CI101" s="452"/>
      <c r="CJ101" s="452"/>
      <c r="CK101" s="452"/>
      <c r="CL101" s="452"/>
      <c r="CM101" s="452"/>
      <c r="CN101" s="452"/>
      <c r="CO101" s="452"/>
      <c r="CP101" s="452"/>
      <c r="CQ101" s="452"/>
      <c r="CR101" s="452"/>
      <c r="CS101" s="452"/>
      <c r="CT101" s="452"/>
      <c r="CU101" s="452"/>
      <c r="CV101" s="452"/>
      <c r="CW101" s="452"/>
      <c r="CX101" s="452"/>
      <c r="CY101" s="452"/>
      <c r="CZ101" s="452"/>
      <c r="DA101" s="452"/>
      <c r="DB101" s="452"/>
      <c r="DC101" s="452"/>
      <c r="DD101" s="452"/>
      <c r="DE101" s="452"/>
      <c r="DF101" s="452"/>
      <c r="DG101" s="452"/>
      <c r="DH101" s="452"/>
      <c r="DI101" s="452"/>
      <c r="DJ101" s="452"/>
      <c r="DK101" s="452"/>
      <c r="DL101" s="452"/>
      <c r="DM101" s="452"/>
      <c r="DN101" s="452"/>
      <c r="DO101" s="452"/>
      <c r="DP101" s="452"/>
      <c r="DQ101" s="452"/>
      <c r="DR101" s="452"/>
      <c r="DS101" s="452"/>
      <c r="DT101" s="452"/>
      <c r="DU101" s="452"/>
      <c r="DV101" s="452"/>
      <c r="DW101" s="452"/>
      <c r="DX101" s="452"/>
      <c r="DY101" s="452"/>
      <c r="DZ101" s="452"/>
      <c r="EA101" s="452"/>
      <c r="EB101" s="452"/>
      <c r="EC101" s="452"/>
      <c r="ED101" s="452"/>
      <c r="EE101" s="452"/>
      <c r="EF101" s="452"/>
      <c r="EG101" s="452"/>
      <c r="EH101" s="452"/>
      <c r="EI101" s="452"/>
      <c r="EJ101" s="452"/>
      <c r="EK101" s="452"/>
      <c r="EL101" s="452"/>
      <c r="EM101" s="452"/>
      <c r="EN101" s="452"/>
      <c r="EO101" s="452"/>
      <c r="EP101" s="452"/>
      <c r="EQ101" s="452"/>
      <c r="ER101" s="452"/>
      <c r="ES101" s="452"/>
      <c r="ET101" s="452"/>
      <c r="EU101" s="452"/>
      <c r="EV101" s="452"/>
      <c r="EW101" s="452"/>
      <c r="EX101" s="452"/>
      <c r="EY101" s="452"/>
      <c r="EZ101" s="452"/>
      <c r="FA101" s="452"/>
      <c r="FB101" s="452"/>
      <c r="FC101" s="452"/>
      <c r="FD101" s="452"/>
      <c r="FE101" s="452"/>
      <c r="FF101" s="452"/>
      <c r="FG101" s="452"/>
      <c r="FH101" s="452"/>
      <c r="FI101" s="452"/>
      <c r="FJ101" s="452"/>
      <c r="FK101" s="452"/>
      <c r="FL101" s="452"/>
      <c r="FM101" s="452"/>
      <c r="FN101" s="452"/>
      <c r="FO101" s="452"/>
      <c r="FP101" s="452"/>
      <c r="FQ101" s="452"/>
      <c r="FR101" s="452"/>
      <c r="FS101" s="452"/>
      <c r="FT101" s="452"/>
      <c r="FU101" s="452"/>
      <c r="FV101" s="452"/>
      <c r="FW101" s="452"/>
      <c r="FX101" s="452"/>
      <c r="FY101" s="452"/>
      <c r="FZ101" s="452"/>
      <c r="GA101" s="452"/>
      <c r="GB101" s="452"/>
      <c r="GC101" s="452"/>
      <c r="GD101" s="452"/>
      <c r="GE101" s="452"/>
      <c r="GF101" s="452"/>
      <c r="GG101" s="452"/>
      <c r="GH101" s="452"/>
      <c r="GI101" s="452"/>
      <c r="GJ101" s="452"/>
      <c r="GK101" s="452"/>
      <c r="GL101" s="452"/>
      <c r="GM101" s="452"/>
      <c r="GN101" s="452"/>
      <c r="GO101" s="452"/>
      <c r="GP101" s="452"/>
      <c r="GQ101" s="452"/>
      <c r="GR101" s="452"/>
      <c r="GS101" s="452"/>
      <c r="GT101" s="452"/>
      <c r="GU101" s="452"/>
      <c r="GV101" s="452"/>
      <c r="GW101" s="452"/>
      <c r="GX101" s="452"/>
      <c r="GY101" s="452"/>
      <c r="GZ101" s="452"/>
      <c r="HA101" s="452"/>
      <c r="HB101" s="452"/>
      <c r="HC101" s="452"/>
      <c r="HD101" s="452"/>
      <c r="HE101" s="452"/>
      <c r="HF101" s="452"/>
      <c r="HG101" s="452"/>
      <c r="HH101" s="452"/>
      <c r="HI101" s="452"/>
      <c r="HJ101" s="452"/>
      <c r="HK101" s="452"/>
      <c r="HL101" s="452"/>
      <c r="HM101" s="452"/>
      <c r="HN101" s="452"/>
      <c r="HO101" s="452"/>
      <c r="HP101" s="452"/>
      <c r="HQ101" s="452"/>
      <c r="HR101" s="452"/>
      <c r="HS101" s="452"/>
      <c r="HT101" s="452"/>
      <c r="HU101" s="452"/>
      <c r="HV101" s="452"/>
      <c r="HW101" s="452"/>
      <c r="HX101" s="452"/>
      <c r="HY101" s="452"/>
      <c r="HZ101" s="452"/>
      <c r="IA101" s="452"/>
      <c r="IB101" s="452"/>
      <c r="IC101" s="452"/>
      <c r="ID101" s="452"/>
      <c r="IE101" s="452"/>
      <c r="IF101" s="452"/>
      <c r="IG101" s="452"/>
      <c r="IH101" s="452"/>
      <c r="II101" s="452"/>
      <c r="IJ101" s="452"/>
      <c r="IK101" s="452"/>
      <c r="IL101" s="452"/>
      <c r="IM101" s="452"/>
      <c r="IN101" s="452"/>
      <c r="IO101" s="452"/>
      <c r="IP101" s="452"/>
      <c r="IQ101" s="452"/>
      <c r="IR101" s="452"/>
      <c r="IS101" s="452"/>
      <c r="IT101" s="452"/>
      <c r="IU101" s="452"/>
      <c r="IV101" s="452"/>
      <c r="IW101" s="452"/>
      <c r="IX101" s="452"/>
      <c r="IY101" s="452"/>
      <c r="IZ101" s="452"/>
      <c r="JA101" s="452"/>
      <c r="JB101" s="452"/>
      <c r="JC101" s="452"/>
      <c r="JD101" s="452"/>
      <c r="JE101" s="452"/>
      <c r="JF101" s="452"/>
      <c r="JG101" s="452"/>
      <c r="JH101" s="452"/>
      <c r="JI101" s="452"/>
      <c r="JJ101" s="452"/>
      <c r="JK101" s="452"/>
      <c r="JL101" s="452"/>
      <c r="JM101" s="452"/>
      <c r="JN101" s="452"/>
      <c r="JO101" s="452"/>
      <c r="JP101" s="452"/>
      <c r="JQ101" s="452"/>
      <c r="JR101" s="452"/>
      <c r="JS101" s="452"/>
      <c r="JT101" s="452"/>
      <c r="JU101" s="452"/>
      <c r="JV101" s="452"/>
      <c r="JW101" s="452"/>
      <c r="JX101" s="452"/>
      <c r="JY101" s="452"/>
      <c r="JZ101" s="452"/>
      <c r="KA101" s="452"/>
      <c r="KB101" s="452"/>
      <c r="KC101" s="452"/>
      <c r="KD101" s="452"/>
      <c r="KE101" s="452"/>
      <c r="KF101" s="452"/>
      <c r="KG101" s="452"/>
      <c r="KH101" s="452"/>
      <c r="KI101" s="452"/>
      <c r="KJ101" s="452"/>
      <c r="KK101" s="452"/>
      <c r="KL101" s="452"/>
      <c r="KM101" s="452"/>
      <c r="KN101" s="452"/>
      <c r="KO101" s="452"/>
      <c r="KP101" s="452"/>
      <c r="KQ101" s="452"/>
      <c r="KR101" s="452"/>
      <c r="KS101" s="452"/>
      <c r="KT101" s="452"/>
      <c r="KU101" s="452"/>
      <c r="KV101" s="452"/>
      <c r="KW101" s="452"/>
      <c r="KX101" s="452"/>
      <c r="KY101" s="452"/>
      <c r="KZ101" s="452"/>
      <c r="LA101" s="452"/>
      <c r="LB101" s="452"/>
      <c r="LC101" s="452"/>
      <c r="LD101" s="452"/>
      <c r="LE101" s="452"/>
      <c r="LF101" s="452"/>
      <c r="LG101" s="452"/>
      <c r="LH101" s="452"/>
      <c r="LI101" s="452"/>
      <c r="LJ101" s="452"/>
      <c r="LK101" s="452"/>
      <c r="LL101" s="452"/>
      <c r="LM101" s="452"/>
      <c r="LN101" s="452"/>
      <c r="LO101" s="452"/>
      <c r="LP101" s="452"/>
      <c r="LQ101" s="452"/>
      <c r="LR101" s="452"/>
      <c r="LS101" s="452"/>
      <c r="LT101" s="452"/>
      <c r="LU101" s="452"/>
      <c r="LV101" s="452"/>
      <c r="LW101" s="452"/>
      <c r="LX101" s="452"/>
      <c r="LY101" s="452"/>
      <c r="LZ101" s="452"/>
      <c r="MA101" s="452"/>
      <c r="MB101" s="452"/>
      <c r="MC101" s="452"/>
      <c r="MD101" s="452"/>
      <c r="ME101" s="452"/>
      <c r="MF101" s="452"/>
      <c r="MG101" s="452"/>
      <c r="MH101" s="452"/>
      <c r="MI101" s="452"/>
      <c r="MJ101" s="452"/>
      <c r="MK101" s="452"/>
      <c r="ML101" s="452"/>
      <c r="MM101" s="452"/>
      <c r="MN101" s="452"/>
      <c r="MO101" s="452"/>
      <c r="MP101" s="452"/>
      <c r="MQ101" s="452"/>
    </row>
    <row r="102" spans="1:355" s="557" customFormat="1" ht="13.5" customHeight="1">
      <c r="A102" s="492" t="s">
        <v>1256</v>
      </c>
      <c r="B102" s="520"/>
      <c r="C102" s="494" t="s">
        <v>1257</v>
      </c>
      <c r="D102" s="511"/>
      <c r="E102" s="496" t="s">
        <v>1258</v>
      </c>
      <c r="F102" s="496">
        <v>1</v>
      </c>
      <c r="G102" s="512">
        <v>0</v>
      </c>
      <c r="H102" s="526">
        <f>G102*1.2</f>
        <v>0</v>
      </c>
      <c r="I102" s="506">
        <f>G102*F102</f>
        <v>0</v>
      </c>
      <c r="J102" s="506">
        <f>F102*H102</f>
        <v>0</v>
      </c>
      <c r="K102" s="521">
        <v>0</v>
      </c>
      <c r="L102" s="515">
        <f>K102*F102</f>
        <v>0</v>
      </c>
      <c r="M102" s="452"/>
      <c r="N102" s="452"/>
      <c r="O102" s="452"/>
      <c r="P102" s="452"/>
      <c r="Q102" s="452"/>
      <c r="R102" s="452"/>
      <c r="S102" s="452"/>
      <c r="T102" s="452"/>
      <c r="U102" s="452"/>
      <c r="V102" s="452"/>
      <c r="W102" s="452"/>
      <c r="X102" s="452"/>
      <c r="Y102" s="452"/>
      <c r="Z102" s="452"/>
      <c r="AA102" s="452"/>
      <c r="AB102" s="452"/>
      <c r="AC102" s="452"/>
      <c r="AD102" s="452"/>
      <c r="AE102" s="452"/>
      <c r="AF102" s="452"/>
      <c r="AG102" s="452"/>
      <c r="AH102" s="452"/>
      <c r="AI102" s="452"/>
      <c r="AJ102" s="452"/>
      <c r="AK102" s="452"/>
      <c r="AL102" s="452"/>
      <c r="AM102" s="452"/>
      <c r="AN102" s="452"/>
      <c r="AO102" s="452"/>
      <c r="AP102" s="452"/>
      <c r="AQ102" s="452"/>
      <c r="AR102" s="452"/>
      <c r="AS102" s="452"/>
      <c r="AT102" s="452"/>
      <c r="AU102" s="452"/>
      <c r="AV102" s="452"/>
      <c r="AW102" s="452"/>
      <c r="AX102" s="452"/>
      <c r="AY102" s="452"/>
      <c r="AZ102" s="452"/>
      <c r="BA102" s="452"/>
      <c r="BB102" s="452"/>
      <c r="BC102" s="452"/>
      <c r="BD102" s="452"/>
      <c r="BE102" s="452"/>
      <c r="BF102" s="452"/>
      <c r="BG102" s="452"/>
      <c r="BH102" s="452"/>
      <c r="BI102" s="452"/>
      <c r="BJ102" s="452"/>
      <c r="BK102" s="452"/>
      <c r="BL102" s="452"/>
      <c r="BM102" s="452"/>
      <c r="BN102" s="452"/>
      <c r="BO102" s="452"/>
      <c r="BP102" s="452"/>
      <c r="BQ102" s="452"/>
      <c r="BR102" s="452"/>
      <c r="BS102" s="452"/>
      <c r="BT102" s="452"/>
      <c r="BU102" s="452"/>
      <c r="BV102" s="452"/>
      <c r="BW102" s="452"/>
      <c r="BX102" s="452"/>
      <c r="BY102" s="452"/>
      <c r="BZ102" s="452"/>
      <c r="CA102" s="452"/>
      <c r="CB102" s="452"/>
      <c r="CC102" s="452"/>
      <c r="CD102" s="452"/>
      <c r="CE102" s="452"/>
      <c r="CF102" s="452"/>
      <c r="CG102" s="452"/>
      <c r="CH102" s="452"/>
      <c r="CI102" s="452"/>
      <c r="CJ102" s="452"/>
      <c r="CK102" s="452"/>
      <c r="CL102" s="452"/>
      <c r="CM102" s="452"/>
      <c r="CN102" s="452"/>
      <c r="CO102" s="452"/>
      <c r="CP102" s="452"/>
      <c r="CQ102" s="452"/>
      <c r="CR102" s="452"/>
      <c r="CS102" s="452"/>
      <c r="CT102" s="452"/>
      <c r="CU102" s="452"/>
      <c r="CV102" s="452"/>
      <c r="CW102" s="452"/>
      <c r="CX102" s="452"/>
      <c r="CY102" s="452"/>
      <c r="CZ102" s="452"/>
      <c r="DA102" s="452"/>
      <c r="DB102" s="452"/>
      <c r="DC102" s="452"/>
      <c r="DD102" s="452"/>
      <c r="DE102" s="452"/>
      <c r="DF102" s="452"/>
      <c r="DG102" s="452"/>
      <c r="DH102" s="452"/>
      <c r="DI102" s="452"/>
      <c r="DJ102" s="452"/>
      <c r="DK102" s="452"/>
      <c r="DL102" s="452"/>
      <c r="DM102" s="452"/>
      <c r="DN102" s="452"/>
      <c r="DO102" s="452"/>
      <c r="DP102" s="452"/>
      <c r="DQ102" s="452"/>
      <c r="DR102" s="452"/>
      <c r="DS102" s="452"/>
      <c r="DT102" s="452"/>
      <c r="DU102" s="452"/>
      <c r="DV102" s="452"/>
      <c r="DW102" s="452"/>
      <c r="DX102" s="452"/>
      <c r="DY102" s="452"/>
      <c r="DZ102" s="452"/>
      <c r="EA102" s="452"/>
      <c r="EB102" s="452"/>
      <c r="EC102" s="452"/>
      <c r="ED102" s="452"/>
      <c r="EE102" s="452"/>
      <c r="EF102" s="452"/>
      <c r="EG102" s="452"/>
      <c r="EH102" s="452"/>
      <c r="EI102" s="452"/>
      <c r="EJ102" s="452"/>
      <c r="EK102" s="452"/>
      <c r="EL102" s="452"/>
      <c r="EM102" s="452"/>
      <c r="EN102" s="452"/>
      <c r="EO102" s="452"/>
      <c r="EP102" s="452"/>
      <c r="EQ102" s="452"/>
      <c r="ER102" s="452"/>
      <c r="ES102" s="452"/>
      <c r="ET102" s="452"/>
      <c r="EU102" s="452"/>
      <c r="EV102" s="452"/>
      <c r="EW102" s="452"/>
      <c r="EX102" s="452"/>
      <c r="EY102" s="452"/>
      <c r="EZ102" s="452"/>
      <c r="FA102" s="452"/>
      <c r="FB102" s="452"/>
      <c r="FC102" s="452"/>
      <c r="FD102" s="452"/>
      <c r="FE102" s="452"/>
      <c r="FF102" s="452"/>
      <c r="FG102" s="452"/>
      <c r="FH102" s="452"/>
      <c r="FI102" s="452"/>
      <c r="FJ102" s="452"/>
      <c r="FK102" s="452"/>
      <c r="FL102" s="452"/>
      <c r="FM102" s="452"/>
      <c r="FN102" s="452"/>
      <c r="FO102" s="452"/>
      <c r="FP102" s="452"/>
      <c r="FQ102" s="452"/>
      <c r="FR102" s="452"/>
      <c r="FS102" s="452"/>
      <c r="FT102" s="452"/>
      <c r="FU102" s="452"/>
      <c r="FV102" s="452"/>
      <c r="FW102" s="452"/>
      <c r="FX102" s="452"/>
      <c r="FY102" s="452"/>
      <c r="FZ102" s="452"/>
      <c r="GA102" s="452"/>
      <c r="GB102" s="452"/>
      <c r="GC102" s="452"/>
      <c r="GD102" s="452"/>
      <c r="GE102" s="452"/>
      <c r="GF102" s="452"/>
      <c r="GG102" s="452"/>
      <c r="GH102" s="452"/>
      <c r="GI102" s="452"/>
      <c r="GJ102" s="452"/>
      <c r="GK102" s="452"/>
      <c r="GL102" s="452"/>
      <c r="GM102" s="452"/>
      <c r="GN102" s="452"/>
      <c r="GO102" s="452"/>
      <c r="GP102" s="452"/>
      <c r="GQ102" s="452"/>
      <c r="GR102" s="452"/>
      <c r="GS102" s="452"/>
      <c r="GT102" s="452"/>
      <c r="GU102" s="452"/>
      <c r="GV102" s="452"/>
      <c r="GW102" s="452"/>
      <c r="GX102" s="452"/>
      <c r="GY102" s="452"/>
      <c r="GZ102" s="452"/>
      <c r="HA102" s="452"/>
      <c r="HB102" s="452"/>
      <c r="HC102" s="452"/>
      <c r="HD102" s="452"/>
      <c r="HE102" s="452"/>
      <c r="HF102" s="452"/>
      <c r="HG102" s="452"/>
      <c r="HH102" s="452"/>
      <c r="HI102" s="452"/>
      <c r="HJ102" s="452"/>
      <c r="HK102" s="452"/>
      <c r="HL102" s="452"/>
      <c r="HM102" s="452"/>
      <c r="HN102" s="452"/>
      <c r="HO102" s="452"/>
      <c r="HP102" s="452"/>
      <c r="HQ102" s="452"/>
      <c r="HR102" s="452"/>
      <c r="HS102" s="452"/>
      <c r="HT102" s="452"/>
      <c r="HU102" s="452"/>
      <c r="HV102" s="452"/>
      <c r="HW102" s="452"/>
      <c r="HX102" s="452"/>
      <c r="HY102" s="452"/>
      <c r="HZ102" s="452"/>
      <c r="IA102" s="452"/>
      <c r="IB102" s="452"/>
      <c r="IC102" s="452"/>
      <c r="ID102" s="452"/>
      <c r="IE102" s="452"/>
      <c r="IF102" s="452"/>
      <c r="IG102" s="452"/>
      <c r="IH102" s="452"/>
      <c r="II102" s="452"/>
      <c r="IJ102" s="452"/>
      <c r="IK102" s="452"/>
      <c r="IL102" s="452"/>
      <c r="IM102" s="452"/>
      <c r="IN102" s="452"/>
      <c r="IO102" s="452"/>
      <c r="IP102" s="452"/>
      <c r="IQ102" s="452"/>
      <c r="IR102" s="452"/>
      <c r="IS102" s="452"/>
      <c r="IT102" s="452"/>
      <c r="IU102" s="452"/>
      <c r="IV102" s="452"/>
      <c r="IW102" s="452"/>
      <c r="IX102" s="452"/>
      <c r="IY102" s="452"/>
      <c r="IZ102" s="452"/>
      <c r="JA102" s="452"/>
      <c r="JB102" s="452"/>
      <c r="JC102" s="452"/>
      <c r="JD102" s="452"/>
      <c r="JE102" s="452"/>
      <c r="JF102" s="452"/>
      <c r="JG102" s="452"/>
      <c r="JH102" s="452"/>
      <c r="JI102" s="452"/>
      <c r="JJ102" s="452"/>
      <c r="JK102" s="452"/>
      <c r="JL102" s="452"/>
      <c r="JM102" s="452"/>
      <c r="JN102" s="452"/>
      <c r="JO102" s="452"/>
      <c r="JP102" s="452"/>
      <c r="JQ102" s="452"/>
      <c r="JR102" s="452"/>
      <c r="JS102" s="452"/>
      <c r="JT102" s="452"/>
      <c r="JU102" s="452"/>
      <c r="JV102" s="452"/>
      <c r="JW102" s="452"/>
      <c r="JX102" s="452"/>
      <c r="JY102" s="452"/>
      <c r="JZ102" s="452"/>
      <c r="KA102" s="452"/>
      <c r="KB102" s="452"/>
      <c r="KC102" s="452"/>
      <c r="KD102" s="452"/>
      <c r="KE102" s="452"/>
      <c r="KF102" s="452"/>
      <c r="KG102" s="452"/>
      <c r="KH102" s="452"/>
      <c r="KI102" s="452"/>
      <c r="KJ102" s="452"/>
      <c r="KK102" s="452"/>
      <c r="KL102" s="452"/>
      <c r="KM102" s="452"/>
      <c r="KN102" s="452"/>
      <c r="KO102" s="452"/>
      <c r="KP102" s="452"/>
      <c r="KQ102" s="452"/>
      <c r="KR102" s="452"/>
      <c r="KS102" s="452"/>
      <c r="KT102" s="452"/>
      <c r="KU102" s="452"/>
      <c r="KV102" s="452"/>
      <c r="KW102" s="452"/>
      <c r="KX102" s="452"/>
      <c r="KY102" s="452"/>
      <c r="KZ102" s="452"/>
      <c r="LA102" s="452"/>
      <c r="LB102" s="452"/>
      <c r="LC102" s="452"/>
      <c r="LD102" s="452"/>
      <c r="LE102" s="452"/>
      <c r="LF102" s="452"/>
      <c r="LG102" s="452"/>
      <c r="LH102" s="452"/>
      <c r="LI102" s="452"/>
      <c r="LJ102" s="452"/>
      <c r="LK102" s="452"/>
      <c r="LL102" s="452"/>
      <c r="LM102" s="452"/>
      <c r="LN102" s="452"/>
      <c r="LO102" s="452"/>
      <c r="LP102" s="452"/>
      <c r="LQ102" s="452"/>
      <c r="LR102" s="452"/>
      <c r="LS102" s="452"/>
      <c r="LT102" s="452"/>
      <c r="LU102" s="452"/>
      <c r="LV102" s="452"/>
      <c r="LW102" s="452"/>
      <c r="LX102" s="452"/>
      <c r="LY102" s="452"/>
      <c r="LZ102" s="452"/>
      <c r="MA102" s="452"/>
      <c r="MB102" s="452"/>
      <c r="MC102" s="452"/>
      <c r="MD102" s="452"/>
      <c r="ME102" s="452"/>
      <c r="MF102" s="452"/>
      <c r="MG102" s="452"/>
      <c r="MH102" s="452"/>
      <c r="MI102" s="452"/>
      <c r="MJ102" s="452"/>
      <c r="MK102" s="452"/>
      <c r="ML102" s="452"/>
      <c r="MM102" s="452"/>
      <c r="MN102" s="452"/>
      <c r="MO102" s="452"/>
      <c r="MP102" s="452"/>
      <c r="MQ102" s="452"/>
    </row>
    <row r="103" spans="1:355" s="557" customFormat="1" ht="13.5" customHeight="1">
      <c r="A103" s="492"/>
      <c r="B103" s="520"/>
      <c r="C103" s="494"/>
      <c r="D103" s="511"/>
      <c r="E103" s="496"/>
      <c r="F103" s="496"/>
      <c r="G103" s="512"/>
      <c r="H103" s="513"/>
      <c r="I103" s="506"/>
      <c r="J103" s="506"/>
      <c r="K103" s="521"/>
      <c r="L103" s="515"/>
      <c r="M103" s="452"/>
      <c r="N103" s="452"/>
      <c r="O103" s="452"/>
      <c r="P103" s="452"/>
      <c r="Q103" s="452"/>
      <c r="R103" s="452"/>
      <c r="S103" s="452"/>
      <c r="T103" s="452"/>
      <c r="U103" s="452"/>
      <c r="V103" s="452"/>
      <c r="W103" s="452"/>
      <c r="X103" s="452"/>
      <c r="Y103" s="452"/>
      <c r="Z103" s="452"/>
      <c r="AA103" s="452"/>
      <c r="AB103" s="452"/>
      <c r="AC103" s="452"/>
      <c r="AD103" s="452"/>
      <c r="AE103" s="452"/>
      <c r="AF103" s="452"/>
      <c r="AG103" s="452"/>
      <c r="AH103" s="452"/>
      <c r="AI103" s="452"/>
      <c r="AJ103" s="452"/>
      <c r="AK103" s="452"/>
      <c r="AL103" s="452"/>
      <c r="AM103" s="452"/>
      <c r="AN103" s="452"/>
      <c r="AO103" s="452"/>
      <c r="AP103" s="452"/>
      <c r="AQ103" s="452"/>
      <c r="AR103" s="452"/>
      <c r="AS103" s="452"/>
      <c r="AT103" s="452"/>
      <c r="AU103" s="452"/>
      <c r="AV103" s="452"/>
      <c r="AW103" s="452"/>
      <c r="AX103" s="452"/>
      <c r="AY103" s="452"/>
      <c r="AZ103" s="452"/>
      <c r="BA103" s="452"/>
      <c r="BB103" s="452"/>
      <c r="BC103" s="452"/>
      <c r="BD103" s="452"/>
      <c r="BE103" s="452"/>
      <c r="BF103" s="452"/>
      <c r="BG103" s="452"/>
      <c r="BH103" s="452"/>
      <c r="BI103" s="452"/>
      <c r="BJ103" s="452"/>
      <c r="BK103" s="452"/>
      <c r="BL103" s="452"/>
      <c r="BM103" s="452"/>
      <c r="BN103" s="452"/>
      <c r="BO103" s="452"/>
      <c r="BP103" s="452"/>
      <c r="BQ103" s="452"/>
      <c r="BR103" s="452"/>
      <c r="BS103" s="452"/>
      <c r="BT103" s="452"/>
      <c r="BU103" s="452"/>
      <c r="BV103" s="452"/>
      <c r="BW103" s="452"/>
      <c r="BX103" s="452"/>
      <c r="BY103" s="452"/>
      <c r="BZ103" s="452"/>
      <c r="CA103" s="452"/>
      <c r="CB103" s="452"/>
      <c r="CC103" s="452"/>
      <c r="CD103" s="452"/>
      <c r="CE103" s="452"/>
      <c r="CF103" s="452"/>
      <c r="CG103" s="452"/>
      <c r="CH103" s="452"/>
      <c r="CI103" s="452"/>
      <c r="CJ103" s="452"/>
      <c r="CK103" s="452"/>
      <c r="CL103" s="452"/>
      <c r="CM103" s="452"/>
      <c r="CN103" s="452"/>
      <c r="CO103" s="452"/>
      <c r="CP103" s="452"/>
      <c r="CQ103" s="452"/>
      <c r="CR103" s="452"/>
      <c r="CS103" s="452"/>
      <c r="CT103" s="452"/>
      <c r="CU103" s="452"/>
      <c r="CV103" s="452"/>
      <c r="CW103" s="452"/>
      <c r="CX103" s="452"/>
      <c r="CY103" s="452"/>
      <c r="CZ103" s="452"/>
      <c r="DA103" s="452"/>
      <c r="DB103" s="452"/>
      <c r="DC103" s="452"/>
      <c r="DD103" s="452"/>
      <c r="DE103" s="452"/>
      <c r="DF103" s="452"/>
      <c r="DG103" s="452"/>
      <c r="DH103" s="452"/>
      <c r="DI103" s="452"/>
      <c r="DJ103" s="452"/>
      <c r="DK103" s="452"/>
      <c r="DL103" s="452"/>
      <c r="DM103" s="452"/>
      <c r="DN103" s="452"/>
      <c r="DO103" s="452"/>
      <c r="DP103" s="452"/>
      <c r="DQ103" s="452"/>
      <c r="DR103" s="452"/>
      <c r="DS103" s="452"/>
      <c r="DT103" s="452"/>
      <c r="DU103" s="452"/>
      <c r="DV103" s="452"/>
      <c r="DW103" s="452"/>
      <c r="DX103" s="452"/>
      <c r="DY103" s="452"/>
      <c r="DZ103" s="452"/>
      <c r="EA103" s="452"/>
      <c r="EB103" s="452"/>
      <c r="EC103" s="452"/>
      <c r="ED103" s="452"/>
      <c r="EE103" s="452"/>
      <c r="EF103" s="452"/>
      <c r="EG103" s="452"/>
      <c r="EH103" s="452"/>
      <c r="EI103" s="452"/>
      <c r="EJ103" s="452"/>
      <c r="EK103" s="452"/>
      <c r="EL103" s="452"/>
      <c r="EM103" s="452"/>
      <c r="EN103" s="452"/>
      <c r="EO103" s="452"/>
      <c r="EP103" s="452"/>
      <c r="EQ103" s="452"/>
      <c r="ER103" s="452"/>
      <c r="ES103" s="452"/>
      <c r="ET103" s="452"/>
      <c r="EU103" s="452"/>
      <c r="EV103" s="452"/>
      <c r="EW103" s="452"/>
      <c r="EX103" s="452"/>
      <c r="EY103" s="452"/>
      <c r="EZ103" s="452"/>
      <c r="FA103" s="452"/>
      <c r="FB103" s="452"/>
      <c r="FC103" s="452"/>
      <c r="FD103" s="452"/>
      <c r="FE103" s="452"/>
      <c r="FF103" s="452"/>
      <c r="FG103" s="452"/>
      <c r="FH103" s="452"/>
      <c r="FI103" s="452"/>
      <c r="FJ103" s="452"/>
      <c r="FK103" s="452"/>
      <c r="FL103" s="452"/>
      <c r="FM103" s="452"/>
      <c r="FN103" s="452"/>
      <c r="FO103" s="452"/>
      <c r="FP103" s="452"/>
      <c r="FQ103" s="452"/>
      <c r="FR103" s="452"/>
      <c r="FS103" s="452"/>
      <c r="FT103" s="452"/>
      <c r="FU103" s="452"/>
      <c r="FV103" s="452"/>
      <c r="FW103" s="452"/>
      <c r="FX103" s="452"/>
      <c r="FY103" s="452"/>
      <c r="FZ103" s="452"/>
      <c r="GA103" s="452"/>
      <c r="GB103" s="452"/>
      <c r="GC103" s="452"/>
      <c r="GD103" s="452"/>
      <c r="GE103" s="452"/>
      <c r="GF103" s="452"/>
      <c r="GG103" s="452"/>
      <c r="GH103" s="452"/>
      <c r="GI103" s="452"/>
      <c r="GJ103" s="452"/>
      <c r="GK103" s="452"/>
      <c r="GL103" s="452"/>
      <c r="GM103" s="452"/>
      <c r="GN103" s="452"/>
      <c r="GO103" s="452"/>
      <c r="GP103" s="452"/>
      <c r="GQ103" s="452"/>
      <c r="GR103" s="452"/>
      <c r="GS103" s="452"/>
      <c r="GT103" s="452"/>
      <c r="GU103" s="452"/>
      <c r="GV103" s="452"/>
      <c r="GW103" s="452"/>
      <c r="GX103" s="452"/>
      <c r="GY103" s="452"/>
      <c r="GZ103" s="452"/>
      <c r="HA103" s="452"/>
      <c r="HB103" s="452"/>
      <c r="HC103" s="452"/>
      <c r="HD103" s="452"/>
      <c r="HE103" s="452"/>
      <c r="HF103" s="452"/>
      <c r="HG103" s="452"/>
      <c r="HH103" s="452"/>
      <c r="HI103" s="452"/>
      <c r="HJ103" s="452"/>
      <c r="HK103" s="452"/>
      <c r="HL103" s="452"/>
      <c r="HM103" s="452"/>
      <c r="HN103" s="452"/>
      <c r="HO103" s="452"/>
      <c r="HP103" s="452"/>
      <c r="HQ103" s="452"/>
      <c r="HR103" s="452"/>
      <c r="HS103" s="452"/>
      <c r="HT103" s="452"/>
      <c r="HU103" s="452"/>
      <c r="HV103" s="452"/>
      <c r="HW103" s="452"/>
      <c r="HX103" s="452"/>
      <c r="HY103" s="452"/>
      <c r="HZ103" s="452"/>
      <c r="IA103" s="452"/>
      <c r="IB103" s="452"/>
      <c r="IC103" s="452"/>
      <c r="ID103" s="452"/>
      <c r="IE103" s="452"/>
      <c r="IF103" s="452"/>
      <c r="IG103" s="452"/>
      <c r="IH103" s="452"/>
      <c r="II103" s="452"/>
      <c r="IJ103" s="452"/>
      <c r="IK103" s="452"/>
      <c r="IL103" s="452"/>
      <c r="IM103" s="452"/>
      <c r="IN103" s="452"/>
      <c r="IO103" s="452"/>
      <c r="IP103" s="452"/>
      <c r="IQ103" s="452"/>
      <c r="IR103" s="452"/>
      <c r="IS103" s="452"/>
      <c r="IT103" s="452"/>
      <c r="IU103" s="452"/>
      <c r="IV103" s="452"/>
      <c r="IW103" s="452"/>
      <c r="IX103" s="452"/>
      <c r="IY103" s="452"/>
      <c r="IZ103" s="452"/>
      <c r="JA103" s="452"/>
      <c r="JB103" s="452"/>
      <c r="JC103" s="452"/>
      <c r="JD103" s="452"/>
      <c r="JE103" s="452"/>
      <c r="JF103" s="452"/>
      <c r="JG103" s="452"/>
      <c r="JH103" s="452"/>
      <c r="JI103" s="452"/>
      <c r="JJ103" s="452"/>
      <c r="JK103" s="452"/>
      <c r="JL103" s="452"/>
      <c r="JM103" s="452"/>
      <c r="JN103" s="452"/>
      <c r="JO103" s="452"/>
      <c r="JP103" s="452"/>
      <c r="JQ103" s="452"/>
      <c r="JR103" s="452"/>
      <c r="JS103" s="452"/>
      <c r="JT103" s="452"/>
      <c r="JU103" s="452"/>
      <c r="JV103" s="452"/>
      <c r="JW103" s="452"/>
      <c r="JX103" s="452"/>
      <c r="JY103" s="452"/>
      <c r="JZ103" s="452"/>
      <c r="KA103" s="452"/>
      <c r="KB103" s="452"/>
      <c r="KC103" s="452"/>
      <c r="KD103" s="452"/>
      <c r="KE103" s="452"/>
      <c r="KF103" s="452"/>
      <c r="KG103" s="452"/>
      <c r="KH103" s="452"/>
      <c r="KI103" s="452"/>
      <c r="KJ103" s="452"/>
      <c r="KK103" s="452"/>
      <c r="KL103" s="452"/>
      <c r="KM103" s="452"/>
      <c r="KN103" s="452"/>
      <c r="KO103" s="452"/>
      <c r="KP103" s="452"/>
      <c r="KQ103" s="452"/>
      <c r="KR103" s="452"/>
      <c r="KS103" s="452"/>
      <c r="KT103" s="452"/>
      <c r="KU103" s="452"/>
      <c r="KV103" s="452"/>
      <c r="KW103" s="452"/>
      <c r="KX103" s="452"/>
      <c r="KY103" s="452"/>
      <c r="KZ103" s="452"/>
      <c r="LA103" s="452"/>
      <c r="LB103" s="452"/>
      <c r="LC103" s="452"/>
      <c r="LD103" s="452"/>
      <c r="LE103" s="452"/>
      <c r="LF103" s="452"/>
      <c r="LG103" s="452"/>
      <c r="LH103" s="452"/>
      <c r="LI103" s="452"/>
      <c r="LJ103" s="452"/>
      <c r="LK103" s="452"/>
      <c r="LL103" s="452"/>
      <c r="LM103" s="452"/>
      <c r="LN103" s="452"/>
      <c r="LO103" s="452"/>
      <c r="LP103" s="452"/>
      <c r="LQ103" s="452"/>
      <c r="LR103" s="452"/>
      <c r="LS103" s="452"/>
      <c r="LT103" s="452"/>
      <c r="LU103" s="452"/>
      <c r="LV103" s="452"/>
      <c r="LW103" s="452"/>
      <c r="LX103" s="452"/>
      <c r="LY103" s="452"/>
      <c r="LZ103" s="452"/>
      <c r="MA103" s="452"/>
      <c r="MB103" s="452"/>
      <c r="MC103" s="452"/>
      <c r="MD103" s="452"/>
      <c r="ME103" s="452"/>
      <c r="MF103" s="452"/>
      <c r="MG103" s="452"/>
      <c r="MH103" s="452"/>
      <c r="MI103" s="452"/>
      <c r="MJ103" s="452"/>
      <c r="MK103" s="452"/>
      <c r="ML103" s="452"/>
      <c r="MM103" s="452"/>
      <c r="MN103" s="452"/>
      <c r="MO103" s="452"/>
      <c r="MP103" s="452"/>
      <c r="MQ103" s="452"/>
    </row>
    <row r="104" spans="1:355" s="557" customFormat="1" ht="13.5" customHeight="1">
      <c r="A104" s="492" t="s">
        <v>1259</v>
      </c>
      <c r="B104" s="520"/>
      <c r="C104" s="494" t="s">
        <v>1260</v>
      </c>
      <c r="D104" s="511"/>
      <c r="E104" s="496" t="s">
        <v>424</v>
      </c>
      <c r="F104" s="496">
        <v>1</v>
      </c>
      <c r="G104" s="512">
        <v>0</v>
      </c>
      <c r="H104" s="526">
        <f>G104*1.2</f>
        <v>0</v>
      </c>
      <c r="I104" s="506">
        <f>G104*F104</f>
        <v>0</v>
      </c>
      <c r="J104" s="506">
        <f>F104*H104</f>
        <v>0</v>
      </c>
      <c r="K104" s="521">
        <v>0</v>
      </c>
      <c r="L104" s="515">
        <f>K104*F104</f>
        <v>0</v>
      </c>
      <c r="M104" s="452"/>
      <c r="N104" s="452"/>
      <c r="O104" s="452"/>
      <c r="P104" s="452"/>
      <c r="Q104" s="452"/>
      <c r="R104" s="452"/>
      <c r="S104" s="452"/>
      <c r="T104" s="452"/>
      <c r="U104" s="452"/>
      <c r="V104" s="452"/>
      <c r="W104" s="452"/>
      <c r="X104" s="452"/>
      <c r="Y104" s="452"/>
      <c r="Z104" s="452"/>
      <c r="AA104" s="452"/>
      <c r="AB104" s="452"/>
      <c r="AC104" s="452"/>
      <c r="AD104" s="452"/>
      <c r="AE104" s="452"/>
      <c r="AF104" s="452"/>
      <c r="AG104" s="452"/>
      <c r="AH104" s="452"/>
      <c r="AI104" s="452"/>
      <c r="AJ104" s="452"/>
      <c r="AK104" s="452"/>
      <c r="AL104" s="452"/>
      <c r="AM104" s="452"/>
      <c r="AN104" s="452"/>
      <c r="AO104" s="452"/>
      <c r="AP104" s="452"/>
      <c r="AQ104" s="452"/>
      <c r="AR104" s="452"/>
      <c r="AS104" s="452"/>
      <c r="AT104" s="452"/>
      <c r="AU104" s="452"/>
      <c r="AV104" s="452"/>
      <c r="AW104" s="452"/>
      <c r="AX104" s="452"/>
      <c r="AY104" s="452"/>
      <c r="AZ104" s="452"/>
      <c r="BA104" s="452"/>
      <c r="BB104" s="452"/>
      <c r="BC104" s="452"/>
      <c r="BD104" s="452"/>
      <c r="BE104" s="452"/>
      <c r="BF104" s="452"/>
      <c r="BG104" s="452"/>
      <c r="BH104" s="452"/>
      <c r="BI104" s="452"/>
      <c r="BJ104" s="452"/>
      <c r="BK104" s="452"/>
      <c r="BL104" s="452"/>
      <c r="BM104" s="452"/>
      <c r="BN104" s="452"/>
      <c r="BO104" s="452"/>
      <c r="BP104" s="452"/>
      <c r="BQ104" s="452"/>
      <c r="BR104" s="452"/>
      <c r="BS104" s="452"/>
      <c r="BT104" s="452"/>
      <c r="BU104" s="452"/>
      <c r="BV104" s="452"/>
      <c r="BW104" s="452"/>
      <c r="BX104" s="452"/>
      <c r="BY104" s="452"/>
      <c r="BZ104" s="452"/>
      <c r="CA104" s="452"/>
      <c r="CB104" s="452"/>
      <c r="CC104" s="452"/>
      <c r="CD104" s="452"/>
      <c r="CE104" s="452"/>
      <c r="CF104" s="452"/>
      <c r="CG104" s="452"/>
      <c r="CH104" s="452"/>
      <c r="CI104" s="452"/>
      <c r="CJ104" s="452"/>
      <c r="CK104" s="452"/>
      <c r="CL104" s="452"/>
      <c r="CM104" s="452"/>
      <c r="CN104" s="452"/>
      <c r="CO104" s="452"/>
      <c r="CP104" s="452"/>
      <c r="CQ104" s="452"/>
      <c r="CR104" s="452"/>
      <c r="CS104" s="452"/>
      <c r="CT104" s="452"/>
      <c r="CU104" s="452"/>
      <c r="CV104" s="452"/>
      <c r="CW104" s="452"/>
      <c r="CX104" s="452"/>
      <c r="CY104" s="452"/>
      <c r="CZ104" s="452"/>
      <c r="DA104" s="452"/>
      <c r="DB104" s="452"/>
      <c r="DC104" s="452"/>
      <c r="DD104" s="452"/>
      <c r="DE104" s="452"/>
      <c r="DF104" s="452"/>
      <c r="DG104" s="452"/>
      <c r="DH104" s="452"/>
      <c r="DI104" s="452"/>
      <c r="DJ104" s="452"/>
      <c r="DK104" s="452"/>
      <c r="DL104" s="452"/>
      <c r="DM104" s="452"/>
      <c r="DN104" s="452"/>
      <c r="DO104" s="452"/>
      <c r="DP104" s="452"/>
      <c r="DQ104" s="452"/>
      <c r="DR104" s="452"/>
      <c r="DS104" s="452"/>
      <c r="DT104" s="452"/>
      <c r="DU104" s="452"/>
      <c r="DV104" s="452"/>
      <c r="DW104" s="452"/>
      <c r="DX104" s="452"/>
      <c r="DY104" s="452"/>
      <c r="DZ104" s="452"/>
      <c r="EA104" s="452"/>
      <c r="EB104" s="452"/>
      <c r="EC104" s="452"/>
      <c r="ED104" s="452"/>
      <c r="EE104" s="452"/>
      <c r="EF104" s="452"/>
      <c r="EG104" s="452"/>
      <c r="EH104" s="452"/>
      <c r="EI104" s="452"/>
      <c r="EJ104" s="452"/>
      <c r="EK104" s="452"/>
      <c r="EL104" s="452"/>
      <c r="EM104" s="452"/>
      <c r="EN104" s="452"/>
      <c r="EO104" s="452"/>
      <c r="EP104" s="452"/>
      <c r="EQ104" s="452"/>
      <c r="ER104" s="452"/>
      <c r="ES104" s="452"/>
      <c r="ET104" s="452"/>
      <c r="EU104" s="452"/>
      <c r="EV104" s="452"/>
      <c r="EW104" s="452"/>
      <c r="EX104" s="452"/>
      <c r="EY104" s="452"/>
      <c r="EZ104" s="452"/>
      <c r="FA104" s="452"/>
      <c r="FB104" s="452"/>
      <c r="FC104" s="452"/>
      <c r="FD104" s="452"/>
      <c r="FE104" s="452"/>
      <c r="FF104" s="452"/>
      <c r="FG104" s="452"/>
      <c r="FH104" s="452"/>
      <c r="FI104" s="452"/>
      <c r="FJ104" s="452"/>
      <c r="FK104" s="452"/>
      <c r="FL104" s="452"/>
      <c r="FM104" s="452"/>
      <c r="FN104" s="452"/>
      <c r="FO104" s="452"/>
      <c r="FP104" s="452"/>
      <c r="FQ104" s="452"/>
      <c r="FR104" s="452"/>
      <c r="FS104" s="452"/>
      <c r="FT104" s="452"/>
      <c r="FU104" s="452"/>
      <c r="FV104" s="452"/>
      <c r="FW104" s="452"/>
      <c r="FX104" s="452"/>
      <c r="FY104" s="452"/>
      <c r="FZ104" s="452"/>
      <c r="GA104" s="452"/>
      <c r="GB104" s="452"/>
      <c r="GC104" s="452"/>
      <c r="GD104" s="452"/>
      <c r="GE104" s="452"/>
      <c r="GF104" s="452"/>
      <c r="GG104" s="452"/>
      <c r="GH104" s="452"/>
      <c r="GI104" s="452"/>
      <c r="GJ104" s="452"/>
      <c r="GK104" s="452"/>
      <c r="GL104" s="452"/>
      <c r="GM104" s="452"/>
      <c r="GN104" s="452"/>
      <c r="GO104" s="452"/>
      <c r="GP104" s="452"/>
      <c r="GQ104" s="452"/>
      <c r="GR104" s="452"/>
      <c r="GS104" s="452"/>
      <c r="GT104" s="452"/>
      <c r="GU104" s="452"/>
      <c r="GV104" s="452"/>
      <c r="GW104" s="452"/>
      <c r="GX104" s="452"/>
      <c r="GY104" s="452"/>
      <c r="GZ104" s="452"/>
      <c r="HA104" s="452"/>
      <c r="HB104" s="452"/>
      <c r="HC104" s="452"/>
      <c r="HD104" s="452"/>
      <c r="HE104" s="452"/>
      <c r="HF104" s="452"/>
      <c r="HG104" s="452"/>
      <c r="HH104" s="452"/>
      <c r="HI104" s="452"/>
      <c r="HJ104" s="452"/>
      <c r="HK104" s="452"/>
      <c r="HL104" s="452"/>
      <c r="HM104" s="452"/>
      <c r="HN104" s="452"/>
      <c r="HO104" s="452"/>
      <c r="HP104" s="452"/>
      <c r="HQ104" s="452"/>
      <c r="HR104" s="452"/>
      <c r="HS104" s="452"/>
      <c r="HT104" s="452"/>
      <c r="HU104" s="452"/>
      <c r="HV104" s="452"/>
      <c r="HW104" s="452"/>
      <c r="HX104" s="452"/>
      <c r="HY104" s="452"/>
      <c r="HZ104" s="452"/>
      <c r="IA104" s="452"/>
      <c r="IB104" s="452"/>
      <c r="IC104" s="452"/>
      <c r="ID104" s="452"/>
      <c r="IE104" s="452"/>
      <c r="IF104" s="452"/>
      <c r="IG104" s="452"/>
      <c r="IH104" s="452"/>
      <c r="II104" s="452"/>
      <c r="IJ104" s="452"/>
      <c r="IK104" s="452"/>
      <c r="IL104" s="452"/>
      <c r="IM104" s="452"/>
      <c r="IN104" s="452"/>
      <c r="IO104" s="452"/>
      <c r="IP104" s="452"/>
      <c r="IQ104" s="452"/>
      <c r="IR104" s="452"/>
      <c r="IS104" s="452"/>
      <c r="IT104" s="452"/>
      <c r="IU104" s="452"/>
      <c r="IV104" s="452"/>
      <c r="IW104" s="452"/>
      <c r="IX104" s="452"/>
      <c r="IY104" s="452"/>
      <c r="IZ104" s="452"/>
      <c r="JA104" s="452"/>
      <c r="JB104" s="452"/>
      <c r="JC104" s="452"/>
      <c r="JD104" s="452"/>
      <c r="JE104" s="452"/>
      <c r="JF104" s="452"/>
      <c r="JG104" s="452"/>
      <c r="JH104" s="452"/>
      <c r="JI104" s="452"/>
      <c r="JJ104" s="452"/>
      <c r="JK104" s="452"/>
      <c r="JL104" s="452"/>
      <c r="JM104" s="452"/>
      <c r="JN104" s="452"/>
      <c r="JO104" s="452"/>
      <c r="JP104" s="452"/>
      <c r="JQ104" s="452"/>
      <c r="JR104" s="452"/>
      <c r="JS104" s="452"/>
      <c r="JT104" s="452"/>
      <c r="JU104" s="452"/>
      <c r="JV104" s="452"/>
      <c r="JW104" s="452"/>
      <c r="JX104" s="452"/>
      <c r="JY104" s="452"/>
      <c r="JZ104" s="452"/>
      <c r="KA104" s="452"/>
      <c r="KB104" s="452"/>
      <c r="KC104" s="452"/>
      <c r="KD104" s="452"/>
      <c r="KE104" s="452"/>
      <c r="KF104" s="452"/>
      <c r="KG104" s="452"/>
      <c r="KH104" s="452"/>
      <c r="KI104" s="452"/>
      <c r="KJ104" s="452"/>
      <c r="KK104" s="452"/>
      <c r="KL104" s="452"/>
      <c r="KM104" s="452"/>
      <c r="KN104" s="452"/>
      <c r="KO104" s="452"/>
      <c r="KP104" s="452"/>
      <c r="KQ104" s="452"/>
      <c r="KR104" s="452"/>
      <c r="KS104" s="452"/>
      <c r="KT104" s="452"/>
      <c r="KU104" s="452"/>
      <c r="KV104" s="452"/>
      <c r="KW104" s="452"/>
      <c r="KX104" s="452"/>
      <c r="KY104" s="452"/>
      <c r="KZ104" s="452"/>
      <c r="LA104" s="452"/>
      <c r="LB104" s="452"/>
      <c r="LC104" s="452"/>
      <c r="LD104" s="452"/>
      <c r="LE104" s="452"/>
      <c r="LF104" s="452"/>
      <c r="LG104" s="452"/>
      <c r="LH104" s="452"/>
      <c r="LI104" s="452"/>
      <c r="LJ104" s="452"/>
      <c r="LK104" s="452"/>
      <c r="LL104" s="452"/>
      <c r="LM104" s="452"/>
      <c r="LN104" s="452"/>
      <c r="LO104" s="452"/>
      <c r="LP104" s="452"/>
      <c r="LQ104" s="452"/>
      <c r="LR104" s="452"/>
      <c r="LS104" s="452"/>
      <c r="LT104" s="452"/>
      <c r="LU104" s="452"/>
      <c r="LV104" s="452"/>
      <c r="LW104" s="452"/>
      <c r="LX104" s="452"/>
      <c r="LY104" s="452"/>
      <c r="LZ104" s="452"/>
      <c r="MA104" s="452"/>
      <c r="MB104" s="452"/>
      <c r="MC104" s="452"/>
      <c r="MD104" s="452"/>
      <c r="ME104" s="452"/>
      <c r="MF104" s="452"/>
      <c r="MG104" s="452"/>
      <c r="MH104" s="452"/>
      <c r="MI104" s="452"/>
      <c r="MJ104" s="452"/>
      <c r="MK104" s="452"/>
      <c r="ML104" s="452"/>
      <c r="MM104" s="452"/>
      <c r="MN104" s="452"/>
      <c r="MO104" s="452"/>
      <c r="MP104" s="452"/>
      <c r="MQ104" s="452"/>
    </row>
    <row r="105" spans="1:355" s="557" customFormat="1" ht="13.5" customHeight="1">
      <c r="A105" s="492"/>
      <c r="B105" s="520"/>
      <c r="C105" s="494"/>
      <c r="D105" s="511"/>
      <c r="E105" s="496"/>
      <c r="F105" s="496"/>
      <c r="G105" s="512"/>
      <c r="H105" s="471"/>
      <c r="I105" s="506"/>
      <c r="J105" s="506"/>
      <c r="K105" s="521"/>
      <c r="L105" s="515"/>
      <c r="M105" s="452"/>
      <c r="N105" s="452"/>
      <c r="O105" s="452"/>
      <c r="P105" s="452"/>
      <c r="Q105" s="452"/>
      <c r="R105" s="452"/>
      <c r="S105" s="452"/>
      <c r="T105" s="452"/>
      <c r="U105" s="452"/>
      <c r="V105" s="452"/>
      <c r="W105" s="452"/>
      <c r="X105" s="452"/>
      <c r="Y105" s="452"/>
      <c r="Z105" s="452"/>
      <c r="AA105" s="452"/>
      <c r="AB105" s="452"/>
      <c r="AC105" s="452"/>
      <c r="AD105" s="452"/>
      <c r="AE105" s="452"/>
      <c r="AF105" s="452"/>
      <c r="AG105" s="452"/>
      <c r="AH105" s="452"/>
      <c r="AI105" s="452"/>
      <c r="AJ105" s="452"/>
      <c r="AK105" s="452"/>
      <c r="AL105" s="452"/>
      <c r="AM105" s="452"/>
      <c r="AN105" s="452"/>
      <c r="AO105" s="452"/>
      <c r="AP105" s="452"/>
      <c r="AQ105" s="452"/>
      <c r="AR105" s="452"/>
      <c r="AS105" s="452"/>
      <c r="AT105" s="452"/>
      <c r="AU105" s="452"/>
      <c r="AV105" s="452"/>
      <c r="AW105" s="452"/>
      <c r="AX105" s="452"/>
      <c r="AY105" s="452"/>
      <c r="AZ105" s="452"/>
      <c r="BA105" s="452"/>
      <c r="BB105" s="452"/>
      <c r="BC105" s="452"/>
      <c r="BD105" s="452"/>
      <c r="BE105" s="452"/>
      <c r="BF105" s="452"/>
      <c r="BG105" s="452"/>
      <c r="BH105" s="452"/>
      <c r="BI105" s="452"/>
      <c r="BJ105" s="452"/>
      <c r="BK105" s="452"/>
      <c r="BL105" s="452"/>
      <c r="BM105" s="452"/>
      <c r="BN105" s="452"/>
      <c r="BO105" s="452"/>
      <c r="BP105" s="452"/>
      <c r="BQ105" s="452"/>
      <c r="BR105" s="452"/>
      <c r="BS105" s="452"/>
      <c r="BT105" s="452"/>
      <c r="BU105" s="452"/>
      <c r="BV105" s="452"/>
      <c r="BW105" s="452"/>
      <c r="BX105" s="452"/>
      <c r="BY105" s="452"/>
      <c r="BZ105" s="452"/>
      <c r="CA105" s="452"/>
      <c r="CB105" s="452"/>
      <c r="CC105" s="452"/>
      <c r="CD105" s="452"/>
      <c r="CE105" s="452"/>
      <c r="CF105" s="452"/>
      <c r="CG105" s="452"/>
      <c r="CH105" s="452"/>
      <c r="CI105" s="452"/>
      <c r="CJ105" s="452"/>
      <c r="CK105" s="452"/>
      <c r="CL105" s="452"/>
      <c r="CM105" s="452"/>
      <c r="CN105" s="452"/>
      <c r="CO105" s="452"/>
      <c r="CP105" s="452"/>
      <c r="CQ105" s="452"/>
      <c r="CR105" s="452"/>
      <c r="CS105" s="452"/>
      <c r="CT105" s="452"/>
      <c r="CU105" s="452"/>
      <c r="CV105" s="452"/>
      <c r="CW105" s="452"/>
      <c r="CX105" s="452"/>
      <c r="CY105" s="452"/>
      <c r="CZ105" s="452"/>
      <c r="DA105" s="452"/>
      <c r="DB105" s="452"/>
      <c r="DC105" s="452"/>
      <c r="DD105" s="452"/>
      <c r="DE105" s="452"/>
      <c r="DF105" s="452"/>
      <c r="DG105" s="452"/>
      <c r="DH105" s="452"/>
      <c r="DI105" s="452"/>
      <c r="DJ105" s="452"/>
      <c r="DK105" s="452"/>
      <c r="DL105" s="452"/>
      <c r="DM105" s="452"/>
      <c r="DN105" s="452"/>
      <c r="DO105" s="452"/>
      <c r="DP105" s="452"/>
      <c r="DQ105" s="452"/>
      <c r="DR105" s="452"/>
      <c r="DS105" s="452"/>
      <c r="DT105" s="452"/>
      <c r="DU105" s="452"/>
      <c r="DV105" s="452"/>
      <c r="DW105" s="452"/>
      <c r="DX105" s="452"/>
      <c r="DY105" s="452"/>
      <c r="DZ105" s="452"/>
      <c r="EA105" s="452"/>
      <c r="EB105" s="452"/>
      <c r="EC105" s="452"/>
      <c r="ED105" s="452"/>
      <c r="EE105" s="452"/>
      <c r="EF105" s="452"/>
      <c r="EG105" s="452"/>
      <c r="EH105" s="452"/>
      <c r="EI105" s="452"/>
      <c r="EJ105" s="452"/>
      <c r="EK105" s="452"/>
      <c r="EL105" s="452"/>
      <c r="EM105" s="452"/>
      <c r="EN105" s="452"/>
      <c r="EO105" s="452"/>
      <c r="EP105" s="452"/>
      <c r="EQ105" s="452"/>
      <c r="ER105" s="452"/>
      <c r="ES105" s="452"/>
      <c r="ET105" s="452"/>
      <c r="EU105" s="452"/>
      <c r="EV105" s="452"/>
      <c r="EW105" s="452"/>
      <c r="EX105" s="452"/>
      <c r="EY105" s="452"/>
      <c r="EZ105" s="452"/>
      <c r="FA105" s="452"/>
      <c r="FB105" s="452"/>
      <c r="FC105" s="452"/>
      <c r="FD105" s="452"/>
      <c r="FE105" s="452"/>
      <c r="FF105" s="452"/>
      <c r="FG105" s="452"/>
      <c r="FH105" s="452"/>
      <c r="FI105" s="452"/>
      <c r="FJ105" s="452"/>
      <c r="FK105" s="452"/>
      <c r="FL105" s="452"/>
      <c r="FM105" s="452"/>
      <c r="FN105" s="452"/>
      <c r="FO105" s="452"/>
      <c r="FP105" s="452"/>
      <c r="FQ105" s="452"/>
      <c r="FR105" s="452"/>
      <c r="FS105" s="452"/>
      <c r="FT105" s="452"/>
      <c r="FU105" s="452"/>
      <c r="FV105" s="452"/>
      <c r="FW105" s="452"/>
      <c r="FX105" s="452"/>
      <c r="FY105" s="452"/>
      <c r="FZ105" s="452"/>
      <c r="GA105" s="452"/>
      <c r="GB105" s="452"/>
      <c r="GC105" s="452"/>
      <c r="GD105" s="452"/>
      <c r="GE105" s="452"/>
      <c r="GF105" s="452"/>
      <c r="GG105" s="452"/>
      <c r="GH105" s="452"/>
      <c r="GI105" s="452"/>
      <c r="GJ105" s="452"/>
      <c r="GK105" s="452"/>
      <c r="GL105" s="452"/>
      <c r="GM105" s="452"/>
      <c r="GN105" s="452"/>
      <c r="GO105" s="452"/>
      <c r="GP105" s="452"/>
      <c r="GQ105" s="452"/>
      <c r="GR105" s="452"/>
      <c r="GS105" s="452"/>
      <c r="GT105" s="452"/>
      <c r="GU105" s="452"/>
      <c r="GV105" s="452"/>
      <c r="GW105" s="452"/>
      <c r="GX105" s="452"/>
      <c r="GY105" s="452"/>
      <c r="GZ105" s="452"/>
      <c r="HA105" s="452"/>
      <c r="HB105" s="452"/>
      <c r="HC105" s="452"/>
      <c r="HD105" s="452"/>
      <c r="HE105" s="452"/>
      <c r="HF105" s="452"/>
      <c r="HG105" s="452"/>
      <c r="HH105" s="452"/>
      <c r="HI105" s="452"/>
      <c r="HJ105" s="452"/>
      <c r="HK105" s="452"/>
      <c r="HL105" s="452"/>
      <c r="HM105" s="452"/>
      <c r="HN105" s="452"/>
      <c r="HO105" s="452"/>
      <c r="HP105" s="452"/>
      <c r="HQ105" s="452"/>
      <c r="HR105" s="452"/>
      <c r="HS105" s="452"/>
      <c r="HT105" s="452"/>
      <c r="HU105" s="452"/>
      <c r="HV105" s="452"/>
      <c r="HW105" s="452"/>
      <c r="HX105" s="452"/>
      <c r="HY105" s="452"/>
      <c r="HZ105" s="452"/>
      <c r="IA105" s="452"/>
      <c r="IB105" s="452"/>
      <c r="IC105" s="452"/>
      <c r="ID105" s="452"/>
      <c r="IE105" s="452"/>
      <c r="IF105" s="452"/>
      <c r="IG105" s="452"/>
      <c r="IH105" s="452"/>
      <c r="II105" s="452"/>
      <c r="IJ105" s="452"/>
      <c r="IK105" s="452"/>
      <c r="IL105" s="452"/>
      <c r="IM105" s="452"/>
      <c r="IN105" s="452"/>
      <c r="IO105" s="452"/>
      <c r="IP105" s="452"/>
      <c r="IQ105" s="452"/>
      <c r="IR105" s="452"/>
      <c r="IS105" s="452"/>
      <c r="IT105" s="452"/>
      <c r="IU105" s="452"/>
      <c r="IV105" s="452"/>
      <c r="IW105" s="452"/>
      <c r="IX105" s="452"/>
      <c r="IY105" s="452"/>
      <c r="IZ105" s="452"/>
      <c r="JA105" s="452"/>
      <c r="JB105" s="452"/>
      <c r="JC105" s="452"/>
      <c r="JD105" s="452"/>
      <c r="JE105" s="452"/>
      <c r="JF105" s="452"/>
      <c r="JG105" s="452"/>
      <c r="JH105" s="452"/>
      <c r="JI105" s="452"/>
      <c r="JJ105" s="452"/>
      <c r="JK105" s="452"/>
      <c r="JL105" s="452"/>
      <c r="JM105" s="452"/>
      <c r="JN105" s="452"/>
      <c r="JO105" s="452"/>
      <c r="JP105" s="452"/>
      <c r="JQ105" s="452"/>
      <c r="JR105" s="452"/>
      <c r="JS105" s="452"/>
      <c r="JT105" s="452"/>
      <c r="JU105" s="452"/>
      <c r="JV105" s="452"/>
      <c r="JW105" s="452"/>
      <c r="JX105" s="452"/>
      <c r="JY105" s="452"/>
      <c r="JZ105" s="452"/>
      <c r="KA105" s="452"/>
      <c r="KB105" s="452"/>
      <c r="KC105" s="452"/>
      <c r="KD105" s="452"/>
      <c r="KE105" s="452"/>
      <c r="KF105" s="452"/>
      <c r="KG105" s="452"/>
      <c r="KH105" s="452"/>
      <c r="KI105" s="452"/>
      <c r="KJ105" s="452"/>
      <c r="KK105" s="452"/>
      <c r="KL105" s="452"/>
      <c r="KM105" s="452"/>
      <c r="KN105" s="452"/>
      <c r="KO105" s="452"/>
      <c r="KP105" s="452"/>
      <c r="KQ105" s="452"/>
      <c r="KR105" s="452"/>
      <c r="KS105" s="452"/>
      <c r="KT105" s="452"/>
      <c r="KU105" s="452"/>
      <c r="KV105" s="452"/>
      <c r="KW105" s="452"/>
      <c r="KX105" s="452"/>
      <c r="KY105" s="452"/>
      <c r="KZ105" s="452"/>
      <c r="LA105" s="452"/>
      <c r="LB105" s="452"/>
      <c r="LC105" s="452"/>
      <c r="LD105" s="452"/>
      <c r="LE105" s="452"/>
      <c r="LF105" s="452"/>
      <c r="LG105" s="452"/>
      <c r="LH105" s="452"/>
      <c r="LI105" s="452"/>
      <c r="LJ105" s="452"/>
      <c r="LK105" s="452"/>
      <c r="LL105" s="452"/>
      <c r="LM105" s="452"/>
      <c r="LN105" s="452"/>
      <c r="LO105" s="452"/>
      <c r="LP105" s="452"/>
      <c r="LQ105" s="452"/>
      <c r="LR105" s="452"/>
      <c r="LS105" s="452"/>
      <c r="LT105" s="452"/>
      <c r="LU105" s="452"/>
      <c r="LV105" s="452"/>
      <c r="LW105" s="452"/>
      <c r="LX105" s="452"/>
      <c r="LY105" s="452"/>
      <c r="LZ105" s="452"/>
      <c r="MA105" s="452"/>
      <c r="MB105" s="452"/>
      <c r="MC105" s="452"/>
      <c r="MD105" s="452"/>
      <c r="ME105" s="452"/>
      <c r="MF105" s="452"/>
      <c r="MG105" s="452"/>
      <c r="MH105" s="452"/>
      <c r="MI105" s="452"/>
      <c r="MJ105" s="452"/>
      <c r="MK105" s="452"/>
      <c r="ML105" s="452"/>
      <c r="MM105" s="452"/>
      <c r="MN105" s="452"/>
      <c r="MO105" s="452"/>
      <c r="MP105" s="452"/>
      <c r="MQ105" s="452"/>
    </row>
    <row r="106" spans="1:355" s="509" customFormat="1" ht="15">
      <c r="A106" s="492" t="s">
        <v>1261</v>
      </c>
      <c r="B106" s="89" t="s">
        <v>1262</v>
      </c>
      <c r="C106" s="502" t="s">
        <v>1263</v>
      </c>
      <c r="D106" s="88" t="s">
        <v>1148</v>
      </c>
      <c r="E106" s="87" t="s">
        <v>424</v>
      </c>
      <c r="F106" s="503">
        <v>35</v>
      </c>
      <c r="G106" s="504">
        <v>0</v>
      </c>
      <c r="H106" s="505">
        <f>G106*1.2</f>
        <v>0</v>
      </c>
      <c r="I106" s="506">
        <f>F106*G106</f>
        <v>0</v>
      </c>
      <c r="J106" s="505">
        <f>I106*1.2</f>
        <v>0</v>
      </c>
      <c r="K106" s="507">
        <v>0</v>
      </c>
      <c r="L106" s="508">
        <f>F106*K106</f>
        <v>0</v>
      </c>
    </row>
    <row r="107" spans="1:355" s="557" customFormat="1" ht="13.5" customHeight="1">
      <c r="A107" s="492"/>
      <c r="B107" s="520"/>
      <c r="C107" s="494"/>
      <c r="D107" s="511"/>
      <c r="E107" s="496"/>
      <c r="F107" s="496"/>
      <c r="G107" s="512"/>
      <c r="H107" s="471"/>
      <c r="I107" s="506"/>
      <c r="J107" s="506"/>
      <c r="K107" s="521"/>
      <c r="L107" s="515"/>
      <c r="M107" s="452"/>
      <c r="N107" s="452"/>
      <c r="O107" s="452"/>
      <c r="P107" s="452"/>
      <c r="Q107" s="452"/>
      <c r="R107" s="452"/>
      <c r="S107" s="452"/>
      <c r="T107" s="452"/>
      <c r="U107" s="452"/>
      <c r="V107" s="452"/>
      <c r="W107" s="452"/>
      <c r="X107" s="452"/>
      <c r="Y107" s="452"/>
      <c r="Z107" s="452"/>
      <c r="AA107" s="452"/>
      <c r="AB107" s="452"/>
      <c r="AC107" s="452"/>
      <c r="AD107" s="452"/>
      <c r="AE107" s="452"/>
      <c r="AF107" s="452"/>
      <c r="AG107" s="452"/>
      <c r="AH107" s="452"/>
      <c r="AI107" s="452"/>
      <c r="AJ107" s="452"/>
      <c r="AK107" s="452"/>
      <c r="AL107" s="452"/>
      <c r="AM107" s="452"/>
      <c r="AN107" s="452"/>
      <c r="AO107" s="452"/>
      <c r="AP107" s="452"/>
      <c r="AQ107" s="452"/>
      <c r="AR107" s="452"/>
      <c r="AS107" s="452"/>
      <c r="AT107" s="452"/>
      <c r="AU107" s="452"/>
      <c r="AV107" s="452"/>
      <c r="AW107" s="452"/>
      <c r="AX107" s="452"/>
      <c r="AY107" s="452"/>
      <c r="AZ107" s="452"/>
      <c r="BA107" s="452"/>
      <c r="BB107" s="452"/>
      <c r="BC107" s="452"/>
      <c r="BD107" s="452"/>
      <c r="BE107" s="452"/>
      <c r="BF107" s="452"/>
      <c r="BG107" s="452"/>
      <c r="BH107" s="452"/>
      <c r="BI107" s="452"/>
      <c r="BJ107" s="452"/>
      <c r="BK107" s="452"/>
      <c r="BL107" s="452"/>
      <c r="BM107" s="452"/>
      <c r="BN107" s="452"/>
      <c r="BO107" s="452"/>
      <c r="BP107" s="452"/>
      <c r="BQ107" s="452"/>
      <c r="BR107" s="452"/>
      <c r="BS107" s="452"/>
      <c r="BT107" s="452"/>
      <c r="BU107" s="452"/>
      <c r="BV107" s="452"/>
      <c r="BW107" s="452"/>
      <c r="BX107" s="452"/>
      <c r="BY107" s="452"/>
      <c r="BZ107" s="452"/>
      <c r="CA107" s="452"/>
      <c r="CB107" s="452"/>
      <c r="CC107" s="452"/>
      <c r="CD107" s="452"/>
      <c r="CE107" s="452"/>
      <c r="CF107" s="452"/>
      <c r="CG107" s="452"/>
      <c r="CH107" s="452"/>
      <c r="CI107" s="452"/>
      <c r="CJ107" s="452"/>
      <c r="CK107" s="452"/>
      <c r="CL107" s="452"/>
      <c r="CM107" s="452"/>
      <c r="CN107" s="452"/>
      <c r="CO107" s="452"/>
      <c r="CP107" s="452"/>
      <c r="CQ107" s="452"/>
      <c r="CR107" s="452"/>
      <c r="CS107" s="452"/>
      <c r="CT107" s="452"/>
      <c r="CU107" s="452"/>
      <c r="CV107" s="452"/>
      <c r="CW107" s="452"/>
      <c r="CX107" s="452"/>
      <c r="CY107" s="452"/>
      <c r="CZ107" s="452"/>
      <c r="DA107" s="452"/>
      <c r="DB107" s="452"/>
      <c r="DC107" s="452"/>
      <c r="DD107" s="452"/>
      <c r="DE107" s="452"/>
      <c r="DF107" s="452"/>
      <c r="DG107" s="452"/>
      <c r="DH107" s="452"/>
      <c r="DI107" s="452"/>
      <c r="DJ107" s="452"/>
      <c r="DK107" s="452"/>
      <c r="DL107" s="452"/>
      <c r="DM107" s="452"/>
      <c r="DN107" s="452"/>
      <c r="DO107" s="452"/>
      <c r="DP107" s="452"/>
      <c r="DQ107" s="452"/>
      <c r="DR107" s="452"/>
      <c r="DS107" s="452"/>
      <c r="DT107" s="452"/>
      <c r="DU107" s="452"/>
      <c r="DV107" s="452"/>
      <c r="DW107" s="452"/>
      <c r="DX107" s="452"/>
      <c r="DY107" s="452"/>
      <c r="DZ107" s="452"/>
      <c r="EA107" s="452"/>
      <c r="EB107" s="452"/>
      <c r="EC107" s="452"/>
      <c r="ED107" s="452"/>
      <c r="EE107" s="452"/>
      <c r="EF107" s="452"/>
      <c r="EG107" s="452"/>
      <c r="EH107" s="452"/>
      <c r="EI107" s="452"/>
      <c r="EJ107" s="452"/>
      <c r="EK107" s="452"/>
      <c r="EL107" s="452"/>
      <c r="EM107" s="452"/>
      <c r="EN107" s="452"/>
      <c r="EO107" s="452"/>
      <c r="EP107" s="452"/>
      <c r="EQ107" s="452"/>
      <c r="ER107" s="452"/>
      <c r="ES107" s="452"/>
      <c r="ET107" s="452"/>
      <c r="EU107" s="452"/>
      <c r="EV107" s="452"/>
      <c r="EW107" s="452"/>
      <c r="EX107" s="452"/>
      <c r="EY107" s="452"/>
      <c r="EZ107" s="452"/>
      <c r="FA107" s="452"/>
      <c r="FB107" s="452"/>
      <c r="FC107" s="452"/>
      <c r="FD107" s="452"/>
      <c r="FE107" s="452"/>
      <c r="FF107" s="452"/>
      <c r="FG107" s="452"/>
      <c r="FH107" s="452"/>
      <c r="FI107" s="452"/>
      <c r="FJ107" s="452"/>
      <c r="FK107" s="452"/>
      <c r="FL107" s="452"/>
      <c r="FM107" s="452"/>
      <c r="FN107" s="452"/>
      <c r="FO107" s="452"/>
      <c r="FP107" s="452"/>
      <c r="FQ107" s="452"/>
      <c r="FR107" s="452"/>
      <c r="FS107" s="452"/>
      <c r="FT107" s="452"/>
      <c r="FU107" s="452"/>
      <c r="FV107" s="452"/>
      <c r="FW107" s="452"/>
      <c r="FX107" s="452"/>
      <c r="FY107" s="452"/>
      <c r="FZ107" s="452"/>
      <c r="GA107" s="452"/>
      <c r="GB107" s="452"/>
      <c r="GC107" s="452"/>
      <c r="GD107" s="452"/>
      <c r="GE107" s="452"/>
      <c r="GF107" s="452"/>
      <c r="GG107" s="452"/>
      <c r="GH107" s="452"/>
      <c r="GI107" s="452"/>
      <c r="GJ107" s="452"/>
      <c r="GK107" s="452"/>
      <c r="GL107" s="452"/>
      <c r="GM107" s="452"/>
      <c r="GN107" s="452"/>
      <c r="GO107" s="452"/>
      <c r="GP107" s="452"/>
      <c r="GQ107" s="452"/>
      <c r="GR107" s="452"/>
      <c r="GS107" s="452"/>
      <c r="GT107" s="452"/>
      <c r="GU107" s="452"/>
      <c r="GV107" s="452"/>
      <c r="GW107" s="452"/>
      <c r="GX107" s="452"/>
      <c r="GY107" s="452"/>
      <c r="GZ107" s="452"/>
      <c r="HA107" s="452"/>
      <c r="HB107" s="452"/>
      <c r="HC107" s="452"/>
      <c r="HD107" s="452"/>
      <c r="HE107" s="452"/>
      <c r="HF107" s="452"/>
      <c r="HG107" s="452"/>
      <c r="HH107" s="452"/>
      <c r="HI107" s="452"/>
      <c r="HJ107" s="452"/>
      <c r="HK107" s="452"/>
      <c r="HL107" s="452"/>
      <c r="HM107" s="452"/>
      <c r="HN107" s="452"/>
      <c r="HO107" s="452"/>
      <c r="HP107" s="452"/>
      <c r="HQ107" s="452"/>
      <c r="HR107" s="452"/>
      <c r="HS107" s="452"/>
      <c r="HT107" s="452"/>
      <c r="HU107" s="452"/>
      <c r="HV107" s="452"/>
      <c r="HW107" s="452"/>
      <c r="HX107" s="452"/>
      <c r="HY107" s="452"/>
      <c r="HZ107" s="452"/>
      <c r="IA107" s="452"/>
      <c r="IB107" s="452"/>
      <c r="IC107" s="452"/>
      <c r="ID107" s="452"/>
      <c r="IE107" s="452"/>
      <c r="IF107" s="452"/>
      <c r="IG107" s="452"/>
      <c r="IH107" s="452"/>
      <c r="II107" s="452"/>
      <c r="IJ107" s="452"/>
      <c r="IK107" s="452"/>
      <c r="IL107" s="452"/>
      <c r="IM107" s="452"/>
      <c r="IN107" s="452"/>
      <c r="IO107" s="452"/>
      <c r="IP107" s="452"/>
      <c r="IQ107" s="452"/>
      <c r="IR107" s="452"/>
      <c r="IS107" s="452"/>
      <c r="IT107" s="452"/>
      <c r="IU107" s="452"/>
      <c r="IV107" s="452"/>
      <c r="IW107" s="452"/>
      <c r="IX107" s="452"/>
      <c r="IY107" s="452"/>
      <c r="IZ107" s="452"/>
      <c r="JA107" s="452"/>
      <c r="JB107" s="452"/>
      <c r="JC107" s="452"/>
      <c r="JD107" s="452"/>
      <c r="JE107" s="452"/>
      <c r="JF107" s="452"/>
      <c r="JG107" s="452"/>
      <c r="JH107" s="452"/>
      <c r="JI107" s="452"/>
      <c r="JJ107" s="452"/>
      <c r="JK107" s="452"/>
      <c r="JL107" s="452"/>
      <c r="JM107" s="452"/>
      <c r="JN107" s="452"/>
      <c r="JO107" s="452"/>
      <c r="JP107" s="452"/>
      <c r="JQ107" s="452"/>
      <c r="JR107" s="452"/>
      <c r="JS107" s="452"/>
      <c r="JT107" s="452"/>
      <c r="JU107" s="452"/>
      <c r="JV107" s="452"/>
      <c r="JW107" s="452"/>
      <c r="JX107" s="452"/>
      <c r="JY107" s="452"/>
      <c r="JZ107" s="452"/>
      <c r="KA107" s="452"/>
      <c r="KB107" s="452"/>
      <c r="KC107" s="452"/>
      <c r="KD107" s="452"/>
      <c r="KE107" s="452"/>
      <c r="KF107" s="452"/>
      <c r="KG107" s="452"/>
      <c r="KH107" s="452"/>
      <c r="KI107" s="452"/>
      <c r="KJ107" s="452"/>
      <c r="KK107" s="452"/>
      <c r="KL107" s="452"/>
      <c r="KM107" s="452"/>
      <c r="KN107" s="452"/>
      <c r="KO107" s="452"/>
      <c r="KP107" s="452"/>
      <c r="KQ107" s="452"/>
      <c r="KR107" s="452"/>
      <c r="KS107" s="452"/>
      <c r="KT107" s="452"/>
      <c r="KU107" s="452"/>
      <c r="KV107" s="452"/>
      <c r="KW107" s="452"/>
      <c r="KX107" s="452"/>
      <c r="KY107" s="452"/>
      <c r="KZ107" s="452"/>
      <c r="LA107" s="452"/>
      <c r="LB107" s="452"/>
      <c r="LC107" s="452"/>
      <c r="LD107" s="452"/>
      <c r="LE107" s="452"/>
      <c r="LF107" s="452"/>
      <c r="LG107" s="452"/>
      <c r="LH107" s="452"/>
      <c r="LI107" s="452"/>
      <c r="LJ107" s="452"/>
      <c r="LK107" s="452"/>
      <c r="LL107" s="452"/>
      <c r="LM107" s="452"/>
      <c r="LN107" s="452"/>
      <c r="LO107" s="452"/>
      <c r="LP107" s="452"/>
      <c r="LQ107" s="452"/>
      <c r="LR107" s="452"/>
      <c r="LS107" s="452"/>
      <c r="LT107" s="452"/>
      <c r="LU107" s="452"/>
      <c r="LV107" s="452"/>
      <c r="LW107" s="452"/>
      <c r="LX107" s="452"/>
      <c r="LY107" s="452"/>
      <c r="LZ107" s="452"/>
      <c r="MA107" s="452"/>
      <c r="MB107" s="452"/>
      <c r="MC107" s="452"/>
      <c r="MD107" s="452"/>
      <c r="ME107" s="452"/>
      <c r="MF107" s="452"/>
      <c r="MG107" s="452"/>
      <c r="MH107" s="452"/>
      <c r="MI107" s="452"/>
      <c r="MJ107" s="452"/>
      <c r="MK107" s="452"/>
      <c r="ML107" s="452"/>
      <c r="MM107" s="452"/>
      <c r="MN107" s="452"/>
      <c r="MO107" s="452"/>
      <c r="MP107" s="452"/>
      <c r="MQ107" s="452"/>
    </row>
    <row r="108" spans="1:355" s="509" customFormat="1" ht="15">
      <c r="A108" s="492" t="s">
        <v>1264</v>
      </c>
      <c r="B108" s="89" t="s">
        <v>1265</v>
      </c>
      <c r="C108" s="502" t="s">
        <v>1266</v>
      </c>
      <c r="D108" s="88" t="s">
        <v>1148</v>
      </c>
      <c r="E108" s="87" t="s">
        <v>424</v>
      </c>
      <c r="F108" s="522">
        <v>5</v>
      </c>
      <c r="G108" s="504">
        <v>0</v>
      </c>
      <c r="H108" s="505">
        <f>G108*1.2</f>
        <v>0</v>
      </c>
      <c r="I108" s="506">
        <f>F108*G108</f>
        <v>0</v>
      </c>
      <c r="J108" s="505">
        <f>I108*1.2</f>
        <v>0</v>
      </c>
      <c r="K108" s="507">
        <v>0</v>
      </c>
      <c r="L108" s="508">
        <f>F108*K108</f>
        <v>0</v>
      </c>
      <c r="N108" s="558"/>
    </row>
    <row r="109" spans="1:355" s="509" customFormat="1" ht="15">
      <c r="A109" s="492"/>
      <c r="B109" s="89"/>
      <c r="C109" s="502"/>
      <c r="D109" s="88"/>
      <c r="E109" s="87"/>
      <c r="F109" s="522"/>
      <c r="G109" s="504"/>
      <c r="H109" s="523"/>
      <c r="I109" s="506"/>
      <c r="J109" s="505"/>
      <c r="K109" s="507"/>
      <c r="L109" s="508"/>
    </row>
    <row r="110" spans="1:355" s="509" customFormat="1" ht="15">
      <c r="A110" s="492" t="s">
        <v>1267</v>
      </c>
      <c r="B110" s="89" t="s">
        <v>1268</v>
      </c>
      <c r="C110" s="502" t="s">
        <v>1269</v>
      </c>
      <c r="D110" s="88" t="s">
        <v>1270</v>
      </c>
      <c r="E110" s="87" t="s">
        <v>281</v>
      </c>
      <c r="F110" s="503">
        <v>120</v>
      </c>
      <c r="G110" s="504">
        <v>0</v>
      </c>
      <c r="H110" s="505">
        <f>G110*1.2</f>
        <v>0</v>
      </c>
      <c r="I110" s="506">
        <f>F110*G110</f>
        <v>0</v>
      </c>
      <c r="J110" s="505">
        <f>I110*1.2</f>
        <v>0</v>
      </c>
      <c r="K110" s="507">
        <v>0</v>
      </c>
      <c r="L110" s="508">
        <f>F110*K110</f>
        <v>0</v>
      </c>
    </row>
    <row r="111" spans="1:355" s="557" customFormat="1" ht="13.5" customHeight="1">
      <c r="A111" s="492"/>
      <c r="B111" s="520"/>
      <c r="C111" s="494"/>
      <c r="D111" s="511"/>
      <c r="E111" s="496"/>
      <c r="F111" s="496"/>
      <c r="G111" s="512"/>
      <c r="H111" s="471"/>
      <c r="I111" s="506"/>
      <c r="J111" s="506"/>
      <c r="K111" s="521"/>
      <c r="L111" s="515"/>
      <c r="M111" s="452"/>
      <c r="N111" s="452"/>
      <c r="O111" s="452"/>
      <c r="P111" s="452"/>
      <c r="Q111" s="452"/>
      <c r="R111" s="452"/>
      <c r="S111" s="452"/>
      <c r="T111" s="452"/>
      <c r="U111" s="452"/>
      <c r="V111" s="452"/>
      <c r="W111" s="452"/>
      <c r="X111" s="452"/>
      <c r="Y111" s="452"/>
      <c r="Z111" s="452"/>
      <c r="AA111" s="452"/>
      <c r="AB111" s="452"/>
      <c r="AC111" s="452"/>
      <c r="AD111" s="452"/>
      <c r="AE111" s="452"/>
      <c r="AF111" s="452"/>
      <c r="AG111" s="452"/>
      <c r="AH111" s="452"/>
      <c r="AI111" s="452"/>
      <c r="AJ111" s="452"/>
      <c r="AK111" s="452"/>
      <c r="AL111" s="452"/>
      <c r="AM111" s="452"/>
      <c r="AN111" s="452"/>
      <c r="AO111" s="452"/>
      <c r="AP111" s="452"/>
      <c r="AQ111" s="452"/>
      <c r="AR111" s="452"/>
      <c r="AS111" s="452"/>
      <c r="AT111" s="452"/>
      <c r="AU111" s="452"/>
      <c r="AV111" s="452"/>
      <c r="AW111" s="452"/>
      <c r="AX111" s="452"/>
      <c r="AY111" s="452"/>
      <c r="AZ111" s="452"/>
      <c r="BA111" s="452"/>
      <c r="BB111" s="452"/>
      <c r="BC111" s="452"/>
      <c r="BD111" s="452"/>
      <c r="BE111" s="452"/>
      <c r="BF111" s="452"/>
      <c r="BG111" s="452"/>
      <c r="BH111" s="452"/>
      <c r="BI111" s="452"/>
      <c r="BJ111" s="452"/>
      <c r="BK111" s="452"/>
      <c r="BL111" s="452"/>
      <c r="BM111" s="452"/>
      <c r="BN111" s="452"/>
      <c r="BO111" s="452"/>
      <c r="BP111" s="452"/>
      <c r="BQ111" s="452"/>
      <c r="BR111" s="452"/>
      <c r="BS111" s="452"/>
      <c r="BT111" s="452"/>
      <c r="BU111" s="452"/>
      <c r="BV111" s="452"/>
      <c r="BW111" s="452"/>
      <c r="BX111" s="452"/>
      <c r="BY111" s="452"/>
      <c r="BZ111" s="452"/>
      <c r="CA111" s="452"/>
      <c r="CB111" s="452"/>
      <c r="CC111" s="452"/>
      <c r="CD111" s="452"/>
      <c r="CE111" s="452"/>
      <c r="CF111" s="452"/>
      <c r="CG111" s="452"/>
      <c r="CH111" s="452"/>
      <c r="CI111" s="452"/>
      <c r="CJ111" s="452"/>
      <c r="CK111" s="452"/>
      <c r="CL111" s="452"/>
      <c r="CM111" s="452"/>
      <c r="CN111" s="452"/>
      <c r="CO111" s="452"/>
      <c r="CP111" s="452"/>
      <c r="CQ111" s="452"/>
      <c r="CR111" s="452"/>
      <c r="CS111" s="452"/>
      <c r="CT111" s="452"/>
      <c r="CU111" s="452"/>
      <c r="CV111" s="452"/>
      <c r="CW111" s="452"/>
      <c r="CX111" s="452"/>
      <c r="CY111" s="452"/>
      <c r="CZ111" s="452"/>
      <c r="DA111" s="452"/>
      <c r="DB111" s="452"/>
      <c r="DC111" s="452"/>
      <c r="DD111" s="452"/>
      <c r="DE111" s="452"/>
      <c r="DF111" s="452"/>
      <c r="DG111" s="452"/>
      <c r="DH111" s="452"/>
      <c r="DI111" s="452"/>
      <c r="DJ111" s="452"/>
      <c r="DK111" s="452"/>
      <c r="DL111" s="452"/>
      <c r="DM111" s="452"/>
      <c r="DN111" s="452"/>
      <c r="DO111" s="452"/>
      <c r="DP111" s="452"/>
      <c r="DQ111" s="452"/>
      <c r="DR111" s="452"/>
      <c r="DS111" s="452"/>
      <c r="DT111" s="452"/>
      <c r="DU111" s="452"/>
      <c r="DV111" s="452"/>
      <c r="DW111" s="452"/>
      <c r="DX111" s="452"/>
      <c r="DY111" s="452"/>
      <c r="DZ111" s="452"/>
      <c r="EA111" s="452"/>
      <c r="EB111" s="452"/>
      <c r="EC111" s="452"/>
      <c r="ED111" s="452"/>
      <c r="EE111" s="452"/>
      <c r="EF111" s="452"/>
      <c r="EG111" s="452"/>
      <c r="EH111" s="452"/>
      <c r="EI111" s="452"/>
      <c r="EJ111" s="452"/>
      <c r="EK111" s="452"/>
      <c r="EL111" s="452"/>
      <c r="EM111" s="452"/>
      <c r="EN111" s="452"/>
      <c r="EO111" s="452"/>
      <c r="EP111" s="452"/>
      <c r="EQ111" s="452"/>
      <c r="ER111" s="452"/>
      <c r="ES111" s="452"/>
      <c r="ET111" s="452"/>
      <c r="EU111" s="452"/>
      <c r="EV111" s="452"/>
      <c r="EW111" s="452"/>
      <c r="EX111" s="452"/>
      <c r="EY111" s="452"/>
      <c r="EZ111" s="452"/>
      <c r="FA111" s="452"/>
      <c r="FB111" s="452"/>
      <c r="FC111" s="452"/>
      <c r="FD111" s="452"/>
      <c r="FE111" s="452"/>
      <c r="FF111" s="452"/>
      <c r="FG111" s="452"/>
      <c r="FH111" s="452"/>
      <c r="FI111" s="452"/>
      <c r="FJ111" s="452"/>
      <c r="FK111" s="452"/>
      <c r="FL111" s="452"/>
      <c r="FM111" s="452"/>
      <c r="FN111" s="452"/>
      <c r="FO111" s="452"/>
      <c r="FP111" s="452"/>
      <c r="FQ111" s="452"/>
      <c r="FR111" s="452"/>
      <c r="FS111" s="452"/>
      <c r="FT111" s="452"/>
      <c r="FU111" s="452"/>
      <c r="FV111" s="452"/>
      <c r="FW111" s="452"/>
      <c r="FX111" s="452"/>
      <c r="FY111" s="452"/>
      <c r="FZ111" s="452"/>
      <c r="GA111" s="452"/>
      <c r="GB111" s="452"/>
      <c r="GC111" s="452"/>
      <c r="GD111" s="452"/>
      <c r="GE111" s="452"/>
      <c r="GF111" s="452"/>
      <c r="GG111" s="452"/>
      <c r="GH111" s="452"/>
      <c r="GI111" s="452"/>
      <c r="GJ111" s="452"/>
      <c r="GK111" s="452"/>
      <c r="GL111" s="452"/>
      <c r="GM111" s="452"/>
      <c r="GN111" s="452"/>
      <c r="GO111" s="452"/>
      <c r="GP111" s="452"/>
      <c r="GQ111" s="452"/>
      <c r="GR111" s="452"/>
      <c r="GS111" s="452"/>
      <c r="GT111" s="452"/>
      <c r="GU111" s="452"/>
      <c r="GV111" s="452"/>
      <c r="GW111" s="452"/>
      <c r="GX111" s="452"/>
      <c r="GY111" s="452"/>
      <c r="GZ111" s="452"/>
      <c r="HA111" s="452"/>
      <c r="HB111" s="452"/>
      <c r="HC111" s="452"/>
      <c r="HD111" s="452"/>
      <c r="HE111" s="452"/>
      <c r="HF111" s="452"/>
      <c r="HG111" s="452"/>
      <c r="HH111" s="452"/>
      <c r="HI111" s="452"/>
      <c r="HJ111" s="452"/>
      <c r="HK111" s="452"/>
      <c r="HL111" s="452"/>
      <c r="HM111" s="452"/>
      <c r="HN111" s="452"/>
      <c r="HO111" s="452"/>
      <c r="HP111" s="452"/>
      <c r="HQ111" s="452"/>
      <c r="HR111" s="452"/>
      <c r="HS111" s="452"/>
      <c r="HT111" s="452"/>
      <c r="HU111" s="452"/>
      <c r="HV111" s="452"/>
      <c r="HW111" s="452"/>
      <c r="HX111" s="452"/>
      <c r="HY111" s="452"/>
      <c r="HZ111" s="452"/>
      <c r="IA111" s="452"/>
      <c r="IB111" s="452"/>
      <c r="IC111" s="452"/>
      <c r="ID111" s="452"/>
      <c r="IE111" s="452"/>
      <c r="IF111" s="452"/>
      <c r="IG111" s="452"/>
      <c r="IH111" s="452"/>
      <c r="II111" s="452"/>
      <c r="IJ111" s="452"/>
      <c r="IK111" s="452"/>
      <c r="IL111" s="452"/>
      <c r="IM111" s="452"/>
      <c r="IN111" s="452"/>
      <c r="IO111" s="452"/>
      <c r="IP111" s="452"/>
      <c r="IQ111" s="452"/>
      <c r="IR111" s="452"/>
      <c r="IS111" s="452"/>
      <c r="IT111" s="452"/>
      <c r="IU111" s="452"/>
      <c r="IV111" s="452"/>
      <c r="IW111" s="452"/>
      <c r="IX111" s="452"/>
      <c r="IY111" s="452"/>
      <c r="IZ111" s="452"/>
      <c r="JA111" s="452"/>
      <c r="JB111" s="452"/>
      <c r="JC111" s="452"/>
      <c r="JD111" s="452"/>
      <c r="JE111" s="452"/>
      <c r="JF111" s="452"/>
      <c r="JG111" s="452"/>
      <c r="JH111" s="452"/>
      <c r="JI111" s="452"/>
      <c r="JJ111" s="452"/>
      <c r="JK111" s="452"/>
      <c r="JL111" s="452"/>
      <c r="JM111" s="452"/>
      <c r="JN111" s="452"/>
      <c r="JO111" s="452"/>
      <c r="JP111" s="452"/>
      <c r="JQ111" s="452"/>
      <c r="JR111" s="452"/>
      <c r="JS111" s="452"/>
      <c r="JT111" s="452"/>
      <c r="JU111" s="452"/>
      <c r="JV111" s="452"/>
      <c r="JW111" s="452"/>
      <c r="JX111" s="452"/>
      <c r="JY111" s="452"/>
      <c r="JZ111" s="452"/>
      <c r="KA111" s="452"/>
      <c r="KB111" s="452"/>
      <c r="KC111" s="452"/>
      <c r="KD111" s="452"/>
      <c r="KE111" s="452"/>
      <c r="KF111" s="452"/>
      <c r="KG111" s="452"/>
      <c r="KH111" s="452"/>
      <c r="KI111" s="452"/>
      <c r="KJ111" s="452"/>
      <c r="KK111" s="452"/>
      <c r="KL111" s="452"/>
      <c r="KM111" s="452"/>
      <c r="KN111" s="452"/>
      <c r="KO111" s="452"/>
      <c r="KP111" s="452"/>
      <c r="KQ111" s="452"/>
      <c r="KR111" s="452"/>
      <c r="KS111" s="452"/>
      <c r="KT111" s="452"/>
      <c r="KU111" s="452"/>
      <c r="KV111" s="452"/>
      <c r="KW111" s="452"/>
      <c r="KX111" s="452"/>
      <c r="KY111" s="452"/>
      <c r="KZ111" s="452"/>
      <c r="LA111" s="452"/>
      <c r="LB111" s="452"/>
      <c r="LC111" s="452"/>
      <c r="LD111" s="452"/>
      <c r="LE111" s="452"/>
      <c r="LF111" s="452"/>
      <c r="LG111" s="452"/>
      <c r="LH111" s="452"/>
      <c r="LI111" s="452"/>
      <c r="LJ111" s="452"/>
      <c r="LK111" s="452"/>
      <c r="LL111" s="452"/>
      <c r="LM111" s="452"/>
      <c r="LN111" s="452"/>
      <c r="LO111" s="452"/>
      <c r="LP111" s="452"/>
      <c r="LQ111" s="452"/>
      <c r="LR111" s="452"/>
      <c r="LS111" s="452"/>
      <c r="LT111" s="452"/>
      <c r="LU111" s="452"/>
      <c r="LV111" s="452"/>
      <c r="LW111" s="452"/>
      <c r="LX111" s="452"/>
      <c r="LY111" s="452"/>
      <c r="LZ111" s="452"/>
      <c r="MA111" s="452"/>
      <c r="MB111" s="452"/>
      <c r="MC111" s="452"/>
      <c r="MD111" s="452"/>
      <c r="ME111" s="452"/>
      <c r="MF111" s="452"/>
      <c r="MG111" s="452"/>
      <c r="MH111" s="452"/>
      <c r="MI111" s="452"/>
      <c r="MJ111" s="452"/>
      <c r="MK111" s="452"/>
      <c r="ML111" s="452"/>
      <c r="MM111" s="452"/>
      <c r="MN111" s="452"/>
      <c r="MO111" s="452"/>
      <c r="MP111" s="452"/>
      <c r="MQ111" s="452"/>
    </row>
    <row r="112" spans="1:355" s="509" customFormat="1" ht="15">
      <c r="A112" s="492" t="s">
        <v>1271</v>
      </c>
      <c r="B112" s="89" t="s">
        <v>1272</v>
      </c>
      <c r="C112" s="502" t="s">
        <v>1273</v>
      </c>
      <c r="D112" s="88" t="s">
        <v>1270</v>
      </c>
      <c r="E112" s="87" t="s">
        <v>281</v>
      </c>
      <c r="F112" s="503">
        <v>400</v>
      </c>
      <c r="G112" s="504">
        <v>0</v>
      </c>
      <c r="H112" s="505">
        <f>G112*1.2</f>
        <v>0</v>
      </c>
      <c r="I112" s="506">
        <f>F112*G112</f>
        <v>0</v>
      </c>
      <c r="J112" s="505">
        <f>I112*1.2</f>
        <v>0</v>
      </c>
      <c r="K112" s="507">
        <v>0</v>
      </c>
      <c r="L112" s="508">
        <f>F112*K112</f>
        <v>0</v>
      </c>
    </row>
    <row r="113" spans="1:355" ht="13.5" customHeight="1" thickBot="1">
      <c r="A113" s="528"/>
      <c r="B113" s="529"/>
      <c r="C113" s="530"/>
      <c r="D113" s="531"/>
      <c r="E113" s="532"/>
      <c r="F113" s="532"/>
      <c r="G113" s="533"/>
      <c r="H113" s="533"/>
      <c r="I113" s="533"/>
      <c r="J113" s="533"/>
      <c r="K113" s="533"/>
      <c r="L113" s="534"/>
    </row>
    <row r="114" spans="1:355" ht="13.5" customHeight="1">
      <c r="A114" s="535"/>
      <c r="B114" s="536"/>
      <c r="C114" s="559"/>
      <c r="D114" s="461"/>
      <c r="E114" s="470"/>
      <c r="F114" s="470"/>
      <c r="G114" s="471"/>
      <c r="H114" s="471"/>
      <c r="I114" s="471"/>
      <c r="J114" s="471"/>
      <c r="K114" s="471"/>
      <c r="L114" s="471"/>
    </row>
    <row r="115" spans="1:355" ht="13.5" customHeight="1" thickBot="1">
      <c r="A115" s="539"/>
      <c r="B115" s="540"/>
      <c r="C115" s="541" t="str">
        <f>C88</f>
        <v>Ovládací systém</v>
      </c>
      <c r="D115" s="542"/>
      <c r="E115" s="543" t="str">
        <f>E49</f>
        <v>CELKOM</v>
      </c>
      <c r="F115" s="544"/>
      <c r="G115" s="545" t="s">
        <v>109</v>
      </c>
      <c r="H115" s="545"/>
      <c r="I115" s="546">
        <f>SUM(I91:I113)</f>
        <v>0</v>
      </c>
      <c r="J115" s="546">
        <f>SUM(J91:J113)</f>
        <v>0</v>
      </c>
      <c r="K115" s="546"/>
      <c r="L115" s="546">
        <f>SUM(L91:L113)</f>
        <v>0</v>
      </c>
    </row>
    <row r="116" spans="1:355" ht="13.5" customHeight="1" thickTop="1">
      <c r="A116" s="535"/>
      <c r="B116" s="536"/>
      <c r="C116" s="559"/>
      <c r="D116" s="461"/>
      <c r="E116" s="470"/>
      <c r="F116" s="470"/>
      <c r="G116" s="471"/>
      <c r="H116" s="471"/>
      <c r="I116" s="460"/>
      <c r="J116" s="460"/>
      <c r="K116" s="471"/>
      <c r="L116" s="460"/>
    </row>
    <row r="117" spans="1:355" s="477" customFormat="1" ht="13.5" customHeight="1" thickBot="1">
      <c r="A117" s="473" t="s">
        <v>1274</v>
      </c>
      <c r="B117" s="459"/>
      <c r="C117" s="547" t="s">
        <v>1275</v>
      </c>
      <c r="D117" s="456"/>
      <c r="E117" s="474"/>
      <c r="F117" s="474"/>
      <c r="G117" s="475"/>
      <c r="H117" s="475"/>
      <c r="I117" s="476"/>
      <c r="J117" s="476"/>
      <c r="K117" s="475"/>
      <c r="L117" s="476"/>
    </row>
    <row r="118" spans="1:355" ht="13.5" customHeight="1">
      <c r="A118" s="478" t="s">
        <v>1134</v>
      </c>
      <c r="B118" s="479" t="s">
        <v>1135</v>
      </c>
      <c r="C118" s="548" t="s">
        <v>1136</v>
      </c>
      <c r="D118" s="481" t="s">
        <v>1137</v>
      </c>
      <c r="E118" s="482" t="s">
        <v>1138</v>
      </c>
      <c r="F118" s="482" t="s">
        <v>1139</v>
      </c>
      <c r="G118" s="483" t="s">
        <v>1140</v>
      </c>
      <c r="H118" s="483" t="s">
        <v>1140</v>
      </c>
      <c r="I118" s="483" t="s">
        <v>1141</v>
      </c>
      <c r="J118" s="483" t="s">
        <v>1141</v>
      </c>
      <c r="K118" s="483" t="s">
        <v>1140</v>
      </c>
      <c r="L118" s="484" t="s">
        <v>1141</v>
      </c>
    </row>
    <row r="119" spans="1:355" ht="13.5" customHeight="1">
      <c r="A119" s="485"/>
      <c r="B119" s="486"/>
      <c r="C119" s="549"/>
      <c r="D119" s="488"/>
      <c r="E119" s="489"/>
      <c r="F119" s="489"/>
      <c r="G119" s="490" t="s">
        <v>1142</v>
      </c>
      <c r="H119" s="490" t="s">
        <v>1143</v>
      </c>
      <c r="I119" s="490" t="s">
        <v>1142</v>
      </c>
      <c r="J119" s="490" t="s">
        <v>1143</v>
      </c>
      <c r="K119" s="490" t="s">
        <v>1144</v>
      </c>
      <c r="L119" s="491" t="s">
        <v>1144</v>
      </c>
    </row>
    <row r="120" spans="1:355" ht="13.5" customHeight="1">
      <c r="A120" s="492"/>
      <c r="B120" s="493"/>
      <c r="C120" s="494"/>
      <c r="D120" s="495"/>
      <c r="E120" s="496"/>
      <c r="F120" s="496"/>
      <c r="G120" s="497"/>
      <c r="H120" s="497"/>
      <c r="I120" s="498"/>
      <c r="J120" s="499"/>
      <c r="K120" s="500"/>
      <c r="L120" s="501"/>
    </row>
    <row r="121" spans="1:355" s="509" customFormat="1" ht="15">
      <c r="A121" s="550" t="s">
        <v>1276</v>
      </c>
      <c r="B121" s="89" t="s">
        <v>1277</v>
      </c>
      <c r="C121" s="502" t="s">
        <v>1278</v>
      </c>
      <c r="D121" s="88" t="s">
        <v>1221</v>
      </c>
      <c r="E121" s="87" t="s">
        <v>281</v>
      </c>
      <c r="F121" s="503">
        <v>200</v>
      </c>
      <c r="G121" s="504">
        <v>0</v>
      </c>
      <c r="H121" s="505">
        <f>G121*1.2</f>
        <v>0</v>
      </c>
      <c r="I121" s="506">
        <f>F121*G121</f>
        <v>0</v>
      </c>
      <c r="J121" s="505">
        <f>I121*1.2</f>
        <v>0</v>
      </c>
      <c r="K121" s="507">
        <v>0</v>
      </c>
      <c r="L121" s="508">
        <f>F121*K121</f>
        <v>0</v>
      </c>
    </row>
    <row r="122" spans="1:355" s="560" customFormat="1" ht="13.5" customHeight="1">
      <c r="A122" s="492"/>
      <c r="B122" s="520"/>
      <c r="C122" s="494"/>
      <c r="D122" s="511"/>
      <c r="E122" s="496"/>
      <c r="F122" s="496"/>
      <c r="G122" s="512"/>
      <c r="H122" s="526"/>
      <c r="I122" s="506"/>
      <c r="J122" s="506"/>
      <c r="K122" s="521"/>
      <c r="L122" s="515"/>
      <c r="M122" s="452"/>
      <c r="N122" s="452"/>
      <c r="O122" s="452"/>
      <c r="P122" s="452"/>
      <c r="Q122" s="452"/>
      <c r="R122" s="452"/>
      <c r="S122" s="452"/>
      <c r="T122" s="452"/>
      <c r="U122" s="452"/>
      <c r="V122" s="452"/>
      <c r="W122" s="452"/>
      <c r="X122" s="452"/>
      <c r="Y122" s="452"/>
      <c r="Z122" s="452"/>
      <c r="AA122" s="452"/>
      <c r="AB122" s="452"/>
      <c r="AC122" s="452"/>
      <c r="AD122" s="452"/>
      <c r="AE122" s="452"/>
      <c r="AF122" s="452"/>
      <c r="AG122" s="452"/>
      <c r="AH122" s="452"/>
      <c r="AI122" s="452"/>
      <c r="AJ122" s="452"/>
      <c r="AK122" s="452"/>
      <c r="AL122" s="452"/>
      <c r="AM122" s="452"/>
      <c r="AN122" s="452"/>
      <c r="AO122" s="452"/>
      <c r="AP122" s="452"/>
      <c r="AQ122" s="452"/>
      <c r="AR122" s="452"/>
      <c r="AS122" s="452"/>
      <c r="AT122" s="452"/>
      <c r="AU122" s="452"/>
      <c r="AV122" s="452"/>
      <c r="AW122" s="452"/>
      <c r="AX122" s="452"/>
      <c r="AY122" s="452"/>
      <c r="AZ122" s="452"/>
      <c r="BA122" s="452"/>
      <c r="BB122" s="452"/>
      <c r="BC122" s="452"/>
      <c r="BD122" s="452"/>
      <c r="BE122" s="452"/>
      <c r="BF122" s="452"/>
      <c r="BG122" s="452"/>
      <c r="BH122" s="452"/>
      <c r="BI122" s="452"/>
      <c r="BJ122" s="452"/>
      <c r="BK122" s="452"/>
      <c r="BL122" s="452"/>
      <c r="BM122" s="452"/>
      <c r="BN122" s="452"/>
      <c r="BO122" s="452"/>
      <c r="BP122" s="452"/>
      <c r="BQ122" s="452"/>
      <c r="BR122" s="452"/>
      <c r="BS122" s="452"/>
      <c r="BT122" s="452"/>
      <c r="BU122" s="452"/>
      <c r="BV122" s="452"/>
      <c r="BW122" s="452"/>
      <c r="BX122" s="452"/>
      <c r="BY122" s="452"/>
      <c r="BZ122" s="452"/>
      <c r="CA122" s="452"/>
      <c r="CB122" s="452"/>
      <c r="CC122" s="452"/>
      <c r="CD122" s="452"/>
      <c r="CE122" s="452"/>
      <c r="CF122" s="452"/>
      <c r="CG122" s="452"/>
      <c r="CH122" s="452"/>
      <c r="CI122" s="452"/>
      <c r="CJ122" s="452"/>
      <c r="CK122" s="452"/>
      <c r="CL122" s="452"/>
      <c r="CM122" s="452"/>
      <c r="CN122" s="452"/>
      <c r="CO122" s="452"/>
      <c r="CP122" s="452"/>
      <c r="CQ122" s="452"/>
      <c r="CR122" s="452"/>
      <c r="CS122" s="452"/>
      <c r="CT122" s="452"/>
      <c r="CU122" s="452"/>
      <c r="CV122" s="452"/>
      <c r="CW122" s="452"/>
      <c r="CX122" s="452"/>
      <c r="CY122" s="452"/>
      <c r="CZ122" s="452"/>
      <c r="DA122" s="452"/>
      <c r="DB122" s="452"/>
      <c r="DC122" s="452"/>
      <c r="DD122" s="452"/>
      <c r="DE122" s="452"/>
      <c r="DF122" s="452"/>
      <c r="DG122" s="452"/>
      <c r="DH122" s="452"/>
      <c r="DI122" s="452"/>
      <c r="DJ122" s="452"/>
      <c r="DK122" s="452"/>
      <c r="DL122" s="452"/>
      <c r="DM122" s="452"/>
      <c r="DN122" s="452"/>
      <c r="DO122" s="452"/>
      <c r="DP122" s="452"/>
      <c r="DQ122" s="452"/>
      <c r="DR122" s="452"/>
      <c r="DS122" s="452"/>
      <c r="DT122" s="452"/>
      <c r="DU122" s="452"/>
      <c r="DV122" s="452"/>
      <c r="DW122" s="452"/>
      <c r="DX122" s="452"/>
      <c r="DY122" s="452"/>
      <c r="DZ122" s="452"/>
      <c r="EA122" s="452"/>
      <c r="EB122" s="452"/>
      <c r="EC122" s="452"/>
      <c r="ED122" s="452"/>
      <c r="EE122" s="452"/>
      <c r="EF122" s="452"/>
      <c r="EG122" s="452"/>
      <c r="EH122" s="452"/>
      <c r="EI122" s="452"/>
      <c r="EJ122" s="452"/>
      <c r="EK122" s="452"/>
      <c r="EL122" s="452"/>
      <c r="EM122" s="452"/>
      <c r="EN122" s="452"/>
      <c r="EO122" s="452"/>
      <c r="EP122" s="452"/>
      <c r="EQ122" s="452"/>
      <c r="ER122" s="452"/>
      <c r="ES122" s="452"/>
      <c r="ET122" s="452"/>
      <c r="EU122" s="452"/>
      <c r="EV122" s="452"/>
      <c r="EW122" s="452"/>
      <c r="EX122" s="452"/>
      <c r="EY122" s="452"/>
      <c r="EZ122" s="452"/>
      <c r="FA122" s="452"/>
      <c r="FB122" s="452"/>
      <c r="FC122" s="452"/>
      <c r="FD122" s="452"/>
      <c r="FE122" s="452"/>
      <c r="FF122" s="452"/>
      <c r="FG122" s="452"/>
      <c r="FH122" s="452"/>
      <c r="FI122" s="452"/>
      <c r="FJ122" s="452"/>
      <c r="FK122" s="452"/>
      <c r="FL122" s="452"/>
      <c r="FM122" s="452"/>
      <c r="FN122" s="452"/>
      <c r="FO122" s="452"/>
      <c r="FP122" s="452"/>
      <c r="FQ122" s="452"/>
      <c r="FR122" s="452"/>
      <c r="FS122" s="452"/>
      <c r="FT122" s="452"/>
      <c r="FU122" s="452"/>
      <c r="FV122" s="452"/>
      <c r="FW122" s="452"/>
      <c r="FX122" s="452"/>
      <c r="FY122" s="452"/>
      <c r="FZ122" s="452"/>
      <c r="GA122" s="452"/>
      <c r="GB122" s="452"/>
      <c r="GC122" s="452"/>
      <c r="GD122" s="452"/>
      <c r="GE122" s="452"/>
      <c r="GF122" s="452"/>
      <c r="GG122" s="452"/>
      <c r="GH122" s="452"/>
      <c r="GI122" s="452"/>
      <c r="GJ122" s="452"/>
      <c r="GK122" s="452"/>
      <c r="GL122" s="452"/>
      <c r="GM122" s="452"/>
      <c r="GN122" s="452"/>
      <c r="GO122" s="452"/>
      <c r="GP122" s="452"/>
      <c r="GQ122" s="452"/>
      <c r="GR122" s="452"/>
      <c r="GS122" s="452"/>
      <c r="GT122" s="452"/>
      <c r="GU122" s="452"/>
      <c r="GV122" s="452"/>
      <c r="GW122" s="452"/>
      <c r="GX122" s="452"/>
      <c r="GY122" s="452"/>
      <c r="GZ122" s="452"/>
      <c r="HA122" s="452"/>
      <c r="HB122" s="452"/>
      <c r="HC122" s="452"/>
      <c r="HD122" s="452"/>
      <c r="HE122" s="452"/>
      <c r="HF122" s="452"/>
      <c r="HG122" s="452"/>
      <c r="HH122" s="452"/>
      <c r="HI122" s="452"/>
      <c r="HJ122" s="452"/>
      <c r="HK122" s="452"/>
      <c r="HL122" s="452"/>
      <c r="HM122" s="452"/>
      <c r="HN122" s="452"/>
      <c r="HO122" s="452"/>
      <c r="HP122" s="452"/>
      <c r="HQ122" s="452"/>
      <c r="HR122" s="452"/>
      <c r="HS122" s="452"/>
      <c r="HT122" s="452"/>
      <c r="HU122" s="452"/>
      <c r="HV122" s="452"/>
      <c r="HW122" s="452"/>
      <c r="HX122" s="452"/>
      <c r="HY122" s="452"/>
      <c r="HZ122" s="452"/>
      <c r="IA122" s="452"/>
      <c r="IB122" s="452"/>
      <c r="IC122" s="452"/>
      <c r="ID122" s="452"/>
      <c r="IE122" s="452"/>
      <c r="IF122" s="452"/>
      <c r="IG122" s="452"/>
      <c r="IH122" s="452"/>
      <c r="II122" s="452"/>
      <c r="IJ122" s="452"/>
      <c r="IK122" s="452"/>
      <c r="IL122" s="452"/>
      <c r="IM122" s="452"/>
      <c r="IN122" s="452"/>
      <c r="IO122" s="452"/>
      <c r="IP122" s="452"/>
      <c r="IQ122" s="452"/>
      <c r="IR122" s="452"/>
      <c r="IS122" s="452"/>
      <c r="IT122" s="452"/>
      <c r="IU122" s="452"/>
      <c r="IV122" s="452"/>
      <c r="IW122" s="452"/>
      <c r="IX122" s="452"/>
      <c r="IY122" s="452"/>
      <c r="IZ122" s="452"/>
      <c r="JA122" s="452"/>
      <c r="JB122" s="452"/>
      <c r="JC122" s="452"/>
      <c r="JD122" s="452"/>
      <c r="JE122" s="452"/>
      <c r="JF122" s="452"/>
      <c r="JG122" s="452"/>
      <c r="JH122" s="452"/>
      <c r="JI122" s="452"/>
      <c r="JJ122" s="452"/>
      <c r="JK122" s="452"/>
      <c r="JL122" s="452"/>
      <c r="JM122" s="452"/>
      <c r="JN122" s="452"/>
      <c r="JO122" s="452"/>
      <c r="JP122" s="452"/>
      <c r="JQ122" s="452"/>
      <c r="JR122" s="452"/>
      <c r="JS122" s="452"/>
      <c r="JT122" s="452"/>
      <c r="JU122" s="452"/>
      <c r="JV122" s="452"/>
      <c r="JW122" s="452"/>
      <c r="JX122" s="452"/>
      <c r="JY122" s="452"/>
      <c r="JZ122" s="452"/>
      <c r="KA122" s="452"/>
      <c r="KB122" s="452"/>
      <c r="KC122" s="452"/>
      <c r="KD122" s="452"/>
      <c r="KE122" s="452"/>
      <c r="KF122" s="452"/>
      <c r="KG122" s="452"/>
      <c r="KH122" s="452"/>
      <c r="KI122" s="452"/>
      <c r="KJ122" s="452"/>
      <c r="KK122" s="452"/>
      <c r="KL122" s="452"/>
      <c r="KM122" s="452"/>
      <c r="KN122" s="452"/>
      <c r="KO122" s="452"/>
      <c r="KP122" s="452"/>
      <c r="KQ122" s="452"/>
      <c r="KR122" s="452"/>
      <c r="KS122" s="452"/>
      <c r="KT122" s="452"/>
      <c r="KU122" s="452"/>
      <c r="KV122" s="452"/>
      <c r="KW122" s="452"/>
      <c r="KX122" s="452"/>
      <c r="KY122" s="452"/>
      <c r="KZ122" s="452"/>
      <c r="LA122" s="452"/>
      <c r="LB122" s="452"/>
      <c r="LC122" s="452"/>
      <c r="LD122" s="452"/>
      <c r="LE122" s="452"/>
      <c r="LF122" s="452"/>
      <c r="LG122" s="452"/>
      <c r="LH122" s="452"/>
      <c r="LI122" s="452"/>
      <c r="LJ122" s="452"/>
      <c r="LK122" s="452"/>
      <c r="LL122" s="452"/>
      <c r="LM122" s="452"/>
      <c r="LN122" s="452"/>
      <c r="LO122" s="452"/>
      <c r="LP122" s="452"/>
      <c r="LQ122" s="452"/>
      <c r="LR122" s="452"/>
      <c r="LS122" s="452"/>
      <c r="LT122" s="452"/>
      <c r="LU122" s="452"/>
      <c r="LV122" s="452"/>
      <c r="LW122" s="452"/>
      <c r="LX122" s="452"/>
      <c r="LY122" s="452"/>
      <c r="LZ122" s="452"/>
      <c r="MA122" s="452"/>
      <c r="MB122" s="452"/>
      <c r="MC122" s="452"/>
      <c r="MD122" s="452"/>
      <c r="ME122" s="452"/>
      <c r="MF122" s="452"/>
      <c r="MG122" s="452"/>
      <c r="MH122" s="452"/>
      <c r="MI122" s="452"/>
      <c r="MJ122" s="452"/>
      <c r="MK122" s="452"/>
      <c r="ML122" s="452"/>
      <c r="MM122" s="452"/>
      <c r="MN122" s="452"/>
      <c r="MO122" s="452"/>
      <c r="MP122" s="452"/>
      <c r="MQ122" s="452"/>
    </row>
    <row r="123" spans="1:355" s="560" customFormat="1" ht="13.5" customHeight="1">
      <c r="A123" s="550" t="s">
        <v>1279</v>
      </c>
      <c r="B123" s="520"/>
      <c r="C123" s="494" t="s">
        <v>1280</v>
      </c>
      <c r="D123" s="511"/>
      <c r="E123" s="496" t="s">
        <v>1258</v>
      </c>
      <c r="F123" s="496">
        <v>1</v>
      </c>
      <c r="G123" s="512">
        <v>0</v>
      </c>
      <c r="H123" s="526">
        <f>G123*1.2</f>
        <v>0</v>
      </c>
      <c r="I123" s="506">
        <f>G123*F123</f>
        <v>0</v>
      </c>
      <c r="J123" s="506">
        <f>F123*H123</f>
        <v>0</v>
      </c>
      <c r="K123" s="521">
        <v>0</v>
      </c>
      <c r="L123" s="515">
        <f>K123*F123</f>
        <v>0</v>
      </c>
      <c r="M123" s="452"/>
      <c r="N123" s="452"/>
      <c r="O123" s="452"/>
      <c r="P123" s="452"/>
      <c r="Q123" s="452"/>
      <c r="R123" s="452"/>
      <c r="S123" s="452"/>
      <c r="T123" s="452"/>
      <c r="U123" s="452"/>
      <c r="V123" s="452"/>
      <c r="W123" s="452"/>
      <c r="X123" s="452"/>
      <c r="Y123" s="452"/>
      <c r="Z123" s="452"/>
      <c r="AA123" s="452"/>
      <c r="AB123" s="452"/>
      <c r="AC123" s="452"/>
      <c r="AD123" s="452"/>
      <c r="AE123" s="452"/>
      <c r="AF123" s="452"/>
      <c r="AG123" s="452"/>
      <c r="AH123" s="452"/>
      <c r="AI123" s="452"/>
      <c r="AJ123" s="452"/>
      <c r="AK123" s="452"/>
      <c r="AL123" s="452"/>
      <c r="AM123" s="452"/>
      <c r="AN123" s="452"/>
      <c r="AO123" s="452"/>
      <c r="AP123" s="452"/>
      <c r="AQ123" s="452"/>
      <c r="AR123" s="452"/>
      <c r="AS123" s="452"/>
      <c r="AT123" s="452"/>
      <c r="AU123" s="452"/>
      <c r="AV123" s="452"/>
      <c r="AW123" s="452"/>
      <c r="AX123" s="452"/>
      <c r="AY123" s="452"/>
      <c r="AZ123" s="452"/>
      <c r="BA123" s="452"/>
      <c r="BB123" s="452"/>
      <c r="BC123" s="452"/>
      <c r="BD123" s="452"/>
      <c r="BE123" s="452"/>
      <c r="BF123" s="452"/>
      <c r="BG123" s="452"/>
      <c r="BH123" s="452"/>
      <c r="BI123" s="452"/>
      <c r="BJ123" s="452"/>
      <c r="BK123" s="452"/>
      <c r="BL123" s="452"/>
      <c r="BM123" s="452"/>
      <c r="BN123" s="452"/>
      <c r="BO123" s="452"/>
      <c r="BP123" s="452"/>
      <c r="BQ123" s="452"/>
      <c r="BR123" s="452"/>
      <c r="BS123" s="452"/>
      <c r="BT123" s="452"/>
      <c r="BU123" s="452"/>
      <c r="BV123" s="452"/>
      <c r="BW123" s="452"/>
      <c r="BX123" s="452"/>
      <c r="BY123" s="452"/>
      <c r="BZ123" s="452"/>
      <c r="CA123" s="452"/>
      <c r="CB123" s="452"/>
      <c r="CC123" s="452"/>
      <c r="CD123" s="452"/>
      <c r="CE123" s="452"/>
      <c r="CF123" s="452"/>
      <c r="CG123" s="452"/>
      <c r="CH123" s="452"/>
      <c r="CI123" s="452"/>
      <c r="CJ123" s="452"/>
      <c r="CK123" s="452"/>
      <c r="CL123" s="452"/>
      <c r="CM123" s="452"/>
      <c r="CN123" s="452"/>
      <c r="CO123" s="452"/>
      <c r="CP123" s="452"/>
      <c r="CQ123" s="452"/>
      <c r="CR123" s="452"/>
      <c r="CS123" s="452"/>
      <c r="CT123" s="452"/>
      <c r="CU123" s="452"/>
      <c r="CV123" s="452"/>
      <c r="CW123" s="452"/>
      <c r="CX123" s="452"/>
      <c r="CY123" s="452"/>
      <c r="CZ123" s="452"/>
      <c r="DA123" s="452"/>
      <c r="DB123" s="452"/>
      <c r="DC123" s="452"/>
      <c r="DD123" s="452"/>
      <c r="DE123" s="452"/>
      <c r="DF123" s="452"/>
      <c r="DG123" s="452"/>
      <c r="DH123" s="452"/>
      <c r="DI123" s="452"/>
      <c r="DJ123" s="452"/>
      <c r="DK123" s="452"/>
      <c r="DL123" s="452"/>
      <c r="DM123" s="452"/>
      <c r="DN123" s="452"/>
      <c r="DO123" s="452"/>
      <c r="DP123" s="452"/>
      <c r="DQ123" s="452"/>
      <c r="DR123" s="452"/>
      <c r="DS123" s="452"/>
      <c r="DT123" s="452"/>
      <c r="DU123" s="452"/>
      <c r="DV123" s="452"/>
      <c r="DW123" s="452"/>
      <c r="DX123" s="452"/>
      <c r="DY123" s="452"/>
      <c r="DZ123" s="452"/>
      <c r="EA123" s="452"/>
      <c r="EB123" s="452"/>
      <c r="EC123" s="452"/>
      <c r="ED123" s="452"/>
      <c r="EE123" s="452"/>
      <c r="EF123" s="452"/>
      <c r="EG123" s="452"/>
      <c r="EH123" s="452"/>
      <c r="EI123" s="452"/>
      <c r="EJ123" s="452"/>
      <c r="EK123" s="452"/>
      <c r="EL123" s="452"/>
      <c r="EM123" s="452"/>
      <c r="EN123" s="452"/>
      <c r="EO123" s="452"/>
      <c r="EP123" s="452"/>
      <c r="EQ123" s="452"/>
      <c r="ER123" s="452"/>
      <c r="ES123" s="452"/>
      <c r="ET123" s="452"/>
      <c r="EU123" s="452"/>
      <c r="EV123" s="452"/>
      <c r="EW123" s="452"/>
      <c r="EX123" s="452"/>
      <c r="EY123" s="452"/>
      <c r="EZ123" s="452"/>
      <c r="FA123" s="452"/>
      <c r="FB123" s="452"/>
      <c r="FC123" s="452"/>
      <c r="FD123" s="452"/>
      <c r="FE123" s="452"/>
      <c r="FF123" s="452"/>
      <c r="FG123" s="452"/>
      <c r="FH123" s="452"/>
      <c r="FI123" s="452"/>
      <c r="FJ123" s="452"/>
      <c r="FK123" s="452"/>
      <c r="FL123" s="452"/>
      <c r="FM123" s="452"/>
      <c r="FN123" s="452"/>
      <c r="FO123" s="452"/>
      <c r="FP123" s="452"/>
      <c r="FQ123" s="452"/>
      <c r="FR123" s="452"/>
      <c r="FS123" s="452"/>
      <c r="FT123" s="452"/>
      <c r="FU123" s="452"/>
      <c r="FV123" s="452"/>
      <c r="FW123" s="452"/>
      <c r="FX123" s="452"/>
      <c r="FY123" s="452"/>
      <c r="FZ123" s="452"/>
      <c r="GA123" s="452"/>
      <c r="GB123" s="452"/>
      <c r="GC123" s="452"/>
      <c r="GD123" s="452"/>
      <c r="GE123" s="452"/>
      <c r="GF123" s="452"/>
      <c r="GG123" s="452"/>
      <c r="GH123" s="452"/>
      <c r="GI123" s="452"/>
      <c r="GJ123" s="452"/>
      <c r="GK123" s="452"/>
      <c r="GL123" s="452"/>
      <c r="GM123" s="452"/>
      <c r="GN123" s="452"/>
      <c r="GO123" s="452"/>
      <c r="GP123" s="452"/>
      <c r="GQ123" s="452"/>
      <c r="GR123" s="452"/>
      <c r="GS123" s="452"/>
      <c r="GT123" s="452"/>
      <c r="GU123" s="452"/>
      <c r="GV123" s="452"/>
      <c r="GW123" s="452"/>
      <c r="GX123" s="452"/>
      <c r="GY123" s="452"/>
      <c r="GZ123" s="452"/>
      <c r="HA123" s="452"/>
      <c r="HB123" s="452"/>
      <c r="HC123" s="452"/>
      <c r="HD123" s="452"/>
      <c r="HE123" s="452"/>
      <c r="HF123" s="452"/>
      <c r="HG123" s="452"/>
      <c r="HH123" s="452"/>
      <c r="HI123" s="452"/>
      <c r="HJ123" s="452"/>
      <c r="HK123" s="452"/>
      <c r="HL123" s="452"/>
      <c r="HM123" s="452"/>
      <c r="HN123" s="452"/>
      <c r="HO123" s="452"/>
      <c r="HP123" s="452"/>
      <c r="HQ123" s="452"/>
      <c r="HR123" s="452"/>
      <c r="HS123" s="452"/>
      <c r="HT123" s="452"/>
      <c r="HU123" s="452"/>
      <c r="HV123" s="452"/>
      <c r="HW123" s="452"/>
      <c r="HX123" s="452"/>
      <c r="HY123" s="452"/>
      <c r="HZ123" s="452"/>
      <c r="IA123" s="452"/>
      <c r="IB123" s="452"/>
      <c r="IC123" s="452"/>
      <c r="ID123" s="452"/>
      <c r="IE123" s="452"/>
      <c r="IF123" s="452"/>
      <c r="IG123" s="452"/>
      <c r="IH123" s="452"/>
      <c r="II123" s="452"/>
      <c r="IJ123" s="452"/>
      <c r="IK123" s="452"/>
      <c r="IL123" s="452"/>
      <c r="IM123" s="452"/>
      <c r="IN123" s="452"/>
      <c r="IO123" s="452"/>
      <c r="IP123" s="452"/>
      <c r="IQ123" s="452"/>
      <c r="IR123" s="452"/>
      <c r="IS123" s="452"/>
      <c r="IT123" s="452"/>
      <c r="IU123" s="452"/>
      <c r="IV123" s="452"/>
      <c r="IW123" s="452"/>
      <c r="IX123" s="452"/>
      <c r="IY123" s="452"/>
      <c r="IZ123" s="452"/>
      <c r="JA123" s="452"/>
      <c r="JB123" s="452"/>
      <c r="JC123" s="452"/>
      <c r="JD123" s="452"/>
      <c r="JE123" s="452"/>
      <c r="JF123" s="452"/>
      <c r="JG123" s="452"/>
      <c r="JH123" s="452"/>
      <c r="JI123" s="452"/>
      <c r="JJ123" s="452"/>
      <c r="JK123" s="452"/>
      <c r="JL123" s="452"/>
      <c r="JM123" s="452"/>
      <c r="JN123" s="452"/>
      <c r="JO123" s="452"/>
      <c r="JP123" s="452"/>
      <c r="JQ123" s="452"/>
      <c r="JR123" s="452"/>
      <c r="JS123" s="452"/>
      <c r="JT123" s="452"/>
      <c r="JU123" s="452"/>
      <c r="JV123" s="452"/>
      <c r="JW123" s="452"/>
      <c r="JX123" s="452"/>
      <c r="JY123" s="452"/>
      <c r="JZ123" s="452"/>
      <c r="KA123" s="452"/>
      <c r="KB123" s="452"/>
      <c r="KC123" s="452"/>
      <c r="KD123" s="452"/>
      <c r="KE123" s="452"/>
      <c r="KF123" s="452"/>
      <c r="KG123" s="452"/>
      <c r="KH123" s="452"/>
      <c r="KI123" s="452"/>
      <c r="KJ123" s="452"/>
      <c r="KK123" s="452"/>
      <c r="KL123" s="452"/>
      <c r="KM123" s="452"/>
      <c r="KN123" s="452"/>
      <c r="KO123" s="452"/>
      <c r="KP123" s="452"/>
      <c r="KQ123" s="452"/>
      <c r="KR123" s="452"/>
      <c r="KS123" s="452"/>
      <c r="KT123" s="452"/>
      <c r="KU123" s="452"/>
      <c r="KV123" s="452"/>
      <c r="KW123" s="452"/>
      <c r="KX123" s="452"/>
      <c r="KY123" s="452"/>
      <c r="KZ123" s="452"/>
      <c r="LA123" s="452"/>
      <c r="LB123" s="452"/>
      <c r="LC123" s="452"/>
      <c r="LD123" s="452"/>
      <c r="LE123" s="452"/>
      <c r="LF123" s="452"/>
      <c r="LG123" s="452"/>
      <c r="LH123" s="452"/>
      <c r="LI123" s="452"/>
      <c r="LJ123" s="452"/>
      <c r="LK123" s="452"/>
      <c r="LL123" s="452"/>
      <c r="LM123" s="452"/>
      <c r="LN123" s="452"/>
      <c r="LO123" s="452"/>
      <c r="LP123" s="452"/>
      <c r="LQ123" s="452"/>
      <c r="LR123" s="452"/>
      <c r="LS123" s="452"/>
      <c r="LT123" s="452"/>
      <c r="LU123" s="452"/>
      <c r="LV123" s="452"/>
      <c r="LW123" s="452"/>
      <c r="LX123" s="452"/>
      <c r="LY123" s="452"/>
      <c r="LZ123" s="452"/>
      <c r="MA123" s="452"/>
      <c r="MB123" s="452"/>
      <c r="MC123" s="452"/>
      <c r="MD123" s="452"/>
      <c r="ME123" s="452"/>
      <c r="MF123" s="452"/>
      <c r="MG123" s="452"/>
      <c r="MH123" s="452"/>
      <c r="MI123" s="452"/>
      <c r="MJ123" s="452"/>
      <c r="MK123" s="452"/>
      <c r="ML123" s="452"/>
      <c r="MM123" s="452"/>
      <c r="MN123" s="452"/>
      <c r="MO123" s="452"/>
      <c r="MP123" s="452"/>
      <c r="MQ123" s="452"/>
    </row>
    <row r="124" spans="1:355" ht="13.5" customHeight="1">
      <c r="A124" s="492"/>
      <c r="B124" s="510"/>
      <c r="C124" s="494"/>
      <c r="D124" s="511"/>
      <c r="E124" s="496"/>
      <c r="F124" s="496"/>
      <c r="G124" s="512"/>
      <c r="H124" s="526"/>
      <c r="I124" s="506"/>
      <c r="J124" s="506"/>
      <c r="K124" s="521"/>
      <c r="L124" s="515"/>
    </row>
    <row r="125" spans="1:355" s="509" customFormat="1" ht="15">
      <c r="A125" s="550" t="s">
        <v>1281</v>
      </c>
      <c r="B125" s="89" t="s">
        <v>1282</v>
      </c>
      <c r="C125" s="502" t="s">
        <v>1283</v>
      </c>
      <c r="D125" s="88" t="s">
        <v>1221</v>
      </c>
      <c r="E125" s="87" t="s">
        <v>281</v>
      </c>
      <c r="F125" s="503">
        <v>700</v>
      </c>
      <c r="G125" s="504">
        <v>0</v>
      </c>
      <c r="H125" s="505">
        <f>G125*1.2</f>
        <v>0</v>
      </c>
      <c r="I125" s="506">
        <f>F125*G125</f>
        <v>0</v>
      </c>
      <c r="J125" s="505">
        <f>I125*1.2</f>
        <v>0</v>
      </c>
      <c r="K125" s="507">
        <v>0</v>
      </c>
      <c r="L125" s="508">
        <f>F125*K125</f>
        <v>0</v>
      </c>
    </row>
    <row r="126" spans="1:355" s="560" customFormat="1" ht="13.5" customHeight="1">
      <c r="A126" s="492"/>
      <c r="B126" s="520"/>
      <c r="C126" s="494"/>
      <c r="D126" s="511"/>
      <c r="E126" s="496"/>
      <c r="F126" s="496"/>
      <c r="G126" s="512"/>
      <c r="H126" s="526"/>
      <c r="I126" s="506"/>
      <c r="J126" s="506"/>
      <c r="K126" s="521"/>
      <c r="L126" s="515"/>
      <c r="M126" s="452"/>
      <c r="N126" s="452"/>
      <c r="O126" s="452"/>
      <c r="P126" s="452"/>
      <c r="Q126" s="452"/>
      <c r="R126" s="452"/>
      <c r="S126" s="452"/>
      <c r="T126" s="452"/>
      <c r="U126" s="452"/>
      <c r="V126" s="452"/>
      <c r="W126" s="452"/>
      <c r="X126" s="452"/>
      <c r="Y126" s="452"/>
      <c r="Z126" s="452"/>
      <c r="AA126" s="452"/>
      <c r="AB126" s="452"/>
      <c r="AC126" s="452"/>
      <c r="AD126" s="452"/>
      <c r="AE126" s="452"/>
      <c r="AF126" s="452"/>
      <c r="AG126" s="452"/>
      <c r="AH126" s="452"/>
      <c r="AI126" s="452"/>
      <c r="AJ126" s="452"/>
      <c r="AK126" s="452"/>
      <c r="AL126" s="452"/>
      <c r="AM126" s="452"/>
      <c r="AN126" s="452"/>
      <c r="AO126" s="452"/>
      <c r="AP126" s="452"/>
      <c r="AQ126" s="452"/>
      <c r="AR126" s="452"/>
      <c r="AS126" s="452"/>
      <c r="AT126" s="452"/>
      <c r="AU126" s="452"/>
      <c r="AV126" s="452"/>
      <c r="AW126" s="452"/>
      <c r="AX126" s="452"/>
      <c r="AY126" s="452"/>
      <c r="AZ126" s="452"/>
      <c r="BA126" s="452"/>
      <c r="BB126" s="452"/>
      <c r="BC126" s="452"/>
      <c r="BD126" s="452"/>
      <c r="BE126" s="452"/>
      <c r="BF126" s="452"/>
      <c r="BG126" s="452"/>
      <c r="BH126" s="452"/>
      <c r="BI126" s="452"/>
      <c r="BJ126" s="452"/>
      <c r="BK126" s="452"/>
      <c r="BL126" s="452"/>
      <c r="BM126" s="452"/>
      <c r="BN126" s="452"/>
      <c r="BO126" s="452"/>
      <c r="BP126" s="452"/>
      <c r="BQ126" s="452"/>
      <c r="BR126" s="452"/>
      <c r="BS126" s="452"/>
      <c r="BT126" s="452"/>
      <c r="BU126" s="452"/>
      <c r="BV126" s="452"/>
      <c r="BW126" s="452"/>
      <c r="BX126" s="452"/>
      <c r="BY126" s="452"/>
      <c r="BZ126" s="452"/>
      <c r="CA126" s="452"/>
      <c r="CB126" s="452"/>
      <c r="CC126" s="452"/>
      <c r="CD126" s="452"/>
      <c r="CE126" s="452"/>
      <c r="CF126" s="452"/>
      <c r="CG126" s="452"/>
      <c r="CH126" s="452"/>
      <c r="CI126" s="452"/>
      <c r="CJ126" s="452"/>
      <c r="CK126" s="452"/>
      <c r="CL126" s="452"/>
      <c r="CM126" s="452"/>
      <c r="CN126" s="452"/>
      <c r="CO126" s="452"/>
      <c r="CP126" s="452"/>
      <c r="CQ126" s="452"/>
      <c r="CR126" s="452"/>
      <c r="CS126" s="452"/>
      <c r="CT126" s="452"/>
      <c r="CU126" s="452"/>
      <c r="CV126" s="452"/>
      <c r="CW126" s="452"/>
      <c r="CX126" s="452"/>
      <c r="CY126" s="452"/>
      <c r="CZ126" s="452"/>
      <c r="DA126" s="452"/>
      <c r="DB126" s="452"/>
      <c r="DC126" s="452"/>
      <c r="DD126" s="452"/>
      <c r="DE126" s="452"/>
      <c r="DF126" s="452"/>
      <c r="DG126" s="452"/>
      <c r="DH126" s="452"/>
      <c r="DI126" s="452"/>
      <c r="DJ126" s="452"/>
      <c r="DK126" s="452"/>
      <c r="DL126" s="452"/>
      <c r="DM126" s="452"/>
      <c r="DN126" s="452"/>
      <c r="DO126" s="452"/>
      <c r="DP126" s="452"/>
      <c r="DQ126" s="452"/>
      <c r="DR126" s="452"/>
      <c r="DS126" s="452"/>
      <c r="DT126" s="452"/>
      <c r="DU126" s="452"/>
      <c r="DV126" s="452"/>
      <c r="DW126" s="452"/>
      <c r="DX126" s="452"/>
      <c r="DY126" s="452"/>
      <c r="DZ126" s="452"/>
      <c r="EA126" s="452"/>
      <c r="EB126" s="452"/>
      <c r="EC126" s="452"/>
      <c r="ED126" s="452"/>
      <c r="EE126" s="452"/>
      <c r="EF126" s="452"/>
      <c r="EG126" s="452"/>
      <c r="EH126" s="452"/>
      <c r="EI126" s="452"/>
      <c r="EJ126" s="452"/>
      <c r="EK126" s="452"/>
      <c r="EL126" s="452"/>
      <c r="EM126" s="452"/>
      <c r="EN126" s="452"/>
      <c r="EO126" s="452"/>
      <c r="EP126" s="452"/>
      <c r="EQ126" s="452"/>
      <c r="ER126" s="452"/>
      <c r="ES126" s="452"/>
      <c r="ET126" s="452"/>
      <c r="EU126" s="452"/>
      <c r="EV126" s="452"/>
      <c r="EW126" s="452"/>
      <c r="EX126" s="452"/>
      <c r="EY126" s="452"/>
      <c r="EZ126" s="452"/>
      <c r="FA126" s="452"/>
      <c r="FB126" s="452"/>
      <c r="FC126" s="452"/>
      <c r="FD126" s="452"/>
      <c r="FE126" s="452"/>
      <c r="FF126" s="452"/>
      <c r="FG126" s="452"/>
      <c r="FH126" s="452"/>
      <c r="FI126" s="452"/>
      <c r="FJ126" s="452"/>
      <c r="FK126" s="452"/>
      <c r="FL126" s="452"/>
      <c r="FM126" s="452"/>
      <c r="FN126" s="452"/>
      <c r="FO126" s="452"/>
      <c r="FP126" s="452"/>
      <c r="FQ126" s="452"/>
      <c r="FR126" s="452"/>
      <c r="FS126" s="452"/>
      <c r="FT126" s="452"/>
      <c r="FU126" s="452"/>
      <c r="FV126" s="452"/>
      <c r="FW126" s="452"/>
      <c r="FX126" s="452"/>
      <c r="FY126" s="452"/>
      <c r="FZ126" s="452"/>
      <c r="GA126" s="452"/>
      <c r="GB126" s="452"/>
      <c r="GC126" s="452"/>
      <c r="GD126" s="452"/>
      <c r="GE126" s="452"/>
      <c r="GF126" s="452"/>
      <c r="GG126" s="452"/>
      <c r="GH126" s="452"/>
      <c r="GI126" s="452"/>
      <c r="GJ126" s="452"/>
      <c r="GK126" s="452"/>
      <c r="GL126" s="452"/>
      <c r="GM126" s="452"/>
      <c r="GN126" s="452"/>
      <c r="GO126" s="452"/>
      <c r="GP126" s="452"/>
      <c r="GQ126" s="452"/>
      <c r="GR126" s="452"/>
      <c r="GS126" s="452"/>
      <c r="GT126" s="452"/>
      <c r="GU126" s="452"/>
      <c r="GV126" s="452"/>
      <c r="GW126" s="452"/>
      <c r="GX126" s="452"/>
      <c r="GY126" s="452"/>
      <c r="GZ126" s="452"/>
      <c r="HA126" s="452"/>
      <c r="HB126" s="452"/>
      <c r="HC126" s="452"/>
      <c r="HD126" s="452"/>
      <c r="HE126" s="452"/>
      <c r="HF126" s="452"/>
      <c r="HG126" s="452"/>
      <c r="HH126" s="452"/>
      <c r="HI126" s="452"/>
      <c r="HJ126" s="452"/>
      <c r="HK126" s="452"/>
      <c r="HL126" s="452"/>
      <c r="HM126" s="452"/>
      <c r="HN126" s="452"/>
      <c r="HO126" s="452"/>
      <c r="HP126" s="452"/>
      <c r="HQ126" s="452"/>
      <c r="HR126" s="452"/>
      <c r="HS126" s="452"/>
      <c r="HT126" s="452"/>
      <c r="HU126" s="452"/>
      <c r="HV126" s="452"/>
      <c r="HW126" s="452"/>
      <c r="HX126" s="452"/>
      <c r="HY126" s="452"/>
      <c r="HZ126" s="452"/>
      <c r="IA126" s="452"/>
      <c r="IB126" s="452"/>
      <c r="IC126" s="452"/>
      <c r="ID126" s="452"/>
      <c r="IE126" s="452"/>
      <c r="IF126" s="452"/>
      <c r="IG126" s="452"/>
      <c r="IH126" s="452"/>
      <c r="II126" s="452"/>
      <c r="IJ126" s="452"/>
      <c r="IK126" s="452"/>
      <c r="IL126" s="452"/>
      <c r="IM126" s="452"/>
      <c r="IN126" s="452"/>
      <c r="IO126" s="452"/>
      <c r="IP126" s="452"/>
      <c r="IQ126" s="452"/>
      <c r="IR126" s="452"/>
      <c r="IS126" s="452"/>
      <c r="IT126" s="452"/>
      <c r="IU126" s="452"/>
      <c r="IV126" s="452"/>
      <c r="IW126" s="452"/>
      <c r="IX126" s="452"/>
      <c r="IY126" s="452"/>
      <c r="IZ126" s="452"/>
      <c r="JA126" s="452"/>
      <c r="JB126" s="452"/>
      <c r="JC126" s="452"/>
      <c r="JD126" s="452"/>
      <c r="JE126" s="452"/>
      <c r="JF126" s="452"/>
      <c r="JG126" s="452"/>
      <c r="JH126" s="452"/>
      <c r="JI126" s="452"/>
      <c r="JJ126" s="452"/>
      <c r="JK126" s="452"/>
      <c r="JL126" s="452"/>
      <c r="JM126" s="452"/>
      <c r="JN126" s="452"/>
      <c r="JO126" s="452"/>
      <c r="JP126" s="452"/>
      <c r="JQ126" s="452"/>
      <c r="JR126" s="452"/>
      <c r="JS126" s="452"/>
      <c r="JT126" s="452"/>
      <c r="JU126" s="452"/>
      <c r="JV126" s="452"/>
      <c r="JW126" s="452"/>
      <c r="JX126" s="452"/>
      <c r="JY126" s="452"/>
      <c r="JZ126" s="452"/>
      <c r="KA126" s="452"/>
      <c r="KB126" s="452"/>
      <c r="KC126" s="452"/>
      <c r="KD126" s="452"/>
      <c r="KE126" s="452"/>
      <c r="KF126" s="452"/>
      <c r="KG126" s="452"/>
      <c r="KH126" s="452"/>
      <c r="KI126" s="452"/>
      <c r="KJ126" s="452"/>
      <c r="KK126" s="452"/>
      <c r="KL126" s="452"/>
      <c r="KM126" s="452"/>
      <c r="KN126" s="452"/>
      <c r="KO126" s="452"/>
      <c r="KP126" s="452"/>
      <c r="KQ126" s="452"/>
      <c r="KR126" s="452"/>
      <c r="KS126" s="452"/>
      <c r="KT126" s="452"/>
      <c r="KU126" s="452"/>
      <c r="KV126" s="452"/>
      <c r="KW126" s="452"/>
      <c r="KX126" s="452"/>
      <c r="KY126" s="452"/>
      <c r="KZ126" s="452"/>
      <c r="LA126" s="452"/>
      <c r="LB126" s="452"/>
      <c r="LC126" s="452"/>
      <c r="LD126" s="452"/>
      <c r="LE126" s="452"/>
      <c r="LF126" s="452"/>
      <c r="LG126" s="452"/>
      <c r="LH126" s="452"/>
      <c r="LI126" s="452"/>
      <c r="LJ126" s="452"/>
      <c r="LK126" s="452"/>
      <c r="LL126" s="452"/>
      <c r="LM126" s="452"/>
      <c r="LN126" s="452"/>
      <c r="LO126" s="452"/>
      <c r="LP126" s="452"/>
      <c r="LQ126" s="452"/>
      <c r="LR126" s="452"/>
      <c r="LS126" s="452"/>
      <c r="LT126" s="452"/>
      <c r="LU126" s="452"/>
      <c r="LV126" s="452"/>
      <c r="LW126" s="452"/>
      <c r="LX126" s="452"/>
      <c r="LY126" s="452"/>
      <c r="LZ126" s="452"/>
      <c r="MA126" s="452"/>
      <c r="MB126" s="452"/>
      <c r="MC126" s="452"/>
      <c r="MD126" s="452"/>
      <c r="ME126" s="452"/>
      <c r="MF126" s="452"/>
      <c r="MG126" s="452"/>
      <c r="MH126" s="452"/>
      <c r="MI126" s="452"/>
      <c r="MJ126" s="452"/>
      <c r="MK126" s="452"/>
      <c r="ML126" s="452"/>
      <c r="MM126" s="452"/>
      <c r="MN126" s="452"/>
      <c r="MO126" s="452"/>
      <c r="MP126" s="452"/>
      <c r="MQ126" s="452"/>
    </row>
    <row r="127" spans="1:355" s="560" customFormat="1" ht="13.5" customHeight="1">
      <c r="A127" s="550" t="s">
        <v>1284</v>
      </c>
      <c r="B127" s="520"/>
      <c r="C127" s="494" t="s">
        <v>1280</v>
      </c>
      <c r="D127" s="511"/>
      <c r="E127" s="496" t="s">
        <v>1258</v>
      </c>
      <c r="F127" s="496">
        <v>1</v>
      </c>
      <c r="G127" s="512">
        <v>0</v>
      </c>
      <c r="H127" s="526">
        <f>G127*1.2</f>
        <v>0</v>
      </c>
      <c r="I127" s="506">
        <f>G127*F127</f>
        <v>0</v>
      </c>
      <c r="J127" s="506">
        <f>F127*H127</f>
        <v>0</v>
      </c>
      <c r="K127" s="521">
        <v>0</v>
      </c>
      <c r="L127" s="515">
        <f>K127*F127</f>
        <v>0</v>
      </c>
      <c r="M127" s="452"/>
      <c r="N127" s="452"/>
      <c r="O127" s="452"/>
      <c r="P127" s="452"/>
      <c r="Q127" s="452"/>
      <c r="R127" s="452"/>
      <c r="S127" s="452"/>
      <c r="T127" s="452"/>
      <c r="U127" s="452"/>
      <c r="V127" s="452"/>
      <c r="W127" s="452"/>
      <c r="X127" s="452"/>
      <c r="Y127" s="452"/>
      <c r="Z127" s="452"/>
      <c r="AA127" s="452"/>
      <c r="AB127" s="452"/>
      <c r="AC127" s="452"/>
      <c r="AD127" s="452"/>
      <c r="AE127" s="452"/>
      <c r="AF127" s="452"/>
      <c r="AG127" s="452"/>
      <c r="AH127" s="452"/>
      <c r="AI127" s="452"/>
      <c r="AJ127" s="452"/>
      <c r="AK127" s="452"/>
      <c r="AL127" s="452"/>
      <c r="AM127" s="452"/>
      <c r="AN127" s="452"/>
      <c r="AO127" s="452"/>
      <c r="AP127" s="452"/>
      <c r="AQ127" s="452"/>
      <c r="AR127" s="452"/>
      <c r="AS127" s="452"/>
      <c r="AT127" s="452"/>
      <c r="AU127" s="452"/>
      <c r="AV127" s="452"/>
      <c r="AW127" s="452"/>
      <c r="AX127" s="452"/>
      <c r="AY127" s="452"/>
      <c r="AZ127" s="452"/>
      <c r="BA127" s="452"/>
      <c r="BB127" s="452"/>
      <c r="BC127" s="452"/>
      <c r="BD127" s="452"/>
      <c r="BE127" s="452"/>
      <c r="BF127" s="452"/>
      <c r="BG127" s="452"/>
      <c r="BH127" s="452"/>
      <c r="BI127" s="452"/>
      <c r="BJ127" s="452"/>
      <c r="BK127" s="452"/>
      <c r="BL127" s="452"/>
      <c r="BM127" s="452"/>
      <c r="BN127" s="452"/>
      <c r="BO127" s="452"/>
      <c r="BP127" s="452"/>
      <c r="BQ127" s="452"/>
      <c r="BR127" s="452"/>
      <c r="BS127" s="452"/>
      <c r="BT127" s="452"/>
      <c r="BU127" s="452"/>
      <c r="BV127" s="452"/>
      <c r="BW127" s="452"/>
      <c r="BX127" s="452"/>
      <c r="BY127" s="452"/>
      <c r="BZ127" s="452"/>
      <c r="CA127" s="452"/>
      <c r="CB127" s="452"/>
      <c r="CC127" s="452"/>
      <c r="CD127" s="452"/>
      <c r="CE127" s="452"/>
      <c r="CF127" s="452"/>
      <c r="CG127" s="452"/>
      <c r="CH127" s="452"/>
      <c r="CI127" s="452"/>
      <c r="CJ127" s="452"/>
      <c r="CK127" s="452"/>
      <c r="CL127" s="452"/>
      <c r="CM127" s="452"/>
      <c r="CN127" s="452"/>
      <c r="CO127" s="452"/>
      <c r="CP127" s="452"/>
      <c r="CQ127" s="452"/>
      <c r="CR127" s="452"/>
      <c r="CS127" s="452"/>
      <c r="CT127" s="452"/>
      <c r="CU127" s="452"/>
      <c r="CV127" s="452"/>
      <c r="CW127" s="452"/>
      <c r="CX127" s="452"/>
      <c r="CY127" s="452"/>
      <c r="CZ127" s="452"/>
      <c r="DA127" s="452"/>
      <c r="DB127" s="452"/>
      <c r="DC127" s="452"/>
      <c r="DD127" s="452"/>
      <c r="DE127" s="452"/>
      <c r="DF127" s="452"/>
      <c r="DG127" s="452"/>
      <c r="DH127" s="452"/>
      <c r="DI127" s="452"/>
      <c r="DJ127" s="452"/>
      <c r="DK127" s="452"/>
      <c r="DL127" s="452"/>
      <c r="DM127" s="452"/>
      <c r="DN127" s="452"/>
      <c r="DO127" s="452"/>
      <c r="DP127" s="452"/>
      <c r="DQ127" s="452"/>
      <c r="DR127" s="452"/>
      <c r="DS127" s="452"/>
      <c r="DT127" s="452"/>
      <c r="DU127" s="452"/>
      <c r="DV127" s="452"/>
      <c r="DW127" s="452"/>
      <c r="DX127" s="452"/>
      <c r="DY127" s="452"/>
      <c r="DZ127" s="452"/>
      <c r="EA127" s="452"/>
      <c r="EB127" s="452"/>
      <c r="EC127" s="452"/>
      <c r="ED127" s="452"/>
      <c r="EE127" s="452"/>
      <c r="EF127" s="452"/>
      <c r="EG127" s="452"/>
      <c r="EH127" s="452"/>
      <c r="EI127" s="452"/>
      <c r="EJ127" s="452"/>
      <c r="EK127" s="452"/>
      <c r="EL127" s="452"/>
      <c r="EM127" s="452"/>
      <c r="EN127" s="452"/>
      <c r="EO127" s="452"/>
      <c r="EP127" s="452"/>
      <c r="EQ127" s="452"/>
      <c r="ER127" s="452"/>
      <c r="ES127" s="452"/>
      <c r="ET127" s="452"/>
      <c r="EU127" s="452"/>
      <c r="EV127" s="452"/>
      <c r="EW127" s="452"/>
      <c r="EX127" s="452"/>
      <c r="EY127" s="452"/>
      <c r="EZ127" s="452"/>
      <c r="FA127" s="452"/>
      <c r="FB127" s="452"/>
      <c r="FC127" s="452"/>
      <c r="FD127" s="452"/>
      <c r="FE127" s="452"/>
      <c r="FF127" s="452"/>
      <c r="FG127" s="452"/>
      <c r="FH127" s="452"/>
      <c r="FI127" s="452"/>
      <c r="FJ127" s="452"/>
      <c r="FK127" s="452"/>
      <c r="FL127" s="452"/>
      <c r="FM127" s="452"/>
      <c r="FN127" s="452"/>
      <c r="FO127" s="452"/>
      <c r="FP127" s="452"/>
      <c r="FQ127" s="452"/>
      <c r="FR127" s="452"/>
      <c r="FS127" s="452"/>
      <c r="FT127" s="452"/>
      <c r="FU127" s="452"/>
      <c r="FV127" s="452"/>
      <c r="FW127" s="452"/>
      <c r="FX127" s="452"/>
      <c r="FY127" s="452"/>
      <c r="FZ127" s="452"/>
      <c r="GA127" s="452"/>
      <c r="GB127" s="452"/>
      <c r="GC127" s="452"/>
      <c r="GD127" s="452"/>
      <c r="GE127" s="452"/>
      <c r="GF127" s="452"/>
      <c r="GG127" s="452"/>
      <c r="GH127" s="452"/>
      <c r="GI127" s="452"/>
      <c r="GJ127" s="452"/>
      <c r="GK127" s="452"/>
      <c r="GL127" s="452"/>
      <c r="GM127" s="452"/>
      <c r="GN127" s="452"/>
      <c r="GO127" s="452"/>
      <c r="GP127" s="452"/>
      <c r="GQ127" s="452"/>
      <c r="GR127" s="452"/>
      <c r="GS127" s="452"/>
      <c r="GT127" s="452"/>
      <c r="GU127" s="452"/>
      <c r="GV127" s="452"/>
      <c r="GW127" s="452"/>
      <c r="GX127" s="452"/>
      <c r="GY127" s="452"/>
      <c r="GZ127" s="452"/>
      <c r="HA127" s="452"/>
      <c r="HB127" s="452"/>
      <c r="HC127" s="452"/>
      <c r="HD127" s="452"/>
      <c r="HE127" s="452"/>
      <c r="HF127" s="452"/>
      <c r="HG127" s="452"/>
      <c r="HH127" s="452"/>
      <c r="HI127" s="452"/>
      <c r="HJ127" s="452"/>
      <c r="HK127" s="452"/>
      <c r="HL127" s="452"/>
      <c r="HM127" s="452"/>
      <c r="HN127" s="452"/>
      <c r="HO127" s="452"/>
      <c r="HP127" s="452"/>
      <c r="HQ127" s="452"/>
      <c r="HR127" s="452"/>
      <c r="HS127" s="452"/>
      <c r="HT127" s="452"/>
      <c r="HU127" s="452"/>
      <c r="HV127" s="452"/>
      <c r="HW127" s="452"/>
      <c r="HX127" s="452"/>
      <c r="HY127" s="452"/>
      <c r="HZ127" s="452"/>
      <c r="IA127" s="452"/>
      <c r="IB127" s="452"/>
      <c r="IC127" s="452"/>
      <c r="ID127" s="452"/>
      <c r="IE127" s="452"/>
      <c r="IF127" s="452"/>
      <c r="IG127" s="452"/>
      <c r="IH127" s="452"/>
      <c r="II127" s="452"/>
      <c r="IJ127" s="452"/>
      <c r="IK127" s="452"/>
      <c r="IL127" s="452"/>
      <c r="IM127" s="452"/>
      <c r="IN127" s="452"/>
      <c r="IO127" s="452"/>
      <c r="IP127" s="452"/>
      <c r="IQ127" s="452"/>
      <c r="IR127" s="452"/>
      <c r="IS127" s="452"/>
      <c r="IT127" s="452"/>
      <c r="IU127" s="452"/>
      <c r="IV127" s="452"/>
      <c r="IW127" s="452"/>
      <c r="IX127" s="452"/>
      <c r="IY127" s="452"/>
      <c r="IZ127" s="452"/>
      <c r="JA127" s="452"/>
      <c r="JB127" s="452"/>
      <c r="JC127" s="452"/>
      <c r="JD127" s="452"/>
      <c r="JE127" s="452"/>
      <c r="JF127" s="452"/>
      <c r="JG127" s="452"/>
      <c r="JH127" s="452"/>
      <c r="JI127" s="452"/>
      <c r="JJ127" s="452"/>
      <c r="JK127" s="452"/>
      <c r="JL127" s="452"/>
      <c r="JM127" s="452"/>
      <c r="JN127" s="452"/>
      <c r="JO127" s="452"/>
      <c r="JP127" s="452"/>
      <c r="JQ127" s="452"/>
      <c r="JR127" s="452"/>
      <c r="JS127" s="452"/>
      <c r="JT127" s="452"/>
      <c r="JU127" s="452"/>
      <c r="JV127" s="452"/>
      <c r="JW127" s="452"/>
      <c r="JX127" s="452"/>
      <c r="JY127" s="452"/>
      <c r="JZ127" s="452"/>
      <c r="KA127" s="452"/>
      <c r="KB127" s="452"/>
      <c r="KC127" s="452"/>
      <c r="KD127" s="452"/>
      <c r="KE127" s="452"/>
      <c r="KF127" s="452"/>
      <c r="KG127" s="452"/>
      <c r="KH127" s="452"/>
      <c r="KI127" s="452"/>
      <c r="KJ127" s="452"/>
      <c r="KK127" s="452"/>
      <c r="KL127" s="452"/>
      <c r="KM127" s="452"/>
      <c r="KN127" s="452"/>
      <c r="KO127" s="452"/>
      <c r="KP127" s="452"/>
      <c r="KQ127" s="452"/>
      <c r="KR127" s="452"/>
      <c r="KS127" s="452"/>
      <c r="KT127" s="452"/>
      <c r="KU127" s="452"/>
      <c r="KV127" s="452"/>
      <c r="KW127" s="452"/>
      <c r="KX127" s="452"/>
      <c r="KY127" s="452"/>
      <c r="KZ127" s="452"/>
      <c r="LA127" s="452"/>
      <c r="LB127" s="452"/>
      <c r="LC127" s="452"/>
      <c r="LD127" s="452"/>
      <c r="LE127" s="452"/>
      <c r="LF127" s="452"/>
      <c r="LG127" s="452"/>
      <c r="LH127" s="452"/>
      <c r="LI127" s="452"/>
      <c r="LJ127" s="452"/>
      <c r="LK127" s="452"/>
      <c r="LL127" s="452"/>
      <c r="LM127" s="452"/>
      <c r="LN127" s="452"/>
      <c r="LO127" s="452"/>
      <c r="LP127" s="452"/>
      <c r="LQ127" s="452"/>
      <c r="LR127" s="452"/>
      <c r="LS127" s="452"/>
      <c r="LT127" s="452"/>
      <c r="LU127" s="452"/>
      <c r="LV127" s="452"/>
      <c r="LW127" s="452"/>
      <c r="LX127" s="452"/>
      <c r="LY127" s="452"/>
      <c r="LZ127" s="452"/>
      <c r="MA127" s="452"/>
      <c r="MB127" s="452"/>
      <c r="MC127" s="452"/>
      <c r="MD127" s="452"/>
      <c r="ME127" s="452"/>
      <c r="MF127" s="452"/>
      <c r="MG127" s="452"/>
      <c r="MH127" s="452"/>
      <c r="MI127" s="452"/>
      <c r="MJ127" s="452"/>
      <c r="MK127" s="452"/>
      <c r="ML127" s="452"/>
      <c r="MM127" s="452"/>
      <c r="MN127" s="452"/>
      <c r="MO127" s="452"/>
      <c r="MP127" s="452"/>
      <c r="MQ127" s="452"/>
    </row>
    <row r="128" spans="1:355" ht="13.5" customHeight="1">
      <c r="A128" s="492"/>
      <c r="B128" s="510"/>
      <c r="C128" s="494"/>
      <c r="D128" s="511"/>
      <c r="E128" s="496"/>
      <c r="F128" s="496"/>
      <c r="G128" s="512"/>
      <c r="H128" s="526"/>
      <c r="I128" s="506"/>
      <c r="J128" s="506"/>
      <c r="K128" s="521"/>
      <c r="L128" s="515"/>
    </row>
    <row r="129" spans="1:14" s="509" customFormat="1" ht="15">
      <c r="A129" s="550" t="s">
        <v>1285</v>
      </c>
      <c r="B129" s="89" t="s">
        <v>1286</v>
      </c>
      <c r="C129" s="502" t="s">
        <v>1287</v>
      </c>
      <c r="D129" s="88" t="s">
        <v>1183</v>
      </c>
      <c r="E129" s="87" t="s">
        <v>281</v>
      </c>
      <c r="F129" s="503">
        <v>50</v>
      </c>
      <c r="G129" s="504">
        <v>0</v>
      </c>
      <c r="H129" s="505">
        <f>G129*1.2</f>
        <v>0</v>
      </c>
      <c r="I129" s="506">
        <f>F129*G129</f>
        <v>0</v>
      </c>
      <c r="J129" s="505">
        <f>I129*1.2</f>
        <v>0</v>
      </c>
      <c r="K129" s="507">
        <v>0</v>
      </c>
      <c r="L129" s="508">
        <f>F129*K129</f>
        <v>0</v>
      </c>
    </row>
    <row r="130" spans="1:14" ht="13.5" customHeight="1" thickBot="1">
      <c r="A130" s="528"/>
      <c r="B130" s="529"/>
      <c r="C130" s="530"/>
      <c r="D130" s="531"/>
      <c r="E130" s="532"/>
      <c r="F130" s="561"/>
      <c r="G130" s="533"/>
      <c r="H130" s="533"/>
      <c r="I130" s="533"/>
      <c r="J130" s="533"/>
      <c r="K130" s="533"/>
      <c r="L130" s="534"/>
    </row>
    <row r="131" spans="1:14" ht="13.5" customHeight="1">
      <c r="A131" s="535"/>
      <c r="B131" s="536"/>
      <c r="C131" s="562"/>
      <c r="D131" s="563"/>
      <c r="E131" s="470"/>
      <c r="F131" s="470"/>
      <c r="G131" s="471"/>
      <c r="H131" s="471"/>
      <c r="I131" s="471"/>
      <c r="J131" s="471"/>
      <c r="K131" s="471"/>
      <c r="L131" s="471"/>
    </row>
    <row r="132" spans="1:14" ht="13.5" customHeight="1" thickBot="1">
      <c r="A132" s="539"/>
      <c r="B132" s="540"/>
      <c r="C132" s="541" t="str">
        <f>C117</f>
        <v>Potrubie a tvarovky</v>
      </c>
      <c r="D132" s="542"/>
      <c r="E132" s="543" t="str">
        <f>E115</f>
        <v>CELKOM</v>
      </c>
      <c r="F132" s="544"/>
      <c r="G132" s="545"/>
      <c r="H132" s="545"/>
      <c r="I132" s="546">
        <f>SUM(I120:I130)</f>
        <v>0</v>
      </c>
      <c r="J132" s="546">
        <f>SUM(J120:J130)</f>
        <v>0</v>
      </c>
      <c r="K132" s="546"/>
      <c r="L132" s="546">
        <f>SUM(L120:L130)</f>
        <v>0</v>
      </c>
    </row>
    <row r="133" spans="1:14" ht="13.5" customHeight="1" thickTop="1">
      <c r="A133" s="535"/>
      <c r="B133" s="536"/>
      <c r="C133" s="562"/>
      <c r="D133" s="563"/>
      <c r="E133" s="470"/>
      <c r="F133" s="470"/>
      <c r="G133" s="471"/>
      <c r="H133" s="471"/>
      <c r="I133" s="460"/>
      <c r="J133" s="460"/>
      <c r="K133" s="471"/>
      <c r="L133" s="460"/>
    </row>
    <row r="134" spans="1:14" s="477" customFormat="1" ht="13.5" customHeight="1" thickBot="1">
      <c r="A134" s="473" t="s">
        <v>1288</v>
      </c>
      <c r="B134" s="459"/>
      <c r="C134" s="547" t="s">
        <v>1289</v>
      </c>
      <c r="D134" s="456"/>
      <c r="E134" s="474"/>
      <c r="F134" s="474"/>
      <c r="G134" s="475"/>
      <c r="H134" s="475"/>
      <c r="I134" s="476"/>
      <c r="J134" s="476"/>
      <c r="K134" s="475"/>
      <c r="L134" s="476"/>
    </row>
    <row r="135" spans="1:14" ht="13.5" customHeight="1">
      <c r="A135" s="478" t="s">
        <v>1134</v>
      </c>
      <c r="B135" s="479" t="s">
        <v>1135</v>
      </c>
      <c r="C135" s="548" t="s">
        <v>1136</v>
      </c>
      <c r="D135" s="481" t="s">
        <v>1137</v>
      </c>
      <c r="E135" s="482" t="s">
        <v>1138</v>
      </c>
      <c r="F135" s="482" t="s">
        <v>1139</v>
      </c>
      <c r="G135" s="483" t="s">
        <v>1140</v>
      </c>
      <c r="H135" s="483" t="s">
        <v>1140</v>
      </c>
      <c r="I135" s="483" t="s">
        <v>1141</v>
      </c>
      <c r="J135" s="483" t="s">
        <v>1141</v>
      </c>
      <c r="K135" s="483" t="s">
        <v>1140</v>
      </c>
      <c r="L135" s="484" t="s">
        <v>1141</v>
      </c>
    </row>
    <row r="136" spans="1:14" ht="13.5" customHeight="1">
      <c r="A136" s="485"/>
      <c r="B136" s="486"/>
      <c r="C136" s="549"/>
      <c r="D136" s="488"/>
      <c r="E136" s="489"/>
      <c r="F136" s="489"/>
      <c r="G136" s="490" t="s">
        <v>1142</v>
      </c>
      <c r="H136" s="490" t="s">
        <v>1143</v>
      </c>
      <c r="I136" s="490" t="s">
        <v>1142</v>
      </c>
      <c r="J136" s="490" t="s">
        <v>1143</v>
      </c>
      <c r="K136" s="490" t="s">
        <v>1144</v>
      </c>
      <c r="L136" s="491" t="s">
        <v>1144</v>
      </c>
    </row>
    <row r="137" spans="1:14" ht="13.5" customHeight="1">
      <c r="A137" s="492"/>
      <c r="B137" s="493"/>
      <c r="C137" s="494"/>
      <c r="D137" s="495"/>
      <c r="E137" s="496"/>
      <c r="F137" s="496"/>
      <c r="G137" s="497"/>
      <c r="H137" s="497"/>
      <c r="I137" s="498"/>
      <c r="J137" s="499"/>
      <c r="K137" s="500"/>
      <c r="L137" s="501"/>
    </row>
    <row r="138" spans="1:14" s="509" customFormat="1" ht="15">
      <c r="A138" s="492" t="s">
        <v>1290</v>
      </c>
      <c r="B138" s="89" t="s">
        <v>1291</v>
      </c>
      <c r="C138" s="502" t="s">
        <v>1292</v>
      </c>
      <c r="D138" s="88" t="s">
        <v>1148</v>
      </c>
      <c r="E138" s="87" t="s">
        <v>424</v>
      </c>
      <c r="F138" s="522">
        <v>18</v>
      </c>
      <c r="G138" s="504">
        <v>0</v>
      </c>
      <c r="H138" s="505">
        <f>G138*1.2</f>
        <v>0</v>
      </c>
      <c r="I138" s="506">
        <f>F138*G138</f>
        <v>0</v>
      </c>
      <c r="J138" s="505">
        <f>I138*1.2</f>
        <v>0</v>
      </c>
      <c r="K138" s="507">
        <v>0</v>
      </c>
      <c r="L138" s="508">
        <f>F138*K138</f>
        <v>0</v>
      </c>
    </row>
    <row r="139" spans="1:14" ht="13.5" customHeight="1">
      <c r="A139" s="492"/>
      <c r="B139" s="520"/>
      <c r="C139" s="494"/>
      <c r="D139" s="511"/>
      <c r="E139" s="496"/>
      <c r="F139" s="496"/>
      <c r="G139" s="512"/>
      <c r="H139" s="526"/>
      <c r="I139" s="506"/>
      <c r="J139" s="506"/>
      <c r="K139" s="521"/>
      <c r="L139" s="515"/>
      <c r="N139" s="564"/>
    </row>
    <row r="140" spans="1:14" s="509" customFormat="1" ht="15">
      <c r="A140" s="492" t="s">
        <v>1293</v>
      </c>
      <c r="B140" s="89" t="s">
        <v>1294</v>
      </c>
      <c r="C140" s="502" t="s">
        <v>1295</v>
      </c>
      <c r="D140" s="88" t="s">
        <v>1148</v>
      </c>
      <c r="E140" s="87" t="s">
        <v>424</v>
      </c>
      <c r="F140" s="522">
        <v>17</v>
      </c>
      <c r="G140" s="504">
        <v>0</v>
      </c>
      <c r="H140" s="505">
        <f>G140*1.2</f>
        <v>0</v>
      </c>
      <c r="I140" s="506">
        <f>F140*G140</f>
        <v>0</v>
      </c>
      <c r="J140" s="505">
        <f>I140*1.2</f>
        <v>0</v>
      </c>
      <c r="K140" s="507">
        <v>0</v>
      </c>
      <c r="L140" s="508">
        <f>F140*K140</f>
        <v>0</v>
      </c>
    </row>
    <row r="141" spans="1:14" s="509" customFormat="1" ht="13.15" customHeight="1">
      <c r="A141" s="492"/>
      <c r="B141" s="89"/>
      <c r="C141" s="502"/>
      <c r="D141" s="88"/>
      <c r="E141" s="87"/>
      <c r="F141" s="522"/>
      <c r="G141" s="504"/>
      <c r="H141" s="505"/>
      <c r="I141" s="506"/>
      <c r="J141" s="505"/>
      <c r="K141" s="507"/>
      <c r="L141" s="508"/>
    </row>
    <row r="142" spans="1:14" s="509" customFormat="1" ht="15">
      <c r="A142" s="492" t="s">
        <v>1296</v>
      </c>
      <c r="B142" s="89" t="s">
        <v>1297</v>
      </c>
      <c r="C142" s="502" t="s">
        <v>1298</v>
      </c>
      <c r="D142" s="88" t="s">
        <v>1148</v>
      </c>
      <c r="E142" s="87" t="s">
        <v>424</v>
      </c>
      <c r="F142" s="503">
        <v>8</v>
      </c>
      <c r="G142" s="504">
        <v>0</v>
      </c>
      <c r="H142" s="505">
        <f>G142*1.2</f>
        <v>0</v>
      </c>
      <c r="I142" s="506">
        <f>F142*G142</f>
        <v>0</v>
      </c>
      <c r="J142" s="505">
        <f>I142*1.2</f>
        <v>0</v>
      </c>
      <c r="K142" s="507">
        <v>0</v>
      </c>
      <c r="L142" s="508">
        <f>F142*K142</f>
        <v>0</v>
      </c>
    </row>
    <row r="143" spans="1:14" s="509" customFormat="1" ht="15">
      <c r="A143" s="492"/>
      <c r="B143" s="89"/>
      <c r="C143" s="502"/>
      <c r="D143" s="88"/>
      <c r="E143" s="87"/>
      <c r="F143" s="522"/>
      <c r="G143" s="504"/>
      <c r="H143" s="505"/>
      <c r="I143" s="506"/>
      <c r="J143" s="505"/>
      <c r="K143" s="507"/>
      <c r="L143" s="508"/>
    </row>
    <row r="144" spans="1:14" s="509" customFormat="1" ht="15">
      <c r="A144" s="492" t="s">
        <v>1299</v>
      </c>
      <c r="B144" s="89" t="s">
        <v>1300</v>
      </c>
      <c r="C144" s="502" t="s">
        <v>1301</v>
      </c>
      <c r="D144" s="88" t="s">
        <v>1196</v>
      </c>
      <c r="E144" s="87" t="s">
        <v>424</v>
      </c>
      <c r="F144" s="503">
        <v>5</v>
      </c>
      <c r="G144" s="504">
        <v>0</v>
      </c>
      <c r="H144" s="505">
        <f>G144*1.2</f>
        <v>0</v>
      </c>
      <c r="I144" s="506">
        <f>F144*G144</f>
        <v>0</v>
      </c>
      <c r="J144" s="505">
        <f>I144*1.2</f>
        <v>0</v>
      </c>
      <c r="K144" s="507">
        <v>0</v>
      </c>
      <c r="L144" s="508">
        <f>F144*K144</f>
        <v>0</v>
      </c>
    </row>
    <row r="145" spans="1:12" ht="13.5" customHeight="1">
      <c r="A145" s="492"/>
      <c r="B145" s="520"/>
      <c r="C145" s="494"/>
      <c r="D145" s="511"/>
      <c r="E145" s="496"/>
      <c r="F145" s="496"/>
      <c r="G145" s="512"/>
      <c r="H145" s="526"/>
      <c r="I145" s="506"/>
      <c r="J145" s="506"/>
      <c r="K145" s="521"/>
      <c r="L145" s="515"/>
    </row>
    <row r="146" spans="1:12" s="509" customFormat="1" ht="15">
      <c r="A146" s="492" t="s">
        <v>1302</v>
      </c>
      <c r="B146" s="89" t="s">
        <v>1303</v>
      </c>
      <c r="C146" s="502" t="s">
        <v>1304</v>
      </c>
      <c r="D146" s="88" t="s">
        <v>1196</v>
      </c>
      <c r="E146" s="87" t="s">
        <v>424</v>
      </c>
      <c r="F146" s="503">
        <v>3</v>
      </c>
      <c r="G146" s="504">
        <v>0</v>
      </c>
      <c r="H146" s="505">
        <f>G146*1.2</f>
        <v>0</v>
      </c>
      <c r="I146" s="506">
        <f>F146*G146</f>
        <v>0</v>
      </c>
      <c r="J146" s="505">
        <f>I146*1.2</f>
        <v>0</v>
      </c>
      <c r="K146" s="507">
        <v>0</v>
      </c>
      <c r="L146" s="508">
        <f>F146*K146</f>
        <v>0</v>
      </c>
    </row>
    <row r="147" spans="1:12" s="509" customFormat="1" ht="15">
      <c r="A147" s="492"/>
      <c r="B147" s="89"/>
      <c r="C147" s="502"/>
      <c r="D147" s="88"/>
      <c r="E147" s="87"/>
      <c r="F147" s="503"/>
      <c r="G147" s="504"/>
      <c r="H147" s="505"/>
      <c r="I147" s="506"/>
      <c r="J147" s="505"/>
      <c r="K147" s="507"/>
      <c r="L147" s="508"/>
    </row>
    <row r="148" spans="1:12" s="509" customFormat="1" ht="15">
      <c r="A148" s="492" t="s">
        <v>1305</v>
      </c>
      <c r="B148" s="89" t="s">
        <v>1306</v>
      </c>
      <c r="C148" s="502" t="s">
        <v>1307</v>
      </c>
      <c r="D148" s="88" t="s">
        <v>1196</v>
      </c>
      <c r="E148" s="87" t="s">
        <v>424</v>
      </c>
      <c r="F148" s="503">
        <v>6</v>
      </c>
      <c r="G148" s="504">
        <v>0</v>
      </c>
      <c r="H148" s="505">
        <f>G148*1.2</f>
        <v>0</v>
      </c>
      <c r="I148" s="506">
        <f>F148*G148</f>
        <v>0</v>
      </c>
      <c r="J148" s="505">
        <f>I148*1.2</f>
        <v>0</v>
      </c>
      <c r="K148" s="507">
        <v>0</v>
      </c>
      <c r="L148" s="508">
        <f>F148*K148</f>
        <v>0</v>
      </c>
    </row>
    <row r="149" spans="1:12" ht="13.5" customHeight="1">
      <c r="A149" s="492"/>
      <c r="B149" s="520"/>
      <c r="C149" s="494"/>
      <c r="D149" s="511"/>
      <c r="E149" s="496"/>
      <c r="F149" s="496"/>
      <c r="G149" s="512"/>
      <c r="H149" s="526"/>
      <c r="I149" s="506"/>
      <c r="J149" s="506"/>
      <c r="K149" s="521"/>
      <c r="L149" s="515"/>
    </row>
    <row r="150" spans="1:12" s="509" customFormat="1" ht="15">
      <c r="A150" s="492" t="s">
        <v>1308</v>
      </c>
      <c r="B150" s="89" t="s">
        <v>1309</v>
      </c>
      <c r="C150" s="502" t="s">
        <v>1310</v>
      </c>
      <c r="D150" s="88" t="s">
        <v>1196</v>
      </c>
      <c r="E150" s="87" t="s">
        <v>424</v>
      </c>
      <c r="F150" s="503">
        <v>3</v>
      </c>
      <c r="G150" s="504">
        <v>0</v>
      </c>
      <c r="H150" s="505">
        <f>G150*1.2</f>
        <v>0</v>
      </c>
      <c r="I150" s="506">
        <f>F150*G150</f>
        <v>0</v>
      </c>
      <c r="J150" s="505">
        <f>I150*1.2</f>
        <v>0</v>
      </c>
      <c r="K150" s="507">
        <v>0</v>
      </c>
      <c r="L150" s="508">
        <f>F150*K150</f>
        <v>0</v>
      </c>
    </row>
    <row r="151" spans="1:12" s="509" customFormat="1" ht="15">
      <c r="A151" s="492"/>
      <c r="B151" s="89"/>
      <c r="C151" s="502"/>
      <c r="D151" s="88"/>
      <c r="E151" s="87"/>
      <c r="F151" s="522"/>
      <c r="G151" s="504"/>
      <c r="H151" s="505"/>
      <c r="I151" s="506"/>
      <c r="J151" s="505"/>
      <c r="K151" s="507"/>
      <c r="L151" s="508"/>
    </row>
    <row r="152" spans="1:12" s="509" customFormat="1" ht="15">
      <c r="A152" s="492" t="s">
        <v>1311</v>
      </c>
      <c r="B152" s="89" t="s">
        <v>1312</v>
      </c>
      <c r="C152" s="502" t="s">
        <v>1313</v>
      </c>
      <c r="D152" s="88" t="s">
        <v>1148</v>
      </c>
      <c r="E152" s="87" t="s">
        <v>424</v>
      </c>
      <c r="F152" s="522">
        <v>7</v>
      </c>
      <c r="G152" s="504">
        <v>0</v>
      </c>
      <c r="H152" s="505">
        <f>G152*1.2</f>
        <v>0</v>
      </c>
      <c r="I152" s="506">
        <f>F152*G152</f>
        <v>0</v>
      </c>
      <c r="J152" s="505">
        <f>I152*1.2</f>
        <v>0</v>
      </c>
      <c r="K152" s="507">
        <v>0</v>
      </c>
      <c r="L152" s="508">
        <f>F152*K152</f>
        <v>0</v>
      </c>
    </row>
    <row r="153" spans="1:12" ht="13.5" customHeight="1">
      <c r="A153" s="492"/>
      <c r="B153" s="520"/>
      <c r="C153" s="494"/>
      <c r="D153" s="511"/>
      <c r="E153" s="496"/>
      <c r="F153" s="496"/>
      <c r="G153" s="512"/>
      <c r="H153" s="526"/>
      <c r="I153" s="506"/>
      <c r="J153" s="506"/>
      <c r="K153" s="521"/>
      <c r="L153" s="515"/>
    </row>
    <row r="154" spans="1:12" s="509" customFormat="1" ht="15">
      <c r="A154" s="492" t="s">
        <v>1314</v>
      </c>
      <c r="B154" s="89" t="s">
        <v>1315</v>
      </c>
      <c r="C154" s="502" t="s">
        <v>1316</v>
      </c>
      <c r="D154" s="88" t="s">
        <v>1148</v>
      </c>
      <c r="E154" s="87" t="s">
        <v>424</v>
      </c>
      <c r="F154" s="522">
        <v>5</v>
      </c>
      <c r="G154" s="504">
        <v>0</v>
      </c>
      <c r="H154" s="505">
        <f>G154*1.2</f>
        <v>0</v>
      </c>
      <c r="I154" s="506">
        <f>F154*G154</f>
        <v>0</v>
      </c>
      <c r="J154" s="505">
        <f>I154*1.2</f>
        <v>0</v>
      </c>
      <c r="K154" s="507">
        <v>0</v>
      </c>
      <c r="L154" s="508">
        <f>F154*K154</f>
        <v>0</v>
      </c>
    </row>
    <row r="155" spans="1:12" ht="13.5" customHeight="1" thickBot="1">
      <c r="A155" s="528"/>
      <c r="B155" s="529"/>
      <c r="C155" s="551"/>
      <c r="D155" s="552"/>
      <c r="E155" s="532"/>
      <c r="F155" s="532"/>
      <c r="G155" s="533"/>
      <c r="H155" s="533"/>
      <c r="I155" s="533"/>
      <c r="J155" s="533"/>
      <c r="K155" s="533"/>
      <c r="L155" s="534"/>
    </row>
    <row r="156" spans="1:12" ht="13.5" customHeight="1">
      <c r="A156" s="535"/>
      <c r="B156" s="536"/>
      <c r="C156" s="562"/>
      <c r="D156" s="563"/>
      <c r="E156" s="470"/>
      <c r="F156" s="470"/>
      <c r="G156" s="471"/>
      <c r="H156" s="471"/>
      <c r="I156" s="471"/>
      <c r="J156" s="471"/>
      <c r="K156" s="471"/>
      <c r="L156" s="471"/>
    </row>
    <row r="157" spans="1:12" ht="13.5" customHeight="1" thickBot="1">
      <c r="A157" s="539"/>
      <c r="B157" s="540"/>
      <c r="C157" s="541" t="str">
        <f>C134</f>
        <v>Uzatváracie armatúry a ventilové šachty</v>
      </c>
      <c r="D157" s="542"/>
      <c r="E157" s="543" t="str">
        <f>E132</f>
        <v>CELKOM</v>
      </c>
      <c r="F157" s="544"/>
      <c r="G157" s="545"/>
      <c r="H157" s="545"/>
      <c r="I157" s="546">
        <f>SUM(I137:I155)</f>
        <v>0</v>
      </c>
      <c r="J157" s="546">
        <f>SUM(J137:J155)</f>
        <v>0</v>
      </c>
      <c r="K157" s="546"/>
      <c r="L157" s="546">
        <f>SUM(L137:L155)</f>
        <v>0</v>
      </c>
    </row>
    <row r="158" spans="1:12" ht="13.5" customHeight="1" thickTop="1">
      <c r="A158" s="535"/>
      <c r="B158" s="536"/>
      <c r="C158" s="562"/>
      <c r="D158" s="563"/>
      <c r="E158" s="470"/>
      <c r="F158" s="470"/>
      <c r="G158" s="471"/>
      <c r="H158" s="471"/>
      <c r="I158" s="476"/>
      <c r="J158" s="476"/>
      <c r="K158" s="475"/>
      <c r="L158" s="476"/>
    </row>
    <row r="159" spans="1:12" ht="13.5" customHeight="1">
      <c r="A159" s="535"/>
      <c r="B159" s="536"/>
      <c r="C159" s="537"/>
      <c r="D159" s="538"/>
      <c r="E159" s="470"/>
      <c r="F159" s="470"/>
      <c r="G159" s="471"/>
      <c r="H159" s="471"/>
      <c r="I159" s="460"/>
      <c r="J159" s="460"/>
      <c r="K159" s="471"/>
      <c r="L159" s="460"/>
    </row>
    <row r="160" spans="1:12" s="477" customFormat="1" ht="13.5" customHeight="1" thickBot="1">
      <c r="A160" s="473" t="s">
        <v>1317</v>
      </c>
      <c r="B160" s="459"/>
      <c r="C160" s="547" t="s">
        <v>220</v>
      </c>
      <c r="D160" s="456"/>
      <c r="E160" s="474"/>
      <c r="F160" s="474"/>
      <c r="G160" s="475"/>
      <c r="H160" s="475"/>
      <c r="I160" s="476"/>
      <c r="J160" s="476"/>
      <c r="K160" s="475"/>
      <c r="L160" s="476"/>
    </row>
    <row r="161" spans="1:12" ht="13.5" customHeight="1">
      <c r="A161" s="478" t="s">
        <v>1134</v>
      </c>
      <c r="B161" s="479" t="s">
        <v>1135</v>
      </c>
      <c r="C161" s="548" t="s">
        <v>1136</v>
      </c>
      <c r="D161" s="481" t="s">
        <v>1137</v>
      </c>
      <c r="E161" s="482" t="s">
        <v>1138</v>
      </c>
      <c r="F161" s="482" t="s">
        <v>1139</v>
      </c>
      <c r="G161" s="483" t="s">
        <v>1140</v>
      </c>
      <c r="H161" s="483" t="s">
        <v>1140</v>
      </c>
      <c r="I161" s="483" t="s">
        <v>1141</v>
      </c>
      <c r="J161" s="483" t="s">
        <v>1141</v>
      </c>
      <c r="K161" s="483" t="s">
        <v>1140</v>
      </c>
      <c r="L161" s="484" t="s">
        <v>1141</v>
      </c>
    </row>
    <row r="162" spans="1:12" ht="13.5" customHeight="1">
      <c r="A162" s="485"/>
      <c r="B162" s="486"/>
      <c r="C162" s="549"/>
      <c r="D162" s="488"/>
      <c r="E162" s="489"/>
      <c r="F162" s="489"/>
      <c r="G162" s="490" t="s">
        <v>1142</v>
      </c>
      <c r="H162" s="490" t="s">
        <v>1143</v>
      </c>
      <c r="I162" s="490" t="s">
        <v>1142</v>
      </c>
      <c r="J162" s="490" t="s">
        <v>1143</v>
      </c>
      <c r="K162" s="490" t="s">
        <v>1144</v>
      </c>
      <c r="L162" s="491" t="s">
        <v>1144</v>
      </c>
    </row>
    <row r="163" spans="1:12" ht="13.5" customHeight="1">
      <c r="A163" s="492"/>
      <c r="B163" s="493"/>
      <c r="C163" s="494"/>
      <c r="D163" s="495"/>
      <c r="E163" s="496"/>
      <c r="F163" s="496"/>
      <c r="G163" s="497"/>
      <c r="H163" s="497"/>
      <c r="I163" s="498"/>
      <c r="J163" s="499"/>
      <c r="K163" s="500"/>
      <c r="L163" s="501"/>
    </row>
    <row r="164" spans="1:12" ht="13.5" customHeight="1">
      <c r="A164" s="550" t="s">
        <v>1319</v>
      </c>
      <c r="B164" s="520"/>
      <c r="C164" s="494" t="s">
        <v>1320</v>
      </c>
      <c r="D164" s="511"/>
      <c r="E164" s="496" t="s">
        <v>281</v>
      </c>
      <c r="F164" s="496">
        <v>650</v>
      </c>
      <c r="G164" s="512">
        <v>0</v>
      </c>
      <c r="H164" s="526"/>
      <c r="I164" s="506">
        <f>G164*F164</f>
        <v>0</v>
      </c>
      <c r="J164" s="506"/>
      <c r="K164" s="521">
        <v>0</v>
      </c>
      <c r="L164" s="515">
        <f>K164*F164</f>
        <v>0</v>
      </c>
    </row>
    <row r="165" spans="1:12" ht="13.5" customHeight="1">
      <c r="A165" s="550"/>
      <c r="B165" s="520"/>
      <c r="C165" s="494"/>
      <c r="D165" s="511"/>
      <c r="E165" s="496"/>
      <c r="F165" s="496"/>
      <c r="G165" s="512"/>
      <c r="H165" s="526"/>
      <c r="I165" s="506"/>
      <c r="J165" s="506"/>
      <c r="K165" s="521"/>
      <c r="L165" s="515"/>
    </row>
    <row r="166" spans="1:12" ht="13.5" customHeight="1">
      <c r="A166" s="550" t="s">
        <v>1321</v>
      </c>
      <c r="B166" s="520"/>
      <c r="C166" s="494" t="s">
        <v>1322</v>
      </c>
      <c r="D166" s="511"/>
      <c r="E166" s="496" t="s">
        <v>281</v>
      </c>
      <c r="F166" s="496">
        <v>650</v>
      </c>
      <c r="G166" s="512">
        <v>0</v>
      </c>
      <c r="H166" s="526"/>
      <c r="I166" s="506">
        <f>G166*F166</f>
        <v>0</v>
      </c>
      <c r="J166" s="506"/>
      <c r="K166" s="521">
        <v>0</v>
      </c>
      <c r="L166" s="515">
        <f>K166*F166</f>
        <v>0</v>
      </c>
    </row>
    <row r="167" spans="1:12" ht="13.5" customHeight="1">
      <c r="A167" s="550"/>
      <c r="B167" s="520"/>
      <c r="C167" s="494"/>
      <c r="D167" s="511"/>
      <c r="E167" s="496"/>
      <c r="F167" s="496"/>
      <c r="G167" s="512"/>
      <c r="H167" s="526"/>
      <c r="I167" s="506"/>
      <c r="J167" s="506"/>
      <c r="K167" s="521"/>
      <c r="L167" s="515"/>
    </row>
    <row r="168" spans="1:12" ht="13.5" customHeight="1">
      <c r="A168" s="550" t="s">
        <v>1323</v>
      </c>
      <c r="B168" s="520"/>
      <c r="C168" s="494" t="s">
        <v>1324</v>
      </c>
      <c r="D168" s="511"/>
      <c r="E168" s="496" t="s">
        <v>424</v>
      </c>
      <c r="F168" s="496">
        <v>76</v>
      </c>
      <c r="G168" s="512">
        <v>0</v>
      </c>
      <c r="H168" s="526"/>
      <c r="I168" s="506">
        <f>G168*F168</f>
        <v>0</v>
      </c>
      <c r="J168" s="506"/>
      <c r="K168" s="521">
        <v>0</v>
      </c>
      <c r="L168" s="515">
        <f>K168*F168</f>
        <v>0</v>
      </c>
    </row>
    <row r="169" spans="1:12" ht="13.5" customHeight="1">
      <c r="A169" s="550"/>
      <c r="B169" s="520"/>
      <c r="C169" s="494"/>
      <c r="D169" s="511"/>
      <c r="E169" s="496"/>
      <c r="F169" s="496"/>
      <c r="G169" s="512"/>
      <c r="H169" s="526"/>
      <c r="I169" s="506"/>
      <c r="J169" s="506"/>
      <c r="K169" s="521"/>
      <c r="L169" s="515"/>
    </row>
    <row r="170" spans="1:12" ht="13.5" customHeight="1">
      <c r="A170" s="550" t="s">
        <v>1323</v>
      </c>
      <c r="B170" s="520"/>
      <c r="C170" s="494" t="s">
        <v>1325</v>
      </c>
      <c r="D170" s="511"/>
      <c r="E170" s="496" t="s">
        <v>424</v>
      </c>
      <c r="F170" s="496">
        <v>30</v>
      </c>
      <c r="G170" s="512">
        <v>0</v>
      </c>
      <c r="H170" s="526"/>
      <c r="I170" s="506">
        <f>G170*F170</f>
        <v>0</v>
      </c>
      <c r="J170" s="506"/>
      <c r="K170" s="521">
        <v>0</v>
      </c>
      <c r="L170" s="515">
        <f>K170*F170</f>
        <v>0</v>
      </c>
    </row>
    <row r="171" spans="1:12" ht="13.5" customHeight="1">
      <c r="A171" s="550"/>
      <c r="B171" s="520"/>
      <c r="C171" s="494"/>
      <c r="D171" s="511"/>
      <c r="E171" s="496"/>
      <c r="F171" s="496"/>
      <c r="G171" s="512"/>
      <c r="H171" s="526"/>
      <c r="I171" s="506"/>
      <c r="J171" s="506"/>
      <c r="K171" s="521"/>
      <c r="L171" s="515"/>
    </row>
    <row r="172" spans="1:12" ht="13.5" customHeight="1">
      <c r="A172" s="550" t="s">
        <v>1326</v>
      </c>
      <c r="B172" s="520"/>
      <c r="C172" s="494" t="s">
        <v>1327</v>
      </c>
      <c r="D172" s="511"/>
      <c r="E172" s="496" t="s">
        <v>424</v>
      </c>
      <c r="F172" s="496">
        <v>5</v>
      </c>
      <c r="G172" s="512">
        <v>0</v>
      </c>
      <c r="H172" s="526"/>
      <c r="I172" s="506">
        <f>G172*F172</f>
        <v>0</v>
      </c>
      <c r="J172" s="506"/>
      <c r="K172" s="521">
        <v>0</v>
      </c>
      <c r="L172" s="515">
        <f>K172*F172</f>
        <v>0</v>
      </c>
    </row>
    <row r="173" spans="1:12" ht="13.5" customHeight="1">
      <c r="A173" s="550"/>
      <c r="B173" s="520"/>
      <c r="C173" s="494"/>
      <c r="D173" s="511"/>
      <c r="E173" s="496"/>
      <c r="F173" s="496"/>
      <c r="G173" s="512"/>
      <c r="H173" s="526"/>
      <c r="I173" s="506"/>
      <c r="J173" s="506"/>
      <c r="K173" s="521"/>
      <c r="L173" s="515"/>
    </row>
    <row r="174" spans="1:12" ht="13.5" customHeight="1">
      <c r="A174" s="550" t="s">
        <v>1328</v>
      </c>
      <c r="B174" s="520"/>
      <c r="C174" s="494" t="s">
        <v>1329</v>
      </c>
      <c r="D174" s="511"/>
      <c r="E174" s="496" t="s">
        <v>424</v>
      </c>
      <c r="F174" s="496">
        <v>5</v>
      </c>
      <c r="G174" s="512">
        <v>0</v>
      </c>
      <c r="H174" s="526"/>
      <c r="I174" s="506">
        <f>G174*F174</f>
        <v>0</v>
      </c>
      <c r="J174" s="506"/>
      <c r="K174" s="521">
        <v>0</v>
      </c>
      <c r="L174" s="515">
        <f>K174*F174</f>
        <v>0</v>
      </c>
    </row>
    <row r="175" spans="1:12" ht="13.5" customHeight="1" thickBot="1">
      <c r="A175" s="528"/>
      <c r="B175" s="529"/>
      <c r="C175" s="530"/>
      <c r="D175" s="531"/>
      <c r="E175" s="532"/>
      <c r="F175" s="561"/>
      <c r="G175" s="533"/>
      <c r="H175" s="533"/>
      <c r="I175" s="533"/>
      <c r="J175" s="533"/>
      <c r="K175" s="533"/>
      <c r="L175" s="534"/>
    </row>
    <row r="176" spans="1:12" ht="13.5" customHeight="1">
      <c r="A176" s="468"/>
      <c r="B176" s="463"/>
      <c r="C176" s="525"/>
      <c r="D176" s="456"/>
      <c r="E176" s="470"/>
      <c r="F176" s="470"/>
      <c r="G176" s="471"/>
      <c r="H176" s="471"/>
      <c r="I176" s="475"/>
      <c r="J176" s="475"/>
      <c r="K176" s="471"/>
      <c r="L176" s="475"/>
    </row>
    <row r="177" spans="1:12" ht="13.5" customHeight="1" thickBot="1">
      <c r="A177" s="565"/>
      <c r="B177" s="566"/>
      <c r="C177" s="541" t="str">
        <f>C160</f>
        <v>Zemné práce</v>
      </c>
      <c r="D177" s="542"/>
      <c r="E177" s="543" t="s">
        <v>1200</v>
      </c>
      <c r="F177" s="543"/>
      <c r="G177" s="546"/>
      <c r="H177" s="546"/>
      <c r="I177" s="546">
        <f>SUM(I164:I174)</f>
        <v>0</v>
      </c>
      <c r="J177" s="546">
        <f>SUM(J164:J172)</f>
        <v>0</v>
      </c>
      <c r="K177" s="546"/>
      <c r="L177" s="546">
        <f>SUM(L164:L175)</f>
        <v>0</v>
      </c>
    </row>
    <row r="178" spans="1:12" ht="13.5" customHeight="1" thickTop="1">
      <c r="A178" s="468"/>
      <c r="B178" s="463"/>
      <c r="C178" s="559"/>
      <c r="D178" s="461"/>
      <c r="E178" s="470"/>
      <c r="F178" s="470"/>
      <c r="G178" s="471"/>
      <c r="H178" s="471"/>
      <c r="I178" s="460"/>
      <c r="J178" s="460"/>
      <c r="K178" s="471"/>
      <c r="L178" s="460"/>
    </row>
    <row r="179" spans="1:12" s="477" customFormat="1" ht="13.5" customHeight="1" thickBot="1">
      <c r="A179" s="473" t="s">
        <v>1318</v>
      </c>
      <c r="B179" s="459"/>
      <c r="C179" s="547" t="s">
        <v>1330</v>
      </c>
      <c r="D179" s="456"/>
      <c r="E179" s="474"/>
      <c r="F179" s="474"/>
      <c r="G179" s="475"/>
      <c r="H179" s="475"/>
      <c r="I179" s="476"/>
      <c r="J179" s="476"/>
      <c r="K179" s="475"/>
      <c r="L179" s="476"/>
    </row>
    <row r="180" spans="1:12" ht="13.5" customHeight="1">
      <c r="A180" s="478" t="s">
        <v>1134</v>
      </c>
      <c r="B180" s="479" t="s">
        <v>1135</v>
      </c>
      <c r="C180" s="548" t="s">
        <v>1136</v>
      </c>
      <c r="D180" s="481" t="s">
        <v>1137</v>
      </c>
      <c r="E180" s="482" t="s">
        <v>1138</v>
      </c>
      <c r="F180" s="482" t="s">
        <v>1139</v>
      </c>
      <c r="G180" s="483" t="s">
        <v>1140</v>
      </c>
      <c r="H180" s="483" t="s">
        <v>1140</v>
      </c>
      <c r="I180" s="483" t="s">
        <v>1141</v>
      </c>
      <c r="J180" s="483" t="s">
        <v>1141</v>
      </c>
      <c r="K180" s="483" t="s">
        <v>1140</v>
      </c>
      <c r="L180" s="484" t="s">
        <v>1141</v>
      </c>
    </row>
    <row r="181" spans="1:12" ht="13.5" customHeight="1">
      <c r="A181" s="485"/>
      <c r="B181" s="486"/>
      <c r="C181" s="549"/>
      <c r="D181" s="488"/>
      <c r="E181" s="489"/>
      <c r="F181" s="489"/>
      <c r="G181" s="490" t="s">
        <v>1142</v>
      </c>
      <c r="H181" s="490" t="s">
        <v>1143</v>
      </c>
      <c r="I181" s="490" t="s">
        <v>1142</v>
      </c>
      <c r="J181" s="490" t="s">
        <v>1143</v>
      </c>
      <c r="K181" s="490" t="s">
        <v>1144</v>
      </c>
      <c r="L181" s="491" t="s">
        <v>1144</v>
      </c>
    </row>
    <row r="182" spans="1:12" ht="13.5" customHeight="1">
      <c r="A182" s="492"/>
      <c r="B182" s="493"/>
      <c r="C182" s="494"/>
      <c r="D182" s="495"/>
      <c r="E182" s="496"/>
      <c r="F182" s="496"/>
      <c r="G182" s="497"/>
      <c r="H182" s="497"/>
      <c r="I182" s="498"/>
      <c r="J182" s="499"/>
      <c r="K182" s="500"/>
      <c r="L182" s="501"/>
    </row>
    <row r="183" spans="1:12" ht="13.5" customHeight="1">
      <c r="A183" s="550" t="s">
        <v>1331</v>
      </c>
      <c r="B183" s="520"/>
      <c r="C183" s="494" t="s">
        <v>1332</v>
      </c>
      <c r="D183" s="511"/>
      <c r="E183" s="496" t="s">
        <v>424</v>
      </c>
      <c r="F183" s="496">
        <v>1</v>
      </c>
      <c r="G183" s="526"/>
      <c r="H183" s="526"/>
      <c r="I183" s="506"/>
      <c r="J183" s="506"/>
      <c r="K183" s="521">
        <v>0</v>
      </c>
      <c r="L183" s="515">
        <f>K183*F183</f>
        <v>0</v>
      </c>
    </row>
    <row r="184" spans="1:12" ht="13.5" customHeight="1">
      <c r="A184" s="550"/>
      <c r="B184" s="520"/>
      <c r="C184" s="494" t="s">
        <v>1333</v>
      </c>
      <c r="D184" s="511"/>
      <c r="E184" s="496"/>
      <c r="F184" s="496"/>
      <c r="G184" s="526"/>
      <c r="H184" s="526"/>
      <c r="I184" s="506"/>
      <c r="J184" s="506"/>
      <c r="K184" s="521"/>
      <c r="L184" s="515"/>
    </row>
    <row r="185" spans="1:12" ht="13.5" customHeight="1">
      <c r="A185" s="550"/>
      <c r="B185" s="520"/>
      <c r="C185" s="494" t="s">
        <v>1334</v>
      </c>
      <c r="D185" s="511"/>
      <c r="E185" s="496"/>
      <c r="F185" s="496"/>
      <c r="G185" s="526"/>
      <c r="H185" s="526"/>
      <c r="I185" s="506"/>
      <c r="J185" s="506"/>
      <c r="K185" s="521"/>
      <c r="L185" s="515"/>
    </row>
    <row r="186" spans="1:12" ht="13.5" customHeight="1">
      <c r="A186" s="550"/>
      <c r="B186" s="520"/>
      <c r="C186" s="494" t="s">
        <v>1335</v>
      </c>
      <c r="D186" s="511"/>
      <c r="E186" s="496"/>
      <c r="F186" s="496"/>
      <c r="G186" s="526"/>
      <c r="H186" s="526"/>
      <c r="I186" s="506"/>
      <c r="J186" s="506"/>
      <c r="K186" s="521"/>
      <c r="L186" s="515"/>
    </row>
    <row r="187" spans="1:12" ht="13.5" customHeight="1">
      <c r="A187" s="550"/>
      <c r="B187" s="520"/>
      <c r="C187" s="494"/>
      <c r="D187" s="511"/>
      <c r="E187" s="496"/>
      <c r="F187" s="496"/>
      <c r="G187" s="526"/>
      <c r="H187" s="526"/>
      <c r="I187" s="506"/>
      <c r="J187" s="506"/>
      <c r="K187" s="521"/>
      <c r="L187" s="515"/>
    </row>
    <row r="188" spans="1:12" ht="13.5" customHeight="1">
      <c r="A188" s="550" t="s">
        <v>1336</v>
      </c>
      <c r="B188" s="520"/>
      <c r="C188" s="494" t="s">
        <v>1337</v>
      </c>
      <c r="D188" s="511"/>
      <c r="E188" s="496" t="s">
        <v>424</v>
      </c>
      <c r="F188" s="496">
        <v>1</v>
      </c>
      <c r="G188" s="526"/>
      <c r="H188" s="526"/>
      <c r="I188" s="506"/>
      <c r="J188" s="506"/>
      <c r="K188" s="521">
        <v>0</v>
      </c>
      <c r="L188" s="515">
        <f>K188*F188</f>
        <v>0</v>
      </c>
    </row>
    <row r="189" spans="1:12" ht="13.5" customHeight="1">
      <c r="A189" s="550"/>
      <c r="B189" s="520"/>
      <c r="C189" s="494"/>
      <c r="D189" s="511"/>
      <c r="E189" s="496"/>
      <c r="F189" s="496"/>
      <c r="G189" s="526"/>
      <c r="H189" s="526"/>
      <c r="I189" s="506"/>
      <c r="J189" s="506"/>
      <c r="K189" s="521"/>
      <c r="L189" s="515"/>
    </row>
    <row r="190" spans="1:12" ht="13.5" customHeight="1">
      <c r="A190" s="550" t="s">
        <v>1338</v>
      </c>
      <c r="B190" s="520"/>
      <c r="C190" s="494" t="s">
        <v>1339</v>
      </c>
      <c r="D190" s="511"/>
      <c r="E190" s="496" t="s">
        <v>291</v>
      </c>
      <c r="F190" s="496">
        <v>2</v>
      </c>
      <c r="G190" s="526"/>
      <c r="H190" s="526"/>
      <c r="I190" s="506"/>
      <c r="J190" s="506"/>
      <c r="K190" s="521">
        <v>0</v>
      </c>
      <c r="L190" s="515">
        <f>K190*F190</f>
        <v>0</v>
      </c>
    </row>
    <row r="191" spans="1:12" ht="13.5" customHeight="1">
      <c r="A191" s="550"/>
      <c r="B191" s="520"/>
      <c r="C191" s="494"/>
      <c r="D191" s="511"/>
      <c r="E191" s="496"/>
      <c r="F191" s="496"/>
      <c r="G191" s="526"/>
      <c r="H191" s="526"/>
      <c r="I191" s="506"/>
      <c r="J191" s="506"/>
      <c r="K191" s="521"/>
      <c r="L191" s="515" t="s">
        <v>109</v>
      </c>
    </row>
    <row r="192" spans="1:12" ht="13.5" customHeight="1">
      <c r="A192" s="550" t="s">
        <v>1340</v>
      </c>
      <c r="B192" s="520"/>
      <c r="C192" s="494" t="s">
        <v>1341</v>
      </c>
      <c r="D192" s="511"/>
      <c r="E192" s="496" t="s">
        <v>424</v>
      </c>
      <c r="F192" s="496">
        <v>0</v>
      </c>
      <c r="G192" s="526"/>
      <c r="H192" s="526"/>
      <c r="I192" s="506"/>
      <c r="J192" s="506"/>
      <c r="K192" s="521">
        <v>0</v>
      </c>
      <c r="L192" s="515">
        <f>K192*F192</f>
        <v>0</v>
      </c>
    </row>
    <row r="193" spans="1:12" ht="13.5" customHeight="1">
      <c r="A193" s="550"/>
      <c r="B193" s="520"/>
      <c r="C193" s="494"/>
      <c r="D193" s="511"/>
      <c r="E193" s="496"/>
      <c r="F193" s="496"/>
      <c r="G193" s="526"/>
      <c r="H193" s="526"/>
      <c r="I193" s="506"/>
      <c r="J193" s="506"/>
      <c r="K193" s="521"/>
      <c r="L193" s="515" t="s">
        <v>109</v>
      </c>
    </row>
    <row r="194" spans="1:12" ht="13.5" customHeight="1">
      <c r="A194" s="550" t="s">
        <v>1342</v>
      </c>
      <c r="B194" s="520"/>
      <c r="C194" s="494" t="s">
        <v>1343</v>
      </c>
      <c r="D194" s="511"/>
      <c r="E194" s="496" t="s">
        <v>424</v>
      </c>
      <c r="F194" s="496">
        <v>0</v>
      </c>
      <c r="G194" s="526"/>
      <c r="H194" s="526"/>
      <c r="I194" s="506"/>
      <c r="J194" s="506"/>
      <c r="K194" s="521">
        <v>0</v>
      </c>
      <c r="L194" s="515">
        <f>K194*F194</f>
        <v>0</v>
      </c>
    </row>
    <row r="195" spans="1:12" ht="13.5" customHeight="1">
      <c r="A195" s="550"/>
      <c r="B195" s="520"/>
      <c r="C195" s="494"/>
      <c r="D195" s="511"/>
      <c r="E195" s="496"/>
      <c r="F195" s="496"/>
      <c r="G195" s="526"/>
      <c r="H195" s="526"/>
      <c r="I195" s="506"/>
      <c r="J195" s="506"/>
      <c r="K195" s="521"/>
      <c r="L195" s="515" t="s">
        <v>109</v>
      </c>
    </row>
    <row r="196" spans="1:12" ht="13.5" customHeight="1">
      <c r="A196" s="550" t="s">
        <v>1344</v>
      </c>
      <c r="B196" s="520"/>
      <c r="C196" s="494" t="s">
        <v>1345</v>
      </c>
      <c r="D196" s="511"/>
      <c r="E196" s="496" t="s">
        <v>291</v>
      </c>
      <c r="F196" s="496">
        <v>0</v>
      </c>
      <c r="G196" s="526"/>
      <c r="H196" s="526"/>
      <c r="I196" s="506"/>
      <c r="J196" s="506"/>
      <c r="K196" s="521">
        <v>0</v>
      </c>
      <c r="L196" s="515">
        <f>K196*F196</f>
        <v>0</v>
      </c>
    </row>
    <row r="197" spans="1:12" ht="13.5" customHeight="1" thickBot="1">
      <c r="A197" s="567"/>
      <c r="B197" s="568"/>
      <c r="C197" s="569"/>
      <c r="D197" s="570"/>
      <c r="E197" s="532"/>
      <c r="F197" s="532"/>
      <c r="G197" s="571"/>
      <c r="H197" s="571"/>
      <c r="I197" s="572"/>
      <c r="J197" s="572"/>
      <c r="K197" s="573"/>
      <c r="L197" s="574"/>
    </row>
    <row r="198" spans="1:12" ht="13.5" customHeight="1">
      <c r="A198" s="468"/>
      <c r="B198" s="463"/>
      <c r="C198" s="469"/>
      <c r="D198" s="461"/>
      <c r="E198" s="470"/>
      <c r="F198" s="470"/>
      <c r="G198" s="471"/>
      <c r="H198" s="471"/>
      <c r="I198" s="471"/>
      <c r="J198" s="471"/>
      <c r="K198" s="471"/>
      <c r="L198" s="471"/>
    </row>
    <row r="199" spans="1:12" ht="13.5" customHeight="1" thickBot="1">
      <c r="A199" s="565" t="s">
        <v>109</v>
      </c>
      <c r="B199" s="566"/>
      <c r="C199" s="575" t="str">
        <f>C179</f>
        <v>Ostatné</v>
      </c>
      <c r="D199" s="542"/>
      <c r="E199" s="543" t="s">
        <v>1200</v>
      </c>
      <c r="F199" s="544"/>
      <c r="G199" s="545"/>
      <c r="H199" s="545"/>
      <c r="I199" s="576">
        <f>SUM(I182:I197)</f>
        <v>0</v>
      </c>
      <c r="J199" s="576">
        <f>SUM(J182:J197)</f>
        <v>0</v>
      </c>
      <c r="K199" s="546"/>
      <c r="L199" s="576">
        <f>SUM(L182:L197)</f>
        <v>0</v>
      </c>
    </row>
    <row r="200" spans="1:12" ht="13.5" customHeight="1" thickTop="1" thickBot="1">
      <c r="A200" s="468"/>
      <c r="B200" s="463"/>
      <c r="C200" s="469"/>
      <c r="D200" s="461"/>
      <c r="E200" s="470"/>
      <c r="F200" s="470"/>
      <c r="G200" s="471"/>
      <c r="H200" s="471"/>
      <c r="I200" s="460"/>
      <c r="J200" s="460"/>
      <c r="K200" s="471"/>
      <c r="L200" s="460"/>
    </row>
    <row r="201" spans="1:12" ht="13.5" customHeight="1">
      <c r="A201" s="577" t="s">
        <v>1346</v>
      </c>
      <c r="B201" s="578"/>
      <c r="C201" s="579" t="s">
        <v>1347</v>
      </c>
      <c r="D201" s="481"/>
      <c r="E201" s="580"/>
      <c r="F201" s="482"/>
      <c r="G201" s="581"/>
      <c r="H201" s="581"/>
      <c r="I201" s="582" t="s">
        <v>1348</v>
      </c>
      <c r="J201" s="582" t="s">
        <v>1348</v>
      </c>
      <c r="K201" s="581"/>
      <c r="L201" s="583" t="s">
        <v>1349</v>
      </c>
    </row>
    <row r="202" spans="1:12" ht="13.5" customHeight="1" thickBot="1">
      <c r="A202" s="584"/>
      <c r="B202" s="585"/>
      <c r="C202" s="586"/>
      <c r="D202" s="488"/>
      <c r="E202" s="587"/>
      <c r="F202" s="489"/>
      <c r="G202" s="588"/>
      <c r="H202" s="588"/>
      <c r="I202" s="589"/>
      <c r="J202" s="590"/>
      <c r="K202" s="588"/>
      <c r="L202" s="591"/>
    </row>
    <row r="203" spans="1:12" ht="13.5" customHeight="1" thickBot="1">
      <c r="A203" s="592" t="s">
        <v>1350</v>
      </c>
      <c r="B203" s="593"/>
      <c r="C203" s="594" t="str">
        <f>C49</f>
        <v>Postrekovače a príslušenstvo</v>
      </c>
      <c r="D203" s="595"/>
      <c r="E203" s="580"/>
      <c r="F203" s="596"/>
      <c r="G203" s="581"/>
      <c r="H203" s="581"/>
      <c r="I203" s="597">
        <f>I49</f>
        <v>0</v>
      </c>
      <c r="J203" s="597">
        <f>J49</f>
        <v>0</v>
      </c>
      <c r="K203" s="598"/>
      <c r="L203" s="599">
        <f>L49</f>
        <v>0</v>
      </c>
    </row>
    <row r="204" spans="1:12" ht="13.5" customHeight="1" thickBot="1">
      <c r="A204" s="592" t="s">
        <v>1351</v>
      </c>
      <c r="B204" s="536"/>
      <c r="C204" s="600" t="str">
        <f>C86</f>
        <v>Kvapková závlaha  Dripline/Subsurface</v>
      </c>
      <c r="D204" s="456"/>
      <c r="E204" s="470"/>
      <c r="F204" s="601"/>
      <c r="G204" s="471"/>
      <c r="H204" s="471"/>
      <c r="I204" s="602">
        <f>I86</f>
        <v>0</v>
      </c>
      <c r="J204" s="602">
        <f>J86</f>
        <v>0</v>
      </c>
      <c r="K204" s="603"/>
      <c r="L204" s="604">
        <f>L86</f>
        <v>0</v>
      </c>
    </row>
    <row r="205" spans="1:12" ht="13.5" customHeight="1" thickBot="1">
      <c r="A205" s="592" t="s">
        <v>1352</v>
      </c>
      <c r="B205" s="536"/>
      <c r="C205" s="600" t="str">
        <f>C115</f>
        <v>Ovládací systém</v>
      </c>
      <c r="D205" s="456"/>
      <c r="E205" s="470"/>
      <c r="F205" s="601"/>
      <c r="G205" s="471" t="s">
        <v>109</v>
      </c>
      <c r="H205" s="471"/>
      <c r="I205" s="602">
        <f>I115</f>
        <v>0</v>
      </c>
      <c r="J205" s="602">
        <f>J115</f>
        <v>0</v>
      </c>
      <c r="K205" s="475"/>
      <c r="L205" s="604">
        <f>L115</f>
        <v>0</v>
      </c>
    </row>
    <row r="206" spans="1:12" ht="13.5" customHeight="1" thickBot="1">
      <c r="A206" s="592" t="s">
        <v>1353</v>
      </c>
      <c r="B206" s="536"/>
      <c r="C206" s="605" t="str">
        <f>C132</f>
        <v>Potrubie a tvarovky</v>
      </c>
      <c r="D206" s="606"/>
      <c r="E206" s="470"/>
      <c r="F206" s="601"/>
      <c r="G206" s="471"/>
      <c r="H206" s="471"/>
      <c r="I206" s="602">
        <f>I132</f>
        <v>0</v>
      </c>
      <c r="J206" s="602">
        <f>J132</f>
        <v>0</v>
      </c>
      <c r="K206" s="475"/>
      <c r="L206" s="604">
        <f>L132</f>
        <v>0</v>
      </c>
    </row>
    <row r="207" spans="1:12" ht="13.5" customHeight="1" thickBot="1">
      <c r="A207" s="592" t="s">
        <v>1354</v>
      </c>
      <c r="B207" s="536"/>
      <c r="C207" s="605" t="str">
        <f>C157</f>
        <v>Uzatváracie armatúry a ventilové šachty</v>
      </c>
      <c r="D207" s="606"/>
      <c r="E207" s="470"/>
      <c r="F207" s="601"/>
      <c r="G207" s="471"/>
      <c r="H207" s="471"/>
      <c r="I207" s="602">
        <f>I157</f>
        <v>0</v>
      </c>
      <c r="J207" s="602">
        <f>J157</f>
        <v>0</v>
      </c>
      <c r="K207" s="475"/>
      <c r="L207" s="604">
        <f>L157</f>
        <v>0</v>
      </c>
    </row>
    <row r="208" spans="1:12" ht="13.5" customHeight="1" thickBot="1">
      <c r="A208" s="592" t="s">
        <v>1355</v>
      </c>
      <c r="B208" s="536"/>
      <c r="C208" s="600" t="str">
        <f>C177</f>
        <v>Zemné práce</v>
      </c>
      <c r="D208" s="456"/>
      <c r="E208" s="470"/>
      <c r="F208" s="601"/>
      <c r="G208" s="471"/>
      <c r="H208" s="471"/>
      <c r="I208" s="602">
        <f>I177</f>
        <v>0</v>
      </c>
      <c r="J208" s="602">
        <f>J177</f>
        <v>0</v>
      </c>
      <c r="K208" s="603"/>
      <c r="L208" s="604">
        <f>L177</f>
        <v>0</v>
      </c>
    </row>
    <row r="209" spans="1:12" ht="13.5" customHeight="1" thickBot="1">
      <c r="A209" s="607" t="s">
        <v>1356</v>
      </c>
      <c r="B209" s="608"/>
      <c r="C209" s="609" t="str">
        <f>C199</f>
        <v>Ostatné</v>
      </c>
      <c r="D209" s="610"/>
      <c r="E209" s="611"/>
      <c r="F209" s="612"/>
      <c r="G209" s="613"/>
      <c r="H209" s="613"/>
      <c r="I209" s="614">
        <f>I199</f>
        <v>0</v>
      </c>
      <c r="J209" s="614">
        <f>J199</f>
        <v>0</v>
      </c>
      <c r="K209" s="615"/>
      <c r="L209" s="616">
        <f>L199</f>
        <v>0</v>
      </c>
    </row>
    <row r="210" spans="1:12" ht="13.5" customHeight="1">
      <c r="A210" s="468"/>
      <c r="B210" s="463"/>
      <c r="C210" s="469"/>
      <c r="D210" s="461"/>
      <c r="E210" s="470"/>
      <c r="F210" s="470"/>
      <c r="G210" s="471"/>
      <c r="H210" s="471"/>
      <c r="I210" s="471"/>
      <c r="J210" s="471"/>
      <c r="K210" s="471"/>
      <c r="L210" s="471"/>
    </row>
    <row r="211" spans="1:12" ht="13.5" customHeight="1" thickBot="1">
      <c r="A211" s="468"/>
      <c r="B211" s="463"/>
      <c r="C211" s="459" t="s">
        <v>1357</v>
      </c>
      <c r="D211" s="456"/>
      <c r="E211" s="470"/>
      <c r="F211" s="470"/>
      <c r="G211" s="471"/>
      <c r="H211" s="471"/>
      <c r="I211" s="475">
        <f>SUM(I203:I210)</f>
        <v>0</v>
      </c>
      <c r="J211" s="475">
        <f>SUM(J203:J210)</f>
        <v>0</v>
      </c>
      <c r="K211" s="471"/>
      <c r="L211" s="475">
        <f>SUM(L203:L210)</f>
        <v>0</v>
      </c>
    </row>
    <row r="212" spans="1:12" ht="15.6" customHeight="1" thickBot="1">
      <c r="A212" s="468"/>
      <c r="B212" s="463"/>
      <c r="C212" s="459" t="s">
        <v>1358</v>
      </c>
      <c r="D212" s="456"/>
      <c r="E212" s="470"/>
      <c r="F212" s="470"/>
      <c r="G212" s="471"/>
      <c r="H212" s="471"/>
      <c r="I212" s="471"/>
      <c r="J212" s="471"/>
      <c r="K212" s="471"/>
      <c r="L212" s="617">
        <f>I211+L211</f>
        <v>0</v>
      </c>
    </row>
    <row r="213" spans="1:12" ht="13.5" customHeight="1">
      <c r="A213" s="468"/>
      <c r="B213" s="463"/>
      <c r="C213" s="459"/>
      <c r="D213" s="456"/>
      <c r="E213" s="470"/>
      <c r="F213" s="470"/>
      <c r="G213" s="471"/>
      <c r="H213" s="471"/>
      <c r="I213" s="471"/>
      <c r="J213" s="471"/>
      <c r="K213" s="471"/>
      <c r="L213" s="471"/>
    </row>
    <row r="214" spans="1:12" ht="13.5" customHeight="1">
      <c r="A214" s="468"/>
      <c r="B214" s="463"/>
      <c r="C214" s="469"/>
      <c r="D214" s="461"/>
      <c r="E214" s="470"/>
      <c r="F214" s="470"/>
      <c r="G214" s="471"/>
      <c r="H214" s="471"/>
      <c r="I214" s="471"/>
      <c r="J214" s="471"/>
      <c r="K214" s="471"/>
      <c r="L214" s="471"/>
    </row>
    <row r="215" spans="1:12" ht="13.5" customHeight="1">
      <c r="A215" s="468"/>
      <c r="B215" s="463"/>
      <c r="C215" s="459"/>
      <c r="D215" s="461"/>
      <c r="E215" s="470"/>
      <c r="F215" s="470"/>
      <c r="G215" s="471"/>
      <c r="H215" s="471"/>
      <c r="I215" s="460"/>
      <c r="J215" s="460"/>
      <c r="K215" s="475"/>
      <c r="L215" s="460"/>
    </row>
    <row r="216" spans="1:12" ht="13.5" customHeight="1">
      <c r="A216" s="452"/>
      <c r="B216" s="452"/>
      <c r="D216" s="452"/>
      <c r="E216" s="452"/>
      <c r="F216" s="452"/>
      <c r="G216" s="452"/>
      <c r="H216" s="452"/>
      <c r="I216" s="452"/>
      <c r="J216" s="452"/>
      <c r="K216" s="452"/>
      <c r="L216" s="452"/>
    </row>
    <row r="217" spans="1:12" ht="13.5" customHeight="1">
      <c r="A217" s="452"/>
      <c r="B217" s="452"/>
      <c r="D217" s="452"/>
      <c r="E217" s="452"/>
      <c r="F217" s="452"/>
      <c r="G217" s="452"/>
      <c r="H217" s="452"/>
      <c r="I217" s="452"/>
      <c r="J217" s="452"/>
      <c r="K217" s="452"/>
      <c r="L217" s="452"/>
    </row>
    <row r="218" spans="1:12" ht="13.5" customHeight="1">
      <c r="A218" s="452"/>
      <c r="B218" s="452"/>
      <c r="D218" s="452"/>
      <c r="E218" s="452"/>
      <c r="F218" s="452"/>
      <c r="G218" s="452"/>
      <c r="H218" s="452"/>
      <c r="I218" s="452"/>
      <c r="J218" s="452"/>
      <c r="K218" s="452"/>
      <c r="L218" s="452"/>
    </row>
    <row r="219" spans="1:12" ht="13.5" customHeight="1">
      <c r="A219" s="452"/>
      <c r="B219" s="452"/>
      <c r="D219" s="452"/>
      <c r="E219" s="452"/>
      <c r="F219" s="452"/>
      <c r="G219" s="452"/>
      <c r="H219" s="452"/>
      <c r="I219" s="452"/>
      <c r="J219" s="452"/>
      <c r="K219" s="452"/>
      <c r="L219" s="452"/>
    </row>
    <row r="220" spans="1:12" ht="13.5" customHeight="1">
      <c r="A220" s="452"/>
      <c r="B220" s="452"/>
      <c r="D220" s="452"/>
      <c r="E220" s="452"/>
      <c r="F220" s="452"/>
      <c r="G220" s="452"/>
      <c r="H220" s="452"/>
      <c r="I220" s="452"/>
      <c r="J220" s="452"/>
      <c r="K220" s="452"/>
      <c r="L220" s="452"/>
    </row>
    <row r="221" spans="1:12" s="509" customFormat="1" ht="15"/>
    <row r="222" spans="1:12" ht="13.5" customHeight="1">
      <c r="A222" s="452"/>
      <c r="B222" s="452"/>
      <c r="D222" s="452"/>
      <c r="E222" s="452"/>
      <c r="F222" s="452"/>
      <c r="G222" s="452"/>
      <c r="H222" s="452"/>
      <c r="I222" s="452"/>
      <c r="J222" s="452"/>
      <c r="K222" s="452"/>
      <c r="L222" s="452"/>
    </row>
    <row r="223" spans="1:12" ht="13.5" customHeight="1">
      <c r="A223" s="452"/>
      <c r="B223" s="452"/>
      <c r="D223" s="452"/>
      <c r="E223" s="452"/>
      <c r="F223" s="452"/>
      <c r="G223" s="452"/>
      <c r="H223" s="452"/>
      <c r="I223" s="452"/>
      <c r="J223" s="452"/>
      <c r="K223" s="452"/>
      <c r="L223" s="452"/>
    </row>
    <row r="224" spans="1:12" ht="13.5" customHeight="1">
      <c r="A224" s="452"/>
      <c r="B224" s="452"/>
      <c r="D224" s="452"/>
      <c r="E224" s="452"/>
      <c r="F224" s="452"/>
      <c r="G224" s="452"/>
      <c r="H224" s="452"/>
      <c r="I224" s="452"/>
      <c r="J224" s="452"/>
      <c r="K224" s="452"/>
      <c r="L224" s="452"/>
    </row>
    <row r="225" s="452" customFormat="1" ht="18" customHeight="1"/>
    <row r="226" s="452" customFormat="1" ht="13.5" customHeight="1"/>
    <row r="227" s="452" customFormat="1" ht="16.899999999999999" customHeight="1"/>
  </sheetData>
  <sheetProtection algorithmName="SHA-512" hashValue="3N36VfB8ogXkfYTponELkG0+1SGRhGO9ZvmtS0eVUD+d7un0JtFMJOPyTkVX+T7wpyfan4H2y4S1C3FmkIM+7w==" saltValue="prXE5uGIGdDQPaXje4+SiA==" spinCount="100000" sheet="1" formatCells="0"/>
  <mergeCells count="1">
    <mergeCell ref="A1:L1"/>
  </mergeCells>
  <pageMargins left="0.51181102362204722" right="0.39370078740157483" top="0.98425196850393704" bottom="0.78740157480314965" header="0.51181102362204722" footer="0.51181102362204722"/>
  <pageSetup paperSize="9" scale="53" orientation="portrait" r:id="rId1"/>
  <rowBreaks count="2" manualBreakCount="2">
    <brk id="86" max="17" man="1"/>
    <brk id="158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FC192-BC33-436B-AD4A-F38E79D92044}">
  <dimension ref="A3:L23"/>
  <sheetViews>
    <sheetView zoomScaleNormal="100" workbookViewId="0">
      <selection activeCell="M15" sqref="M15"/>
    </sheetView>
  </sheetViews>
  <sheetFormatPr defaultColWidth="10.1640625" defaultRowHeight="15"/>
  <cols>
    <col min="1" max="1" width="38.6640625" style="98" customWidth="1"/>
    <col min="2" max="2" width="16.5" style="98" customWidth="1"/>
    <col min="3" max="5" width="10.1640625" style="98"/>
    <col min="6" max="6" width="13.1640625" style="98" customWidth="1"/>
    <col min="7" max="16384" width="10.1640625" style="98"/>
  </cols>
  <sheetData>
    <row r="3" spans="1:12" ht="18.75">
      <c r="A3" s="854" t="s">
        <v>1359</v>
      </c>
      <c r="B3" s="854"/>
      <c r="C3" s="854"/>
      <c r="D3" s="854"/>
      <c r="E3" s="854"/>
      <c r="F3" s="854"/>
      <c r="G3" s="854"/>
      <c r="H3" s="854"/>
      <c r="I3" s="97"/>
    </row>
    <row r="4" spans="1:12">
      <c r="A4" s="99"/>
      <c r="B4" s="99" t="s">
        <v>424</v>
      </c>
      <c r="C4" s="99" t="s">
        <v>1360</v>
      </c>
      <c r="D4" s="99" t="s">
        <v>1361</v>
      </c>
      <c r="E4" s="99" t="s">
        <v>224</v>
      </c>
      <c r="F4" s="99" t="s">
        <v>242</v>
      </c>
      <c r="G4" s="97"/>
      <c r="H4" s="97"/>
      <c r="I4" s="97"/>
    </row>
    <row r="5" spans="1:12">
      <c r="A5" s="855" t="s">
        <v>1362</v>
      </c>
      <c r="B5" s="855"/>
      <c r="C5" s="855"/>
      <c r="D5" s="855"/>
      <c r="E5" s="855"/>
      <c r="F5" s="855"/>
      <c r="G5" s="97"/>
      <c r="H5" s="97"/>
      <c r="I5" s="97"/>
    </row>
    <row r="6" spans="1:12">
      <c r="A6" s="99" t="s">
        <v>1363</v>
      </c>
      <c r="B6" s="100"/>
      <c r="C6" s="101">
        <v>0.08</v>
      </c>
      <c r="D6" s="102"/>
      <c r="E6" s="101">
        <f>450+9.17</f>
        <v>459.17</v>
      </c>
      <c r="F6" s="101">
        <f>C6*E6</f>
        <v>36.733600000000003</v>
      </c>
      <c r="G6" s="97"/>
      <c r="H6" s="97"/>
      <c r="I6" s="97"/>
    </row>
    <row r="7" spans="1:12">
      <c r="A7" s="99" t="s">
        <v>1364</v>
      </c>
      <c r="B7" s="100"/>
      <c r="C7" s="101">
        <v>0.04</v>
      </c>
      <c r="D7" s="102"/>
      <c r="E7" s="101">
        <f>E6*1.1</f>
        <v>505.08700000000005</v>
      </c>
      <c r="F7" s="101">
        <f>C7*E7</f>
        <v>20.203480000000003</v>
      </c>
      <c r="G7" s="97"/>
      <c r="H7" s="97"/>
      <c r="I7" s="97"/>
    </row>
    <row r="8" spans="1:12">
      <c r="A8" s="99" t="s">
        <v>1365</v>
      </c>
      <c r="B8" s="100"/>
      <c r="C8" s="101">
        <v>0.2</v>
      </c>
      <c r="D8" s="102"/>
      <c r="E8" s="101">
        <f>E7*1.1</f>
        <v>555.59570000000008</v>
      </c>
      <c r="F8" s="101">
        <f>C8*E8</f>
        <v>111.11914000000002</v>
      </c>
    </row>
    <row r="9" spans="1:12" ht="18">
      <c r="A9" s="99" t="s">
        <v>1366</v>
      </c>
      <c r="B9" s="100"/>
      <c r="C9" s="102"/>
      <c r="D9" s="102"/>
      <c r="E9" s="101">
        <f>E8</f>
        <v>555.59570000000008</v>
      </c>
      <c r="F9" s="101"/>
    </row>
    <row r="10" spans="1:12">
      <c r="A10" s="99" t="s">
        <v>1367</v>
      </c>
      <c r="B10" s="100"/>
      <c r="C10" s="102"/>
      <c r="D10" s="102">
        <v>180</v>
      </c>
      <c r="E10" s="101"/>
      <c r="F10" s="101"/>
    </row>
    <row r="11" spans="1:12">
      <c r="A11" s="855" t="s">
        <v>1368</v>
      </c>
      <c r="B11" s="855"/>
      <c r="C11" s="855"/>
      <c r="D11" s="855"/>
      <c r="E11" s="855"/>
      <c r="F11" s="855"/>
      <c r="J11" s="103"/>
      <c r="K11" s="97"/>
      <c r="L11" s="97"/>
    </row>
    <row r="12" spans="1:12">
      <c r="A12" s="99" t="s">
        <v>1369</v>
      </c>
      <c r="B12" s="100"/>
      <c r="C12" s="101">
        <v>0.05</v>
      </c>
      <c r="D12" s="101"/>
      <c r="E12" s="101">
        <v>370.06</v>
      </c>
      <c r="F12" s="101">
        <f>C12*E12</f>
        <v>18.503</v>
      </c>
      <c r="G12" s="97"/>
      <c r="H12" s="97"/>
      <c r="I12" s="97"/>
      <c r="J12" s="97"/>
      <c r="K12" s="97"/>
      <c r="L12" s="97"/>
    </row>
    <row r="13" spans="1:12">
      <c r="A13" s="99" t="s">
        <v>1370</v>
      </c>
      <c r="B13" s="100"/>
      <c r="C13" s="101">
        <v>0.1</v>
      </c>
      <c r="D13" s="101"/>
      <c r="E13" s="101">
        <f>E12*1.1</f>
        <v>407.06600000000003</v>
      </c>
      <c r="F13" s="101">
        <f>C13*E13</f>
        <v>40.706600000000009</v>
      </c>
      <c r="G13" s="97"/>
      <c r="H13" s="97"/>
      <c r="I13" s="97"/>
      <c r="J13" s="97"/>
      <c r="K13" s="97"/>
      <c r="L13" s="97"/>
    </row>
    <row r="14" spans="1:12">
      <c r="A14" s="99" t="s">
        <v>1371</v>
      </c>
      <c r="B14" s="100"/>
      <c r="C14" s="101">
        <v>0.15</v>
      </c>
      <c r="D14" s="101"/>
      <c r="E14" s="101">
        <f>E13*1.1</f>
        <v>447.77260000000007</v>
      </c>
      <c r="F14" s="101">
        <f>C14*E14</f>
        <v>67.165890000000005</v>
      </c>
      <c r="G14" s="97"/>
      <c r="H14" s="97"/>
      <c r="I14" s="97"/>
    </row>
    <row r="15" spans="1:12" ht="18">
      <c r="A15" s="99" t="s">
        <v>1366</v>
      </c>
      <c r="B15" s="100"/>
      <c r="C15" s="101"/>
      <c r="D15" s="101"/>
      <c r="E15" s="101">
        <f>E14</f>
        <v>447.77260000000007</v>
      </c>
      <c r="F15" s="101"/>
      <c r="G15" s="97"/>
      <c r="H15" s="97"/>
      <c r="I15" s="97"/>
    </row>
    <row r="16" spans="1:12">
      <c r="A16" s="855" t="s">
        <v>1372</v>
      </c>
      <c r="B16" s="855"/>
      <c r="C16" s="855"/>
      <c r="D16" s="855"/>
      <c r="E16" s="855"/>
      <c r="F16" s="855"/>
      <c r="G16" s="97"/>
      <c r="H16" s="97"/>
      <c r="I16" s="97"/>
    </row>
    <row r="17" spans="1:10">
      <c r="A17" s="99" t="s">
        <v>1373</v>
      </c>
      <c r="B17" s="104"/>
      <c r="C17" s="101"/>
      <c r="D17" s="101">
        <f>(453.38+10.2)*1.1</f>
        <v>509.93800000000005</v>
      </c>
      <c r="E17" s="100"/>
      <c r="F17" s="100"/>
      <c r="G17" s="97"/>
      <c r="H17" s="97"/>
      <c r="I17" s="97"/>
    </row>
    <row r="18" spans="1:10">
      <c r="A18" s="855" t="s">
        <v>1374</v>
      </c>
      <c r="B18" s="855"/>
      <c r="C18" s="855"/>
      <c r="D18" s="855"/>
      <c r="E18" s="855"/>
      <c r="F18" s="855"/>
      <c r="G18" s="97"/>
      <c r="H18" s="97"/>
      <c r="I18" s="97"/>
    </row>
    <row r="19" spans="1:10">
      <c r="A19" s="105" t="s">
        <v>1374</v>
      </c>
      <c r="B19" s="106">
        <v>1</v>
      </c>
      <c r="C19" s="106"/>
      <c r="D19" s="106"/>
      <c r="E19" s="106"/>
      <c r="F19" s="106"/>
      <c r="G19" s="107"/>
      <c r="H19" s="107"/>
      <c r="I19" s="107"/>
      <c r="J19" s="107"/>
    </row>
    <row r="20" spans="1:10" ht="30">
      <c r="A20" s="108" t="s">
        <v>1375</v>
      </c>
      <c r="B20" s="106">
        <v>2</v>
      </c>
      <c r="C20" s="106"/>
      <c r="D20" s="106"/>
      <c r="E20" s="106"/>
      <c r="F20" s="106"/>
      <c r="G20" s="107"/>
      <c r="H20" s="107"/>
      <c r="I20" s="107"/>
      <c r="J20" s="107"/>
    </row>
    <row r="21" spans="1:10">
      <c r="A21" s="109" t="s">
        <v>1376</v>
      </c>
      <c r="B21" s="106">
        <v>2</v>
      </c>
      <c r="C21" s="106">
        <v>0.8</v>
      </c>
      <c r="D21" s="106"/>
      <c r="E21" s="106">
        <f>3*0.4</f>
        <v>1.2000000000000002</v>
      </c>
      <c r="F21" s="106">
        <f>B21*(C21*E21)</f>
        <v>1.9200000000000004</v>
      </c>
      <c r="G21" s="107"/>
      <c r="H21" s="107"/>
      <c r="I21" s="107"/>
      <c r="J21" s="107"/>
    </row>
    <row r="22" spans="1:10">
      <c r="A22" s="109" t="s">
        <v>1377</v>
      </c>
      <c r="B22" s="110">
        <v>24</v>
      </c>
      <c r="C22" s="110"/>
      <c r="D22" s="110"/>
      <c r="E22" s="110"/>
      <c r="F22" s="110"/>
      <c r="G22" s="107" t="s">
        <v>1378</v>
      </c>
      <c r="H22" s="107"/>
      <c r="I22" s="107"/>
      <c r="J22" s="107"/>
    </row>
    <row r="23" spans="1:10">
      <c r="A23" s="109" t="s">
        <v>1379</v>
      </c>
      <c r="B23" s="111" t="s">
        <v>1380</v>
      </c>
      <c r="C23" s="109"/>
      <c r="D23" s="109"/>
      <c r="E23" s="109"/>
      <c r="F23" s="110">
        <f>0.032*B22</f>
        <v>0.76800000000000002</v>
      </c>
      <c r="G23" s="107"/>
      <c r="H23" s="107"/>
      <c r="I23" s="107"/>
      <c r="J23" s="107"/>
    </row>
  </sheetData>
  <sheetProtection algorithmName="SHA-512" hashValue="eNGVvJLXHVpOL2GuQMOi9YxG0f59ML0KX1jCPfyK9qQzyEiDeA+ga02o7XnrRF89OMjzw9syAIzPzo1X4AHgJg==" saltValue="DD2UgTxZGqknnrOCrlulhw==" spinCount="100000" sheet="1" objects="1" scenarios="1" formatCells="0"/>
  <mergeCells count="5">
    <mergeCell ref="A3:H3"/>
    <mergeCell ref="A5:F5"/>
    <mergeCell ref="A11:F11"/>
    <mergeCell ref="A16:F16"/>
    <mergeCell ref="A18:F18"/>
  </mergeCells>
  <pageMargins left="0.7" right="0.7" top="0.75" bottom="0.75" header="0.3" footer="0.3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EFFB1-2918-4E3D-B5C2-CF251E9C77D6}">
  <dimension ref="B1:L32"/>
  <sheetViews>
    <sheetView zoomScaleNormal="100" workbookViewId="0">
      <selection activeCell="E9" sqref="E9"/>
    </sheetView>
  </sheetViews>
  <sheetFormatPr defaultColWidth="10" defaultRowHeight="15"/>
  <cols>
    <col min="1" max="3" width="10" style="122"/>
    <col min="4" max="4" width="16.83203125" style="122" customWidth="1"/>
    <col min="5" max="5" width="72.83203125" style="122" customWidth="1"/>
    <col min="6" max="6" width="10" style="122"/>
    <col min="7" max="7" width="12.6640625" style="122" customWidth="1"/>
    <col min="8" max="8" width="10" style="122"/>
    <col min="9" max="9" width="12.33203125" style="122" customWidth="1"/>
    <col min="10" max="16384" width="10" style="122"/>
  </cols>
  <sheetData>
    <row r="1" spans="2:12">
      <c r="E1" s="123" t="s">
        <v>1381</v>
      </c>
    </row>
    <row r="2" spans="2:12">
      <c r="B2" s="124"/>
      <c r="C2" s="124"/>
      <c r="D2" s="124"/>
      <c r="E2" s="125" t="s">
        <v>167</v>
      </c>
      <c r="F2" s="124"/>
      <c r="G2" s="126" t="s">
        <v>1382</v>
      </c>
    </row>
    <row r="3" spans="2:12" ht="24">
      <c r="B3" s="112">
        <v>1</v>
      </c>
      <c r="C3" s="112" t="s">
        <v>221</v>
      </c>
      <c r="D3" s="113" t="s">
        <v>1383</v>
      </c>
      <c r="E3" s="114" t="s">
        <v>223</v>
      </c>
      <c r="F3" s="115" t="s">
        <v>224</v>
      </c>
      <c r="G3" s="116">
        <f>(277+4)*2*3</f>
        <v>1686</v>
      </c>
    </row>
    <row r="4" spans="2:12">
      <c r="B4" s="112"/>
      <c r="C4" s="112"/>
      <c r="D4" s="113"/>
      <c r="E4" s="114" t="s">
        <v>1384</v>
      </c>
      <c r="F4" s="115"/>
      <c r="G4" s="116"/>
      <c r="L4" s="117"/>
    </row>
    <row r="5" spans="2:12" ht="24">
      <c r="B5" s="112">
        <v>2</v>
      </c>
      <c r="C5" s="112" t="s">
        <v>221</v>
      </c>
      <c r="D5" s="113" t="s">
        <v>1385</v>
      </c>
      <c r="E5" s="114" t="s">
        <v>1386</v>
      </c>
      <c r="F5" s="115" t="s">
        <v>224</v>
      </c>
      <c r="G5" s="116">
        <f>G3</f>
        <v>1686</v>
      </c>
    </row>
    <row r="6" spans="2:12">
      <c r="B6" s="112"/>
      <c r="C6" s="112"/>
      <c r="D6" s="113"/>
      <c r="E6" s="114" t="s">
        <v>1384</v>
      </c>
      <c r="F6" s="115"/>
      <c r="G6" s="116"/>
    </row>
    <row r="7" spans="2:12" ht="24">
      <c r="B7" s="112">
        <v>3</v>
      </c>
      <c r="C7" s="112" t="s">
        <v>1387</v>
      </c>
      <c r="D7" s="118" t="s">
        <v>1387</v>
      </c>
      <c r="E7" s="114" t="s">
        <v>1388</v>
      </c>
      <c r="F7" s="115" t="s">
        <v>224</v>
      </c>
      <c r="G7" s="116">
        <v>86.77</v>
      </c>
    </row>
    <row r="8" spans="2:12">
      <c r="B8" s="112"/>
      <c r="C8" s="112"/>
      <c r="D8" s="113"/>
      <c r="E8" s="114"/>
      <c r="F8" s="115"/>
      <c r="G8" s="116"/>
    </row>
    <row r="9" spans="2:12">
      <c r="B9" s="112">
        <v>4</v>
      </c>
      <c r="C9" s="112" t="s">
        <v>1387</v>
      </c>
      <c r="D9" s="118" t="s">
        <v>1387</v>
      </c>
      <c r="E9" s="114" t="s">
        <v>1389</v>
      </c>
      <c r="F9" s="115" t="s">
        <v>224</v>
      </c>
      <c r="G9" s="116">
        <v>77</v>
      </c>
    </row>
    <row r="10" spans="2:12">
      <c r="B10" s="112"/>
      <c r="C10" s="112"/>
      <c r="D10" s="113"/>
      <c r="E10" s="114"/>
      <c r="F10" s="115"/>
      <c r="G10" s="116"/>
    </row>
    <row r="11" spans="2:12" ht="24">
      <c r="B11" s="112">
        <v>5</v>
      </c>
      <c r="C11" s="112" t="s">
        <v>221</v>
      </c>
      <c r="D11" s="113" t="s">
        <v>1390</v>
      </c>
      <c r="E11" s="114" t="s">
        <v>1391</v>
      </c>
      <c r="F11" s="115" t="s">
        <v>251</v>
      </c>
      <c r="G11" s="116">
        <f>G3*0.2*2.3</f>
        <v>775.56000000000006</v>
      </c>
    </row>
    <row r="12" spans="2:12">
      <c r="B12" s="112"/>
      <c r="C12" s="112"/>
      <c r="D12" s="113"/>
      <c r="E12" s="114" t="s">
        <v>1392</v>
      </c>
      <c r="F12" s="115"/>
      <c r="G12" s="116"/>
    </row>
    <row r="13" spans="2:12" ht="24">
      <c r="B13" s="112">
        <v>6</v>
      </c>
      <c r="C13" s="112" t="s">
        <v>221</v>
      </c>
      <c r="D13" s="113" t="s">
        <v>1393</v>
      </c>
      <c r="E13" s="114" t="s">
        <v>250</v>
      </c>
      <c r="F13" s="115" t="s">
        <v>251</v>
      </c>
      <c r="G13" s="116">
        <f>G11</f>
        <v>775.56000000000006</v>
      </c>
    </row>
    <row r="14" spans="2:12">
      <c r="B14" s="112"/>
      <c r="C14" s="112"/>
      <c r="D14" s="113"/>
      <c r="E14" s="114" t="str">
        <f>E12</f>
        <v>1686*0,20*2,3</v>
      </c>
      <c r="F14" s="115"/>
      <c r="G14" s="116"/>
    </row>
    <row r="15" spans="2:12" ht="24">
      <c r="B15" s="112">
        <v>7</v>
      </c>
      <c r="C15" s="112" t="s">
        <v>221</v>
      </c>
      <c r="D15" s="113" t="s">
        <v>1394</v>
      </c>
      <c r="E15" s="114" t="s">
        <v>255</v>
      </c>
      <c r="F15" s="115" t="s">
        <v>251</v>
      </c>
      <c r="G15" s="116">
        <f>G13</f>
        <v>775.56000000000006</v>
      </c>
    </row>
    <row r="16" spans="2:12">
      <c r="B16" s="112"/>
      <c r="C16" s="112"/>
      <c r="D16" s="113"/>
      <c r="E16" s="114" t="str">
        <f>E14</f>
        <v>1686*0,20*2,3</v>
      </c>
      <c r="F16" s="115"/>
      <c r="G16" s="116"/>
    </row>
    <row r="17" spans="2:7" ht="24">
      <c r="B17" s="112">
        <v>8</v>
      </c>
      <c r="C17" s="112" t="s">
        <v>221</v>
      </c>
      <c r="D17" s="113" t="s">
        <v>1395</v>
      </c>
      <c r="E17" s="114" t="s">
        <v>1396</v>
      </c>
      <c r="F17" s="115" t="s">
        <v>251</v>
      </c>
      <c r="G17" s="116">
        <f>G11*13</f>
        <v>10082.280000000001</v>
      </c>
    </row>
    <row r="18" spans="2:7">
      <c r="B18" s="112"/>
      <c r="C18" s="112"/>
      <c r="D18" s="113"/>
      <c r="E18" s="114" t="s">
        <v>1397</v>
      </c>
      <c r="F18" s="115"/>
      <c r="G18" s="116"/>
    </row>
    <row r="19" spans="2:7" ht="24">
      <c r="B19" s="112">
        <v>9</v>
      </c>
      <c r="C19" s="112" t="s">
        <v>221</v>
      </c>
      <c r="D19" s="113" t="s">
        <v>1398</v>
      </c>
      <c r="E19" s="114" t="s">
        <v>1399</v>
      </c>
      <c r="F19" s="115" t="s">
        <v>251</v>
      </c>
      <c r="G19" s="116">
        <f>G11</f>
        <v>775.56000000000006</v>
      </c>
    </row>
    <row r="20" spans="2:7">
      <c r="B20" s="112">
        <v>10</v>
      </c>
      <c r="C20" s="112" t="s">
        <v>1387</v>
      </c>
      <c r="D20" s="118" t="s">
        <v>1387</v>
      </c>
      <c r="E20" s="114" t="s">
        <v>1400</v>
      </c>
      <c r="F20" s="115" t="s">
        <v>281</v>
      </c>
      <c r="G20" s="116">
        <f>62.3+53</f>
        <v>115.3</v>
      </c>
    </row>
    <row r="21" spans="2:7">
      <c r="B21" s="112"/>
      <c r="C21" s="112"/>
      <c r="D21" s="118"/>
      <c r="E21" s="119" t="s">
        <v>1401</v>
      </c>
      <c r="F21" s="115"/>
      <c r="G21" s="116"/>
    </row>
    <row r="22" spans="2:7">
      <c r="B22" s="112">
        <v>11</v>
      </c>
      <c r="C22" s="112" t="s">
        <v>1387</v>
      </c>
      <c r="D22" s="118" t="s">
        <v>1387</v>
      </c>
      <c r="E22" s="114" t="s">
        <v>1402</v>
      </c>
      <c r="F22" s="115" t="s">
        <v>424</v>
      </c>
      <c r="G22" s="120">
        <v>20</v>
      </c>
    </row>
    <row r="23" spans="2:7" ht="19.5">
      <c r="B23" s="112"/>
      <c r="C23" s="112"/>
      <c r="D23" s="118"/>
      <c r="E23" s="119" t="s">
        <v>1403</v>
      </c>
      <c r="F23" s="115"/>
      <c r="G23" s="120"/>
    </row>
    <row r="24" spans="2:7">
      <c r="B24" s="112">
        <v>12</v>
      </c>
      <c r="C24" s="112" t="s">
        <v>1387</v>
      </c>
      <c r="D24" s="118" t="s">
        <v>1387</v>
      </c>
      <c r="E24" s="114" t="s">
        <v>1402</v>
      </c>
      <c r="F24" s="115" t="s">
        <v>424</v>
      </c>
      <c r="G24" s="120">
        <f>9+19</f>
        <v>28</v>
      </c>
    </row>
    <row r="25" spans="2:7" ht="19.5">
      <c r="B25" s="112"/>
      <c r="C25" s="112"/>
      <c r="D25" s="118"/>
      <c r="E25" s="119" t="s">
        <v>1404</v>
      </c>
      <c r="F25" s="115"/>
      <c r="G25" s="120"/>
    </row>
    <row r="26" spans="2:7">
      <c r="B26" s="112">
        <v>13</v>
      </c>
      <c r="C26" s="112" t="s">
        <v>1387</v>
      </c>
      <c r="D26" s="118" t="s">
        <v>1387</v>
      </c>
      <c r="E26" s="114" t="s">
        <v>1405</v>
      </c>
      <c r="F26" s="115" t="s">
        <v>424</v>
      </c>
      <c r="G26" s="120">
        <v>4</v>
      </c>
    </row>
    <row r="27" spans="2:7" ht="19.5">
      <c r="B27" s="112"/>
      <c r="C27" s="112"/>
      <c r="D27" s="118"/>
      <c r="E27" s="121" t="s">
        <v>1406</v>
      </c>
      <c r="F27" s="115"/>
      <c r="G27" s="120"/>
    </row>
    <row r="28" spans="2:7">
      <c r="B28" s="112">
        <v>14</v>
      </c>
      <c r="C28" s="112" t="s">
        <v>1387</v>
      </c>
      <c r="D28" s="118" t="s">
        <v>1387</v>
      </c>
      <c r="E28" s="114" t="s">
        <v>1407</v>
      </c>
      <c r="F28" s="115" t="s">
        <v>281</v>
      </c>
      <c r="G28" s="116">
        <v>3.2</v>
      </c>
    </row>
    <row r="29" spans="2:7">
      <c r="B29" s="112"/>
      <c r="C29" s="112"/>
      <c r="D29" s="118"/>
      <c r="E29" s="119" t="s">
        <v>1408</v>
      </c>
      <c r="F29" s="115"/>
      <c r="G29" s="116"/>
    </row>
    <row r="30" spans="2:7">
      <c r="B30" s="91"/>
      <c r="C30" s="91"/>
      <c r="D30" s="92"/>
      <c r="E30" s="93"/>
      <c r="F30" s="94"/>
      <c r="G30" s="95"/>
    </row>
    <row r="31" spans="2:7">
      <c r="B31" s="91"/>
      <c r="C31" s="91"/>
      <c r="D31" s="92"/>
      <c r="E31" s="93"/>
      <c r="F31" s="94"/>
      <c r="G31" s="95"/>
    </row>
    <row r="32" spans="2:7">
      <c r="C32" s="91"/>
      <c r="D32" s="92"/>
      <c r="E32" s="93"/>
      <c r="F32" s="94"/>
      <c r="G32" s="95"/>
    </row>
  </sheetData>
  <sheetProtection algorithmName="SHA-512" hashValue="ojVLtgG29ZrBbV6PaD3jLFbw6sg5jkFrGPip/kGR0//F4Cllh8LFHyoJAoKVJfHy+ys5AHCT3I2dSH70qC5RjA==" saltValue="IYi/z+6HohgsT7azb5+H8A==" spinCount="100000" sheet="1" objects="1" scenarios="1" formatCells="0"/>
  <pageMargins left="0.7" right="0.7" top="0.75" bottom="0.75" header="0.3" footer="0.3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EBB0C-C354-4256-B22A-4558FA0C264D}">
  <dimension ref="A1:H148"/>
  <sheetViews>
    <sheetView topLeftCell="A13" zoomScaleNormal="100" workbookViewId="0">
      <selection activeCell="C13" sqref="C13"/>
    </sheetView>
  </sheetViews>
  <sheetFormatPr defaultColWidth="10.33203125" defaultRowHeight="15.75"/>
  <cols>
    <col min="1" max="1" width="11.6640625" style="133" customWidth="1"/>
    <col min="2" max="2" width="14.1640625" style="133" customWidth="1"/>
    <col min="3" max="3" width="55.83203125" style="133" customWidth="1"/>
    <col min="4" max="4" width="65" style="133" customWidth="1"/>
    <col min="5" max="5" width="16" style="148" customWidth="1"/>
    <col min="6" max="6" width="15.33203125" style="132" customWidth="1"/>
    <col min="7" max="7" width="32.5" style="133" customWidth="1"/>
    <col min="8" max="16384" width="10.33203125" style="133"/>
  </cols>
  <sheetData>
    <row r="1" spans="1:8" ht="13.5" customHeight="1">
      <c r="A1" s="857" t="s">
        <v>1409</v>
      </c>
      <c r="B1" s="857"/>
      <c r="C1" s="857"/>
      <c r="D1" s="857"/>
      <c r="E1" s="857"/>
      <c r="F1" s="857"/>
    </row>
    <row r="3" spans="1:8" s="136" customFormat="1" ht="31.5">
      <c r="A3" s="134" t="s">
        <v>1410</v>
      </c>
      <c r="B3" s="134" t="s">
        <v>1411</v>
      </c>
      <c r="C3" s="134" t="s">
        <v>1412</v>
      </c>
      <c r="D3" s="134" t="s">
        <v>1347</v>
      </c>
      <c r="E3" s="135" t="s">
        <v>1413</v>
      </c>
      <c r="F3" s="135" t="s">
        <v>1414</v>
      </c>
    </row>
    <row r="4" spans="1:8" s="136" customFormat="1" ht="12.75" customHeight="1">
      <c r="A4" s="858" t="s">
        <v>1415</v>
      </c>
      <c r="B4" s="858"/>
      <c r="C4" s="858"/>
      <c r="D4" s="858"/>
      <c r="E4" s="858"/>
      <c r="F4" s="858"/>
    </row>
    <row r="5" spans="1:8">
      <c r="C5" s="138" t="s">
        <v>1416</v>
      </c>
      <c r="D5" s="139" t="s">
        <v>1417</v>
      </c>
      <c r="E5" s="140">
        <f>E66</f>
        <v>12.446000000000002</v>
      </c>
      <c r="F5" s="132" t="s">
        <v>1418</v>
      </c>
    </row>
    <row r="6" spans="1:8">
      <c r="C6" s="138" t="s">
        <v>1419</v>
      </c>
      <c r="D6" s="139" t="s">
        <v>1420</v>
      </c>
      <c r="E6" s="140">
        <f>E84+E90+E60+E66+E72</f>
        <v>53.425999999999995</v>
      </c>
      <c r="F6" s="132" t="s">
        <v>1418</v>
      </c>
    </row>
    <row r="7" spans="1:8" ht="13.5" customHeight="1">
      <c r="A7" s="858" t="s">
        <v>1421</v>
      </c>
      <c r="B7" s="858"/>
      <c r="C7" s="858"/>
      <c r="D7" s="858"/>
      <c r="E7" s="858"/>
      <c r="F7" s="858"/>
    </row>
    <row r="8" spans="1:8" ht="13.5" customHeight="1">
      <c r="A8" s="141"/>
      <c r="B8" s="141"/>
      <c r="C8" s="138" t="s">
        <v>1422</v>
      </c>
      <c r="D8" s="142" t="s">
        <v>1423</v>
      </c>
      <c r="E8" s="140">
        <f>E113</f>
        <v>70.400000000000006</v>
      </c>
      <c r="F8" s="132" t="s">
        <v>1424</v>
      </c>
    </row>
    <row r="9" spans="1:8">
      <c r="C9" s="133" t="s">
        <v>1425</v>
      </c>
      <c r="D9" s="142" t="s">
        <v>1426</v>
      </c>
      <c r="E9" s="140">
        <f>E120+E73</f>
        <v>59.3</v>
      </c>
      <c r="F9" s="132" t="s">
        <v>1424</v>
      </c>
    </row>
    <row r="10" spans="1:8">
      <c r="A10" s="143"/>
      <c r="B10" s="144"/>
      <c r="C10" s="143" t="s">
        <v>1427</v>
      </c>
      <c r="D10" s="143" t="s">
        <v>1428</v>
      </c>
      <c r="E10" s="145">
        <f>E146</f>
        <v>19.3</v>
      </c>
      <c r="F10" s="132" t="s">
        <v>1424</v>
      </c>
      <c r="G10" s="146"/>
      <c r="H10" s="143"/>
    </row>
    <row r="11" spans="1:8">
      <c r="D11" s="142"/>
      <c r="E11" s="140"/>
    </row>
    <row r="12" spans="1:8" ht="13.5" customHeight="1">
      <c r="A12" s="858" t="s">
        <v>1429</v>
      </c>
      <c r="B12" s="858"/>
      <c r="C12" s="858"/>
      <c r="D12" s="858"/>
      <c r="E12" s="858"/>
      <c r="F12" s="858"/>
    </row>
    <row r="13" spans="1:8" ht="30" customHeight="1">
      <c r="C13" s="138" t="s">
        <v>1430</v>
      </c>
      <c r="D13" s="139" t="s">
        <v>1431</v>
      </c>
      <c r="E13" s="140">
        <f>E61+E67+E85</f>
        <v>258.12</v>
      </c>
      <c r="F13" s="132" t="s">
        <v>1418</v>
      </c>
    </row>
    <row r="14" spans="1:8">
      <c r="C14" s="138" t="s">
        <v>1432</v>
      </c>
      <c r="D14" s="139" t="s">
        <v>1433</v>
      </c>
      <c r="E14" s="140">
        <f>E54+E55+E77+E79</f>
        <v>196.6</v>
      </c>
      <c r="F14" s="132" t="s">
        <v>1418</v>
      </c>
    </row>
    <row r="15" spans="1:8">
      <c r="C15" s="138" t="s">
        <v>1434</v>
      </c>
      <c r="D15" s="142" t="s">
        <v>1435</v>
      </c>
      <c r="E15" s="140">
        <f>E91+E97+E104</f>
        <v>29.1</v>
      </c>
      <c r="F15" s="132" t="s">
        <v>1418</v>
      </c>
    </row>
    <row r="16" spans="1:8" ht="31.5">
      <c r="C16" s="138" t="s">
        <v>1436</v>
      </c>
      <c r="D16" s="142" t="s">
        <v>1437</v>
      </c>
      <c r="E16" s="140">
        <f>E92+E98+E105</f>
        <v>77.5</v>
      </c>
      <c r="F16" s="132" t="s">
        <v>1418</v>
      </c>
    </row>
    <row r="17" spans="1:7">
      <c r="C17" s="138" t="s">
        <v>1438</v>
      </c>
      <c r="D17" s="139" t="s">
        <v>1439</v>
      </c>
      <c r="E17" s="140">
        <f>E55</f>
        <v>30</v>
      </c>
      <c r="F17" s="132" t="s">
        <v>1418</v>
      </c>
    </row>
    <row r="18" spans="1:7">
      <c r="D18" s="139"/>
      <c r="E18" s="140"/>
    </row>
    <row r="19" spans="1:7" ht="13.5" customHeight="1">
      <c r="A19" s="858" t="s">
        <v>1440</v>
      </c>
      <c r="B19" s="858"/>
      <c r="C19" s="858"/>
      <c r="D19" s="858"/>
      <c r="E19" s="858"/>
      <c r="F19" s="858"/>
    </row>
    <row r="20" spans="1:7" ht="13.5" customHeight="1">
      <c r="A20" s="141"/>
      <c r="B20" s="141"/>
      <c r="C20" s="133" t="s">
        <v>1441</v>
      </c>
      <c r="D20" s="142" t="s">
        <v>1442</v>
      </c>
      <c r="E20" s="140">
        <f>E110</f>
        <v>3.9</v>
      </c>
      <c r="F20" s="132" t="s">
        <v>1418</v>
      </c>
    </row>
    <row r="21" spans="1:7" ht="30.75" customHeight="1">
      <c r="C21" s="133" t="s">
        <v>1443</v>
      </c>
      <c r="D21" s="142" t="s">
        <v>1444</v>
      </c>
      <c r="E21" s="140">
        <f>E111</f>
        <v>9</v>
      </c>
      <c r="F21" s="132" t="s">
        <v>1418</v>
      </c>
    </row>
    <row r="22" spans="1:7">
      <c r="C22" s="133" t="s">
        <v>1445</v>
      </c>
      <c r="D22" s="142" t="s">
        <v>1446</v>
      </c>
      <c r="E22" s="140">
        <f>E119+E112</f>
        <v>6.1</v>
      </c>
      <c r="F22" s="132" t="s">
        <v>1418</v>
      </c>
    </row>
    <row r="23" spans="1:7" s="143" customFormat="1">
      <c r="E23" s="147"/>
      <c r="F23" s="132"/>
      <c r="G23" s="146"/>
    </row>
    <row r="24" spans="1:7" ht="13.5" customHeight="1">
      <c r="A24" s="858" t="s">
        <v>1447</v>
      </c>
      <c r="B24" s="858"/>
      <c r="C24" s="858"/>
      <c r="D24" s="858"/>
      <c r="E24" s="858"/>
      <c r="F24" s="858"/>
    </row>
    <row r="25" spans="1:7">
      <c r="C25" s="133" t="s">
        <v>1448</v>
      </c>
      <c r="D25" s="143" t="s">
        <v>1449</v>
      </c>
      <c r="E25" s="147">
        <f>E132</f>
        <v>0.9</v>
      </c>
      <c r="F25" s="132" t="s">
        <v>1418</v>
      </c>
    </row>
    <row r="26" spans="1:7">
      <c r="C26" s="133" t="s">
        <v>1448</v>
      </c>
      <c r="D26" s="143" t="s">
        <v>1450</v>
      </c>
      <c r="E26" s="147">
        <f>E133+0.3</f>
        <v>2.1999999999999997</v>
      </c>
      <c r="F26" s="132" t="s">
        <v>1418</v>
      </c>
    </row>
    <row r="27" spans="1:7">
      <c r="C27" s="143" t="s">
        <v>1451</v>
      </c>
      <c r="D27" s="143" t="s">
        <v>1452</v>
      </c>
      <c r="E27" s="148">
        <f>E143</f>
        <v>1</v>
      </c>
      <c r="F27" s="132" t="s">
        <v>1418</v>
      </c>
    </row>
    <row r="28" spans="1:7">
      <c r="C28" s="143" t="s">
        <v>1453</v>
      </c>
      <c r="D28" s="143" t="s">
        <v>1449</v>
      </c>
      <c r="E28" s="148">
        <f>E144</f>
        <v>1.9</v>
      </c>
      <c r="F28" s="132" t="s">
        <v>1418</v>
      </c>
    </row>
    <row r="29" spans="1:7">
      <c r="C29" s="143" t="s">
        <v>1453</v>
      </c>
      <c r="D29" s="143" t="s">
        <v>1454</v>
      </c>
      <c r="E29" s="148">
        <f>E145</f>
        <v>2.9</v>
      </c>
      <c r="F29" s="132" t="s">
        <v>1418</v>
      </c>
    </row>
    <row r="30" spans="1:7">
      <c r="C30" s="143" t="s">
        <v>1455</v>
      </c>
      <c r="D30" s="142" t="s">
        <v>1456</v>
      </c>
      <c r="E30" s="140">
        <f>E78</f>
        <v>3.85</v>
      </c>
      <c r="F30" s="132" t="s">
        <v>1418</v>
      </c>
    </row>
    <row r="31" spans="1:7">
      <c r="C31" s="143" t="s">
        <v>1457</v>
      </c>
      <c r="D31" s="142" t="s">
        <v>1458</v>
      </c>
      <c r="E31" s="140">
        <v>0.3</v>
      </c>
      <c r="F31" s="132" t="s">
        <v>1418</v>
      </c>
    </row>
    <row r="32" spans="1:7">
      <c r="C32" s="149" t="s">
        <v>1457</v>
      </c>
      <c r="D32" s="142" t="s">
        <v>1459</v>
      </c>
      <c r="E32" s="140">
        <f>0.1</f>
        <v>0.1</v>
      </c>
      <c r="F32" s="132" t="s">
        <v>1418</v>
      </c>
    </row>
    <row r="33" spans="1:7" ht="13.5" customHeight="1">
      <c r="A33" s="141"/>
      <c r="B33" s="141"/>
      <c r="C33" s="141"/>
      <c r="D33" s="141"/>
      <c r="F33" s="141"/>
    </row>
    <row r="34" spans="1:7" ht="13.5" customHeight="1">
      <c r="A34" s="858" t="s">
        <v>1460</v>
      </c>
      <c r="B34" s="858"/>
      <c r="C34" s="858"/>
      <c r="D34" s="858"/>
      <c r="E34" s="858"/>
      <c r="F34" s="858"/>
    </row>
    <row r="35" spans="1:7" ht="13.5" customHeight="1">
      <c r="A35" s="141"/>
      <c r="B35" s="141"/>
      <c r="C35" s="138" t="s">
        <v>1455</v>
      </c>
      <c r="D35" s="143" t="s">
        <v>1461</v>
      </c>
      <c r="E35" s="147">
        <f>E137+E140</f>
        <v>3.1399999999999997</v>
      </c>
      <c r="F35" s="132" t="s">
        <v>1418</v>
      </c>
    </row>
    <row r="36" spans="1:7" s="150" customFormat="1">
      <c r="C36" s="151" t="s">
        <v>1462</v>
      </c>
      <c r="D36" s="151" t="s">
        <v>1463</v>
      </c>
      <c r="E36" s="152">
        <f>E129</f>
        <v>0.3</v>
      </c>
      <c r="F36" s="132" t="s">
        <v>1418</v>
      </c>
    </row>
    <row r="37" spans="1:7" s="150" customFormat="1">
      <c r="C37" s="151" t="s">
        <v>1462</v>
      </c>
      <c r="D37" s="151" t="s">
        <v>1464</v>
      </c>
      <c r="E37" s="152">
        <f>E130</f>
        <v>0.5</v>
      </c>
      <c r="F37" s="132" t="s">
        <v>1418</v>
      </c>
    </row>
    <row r="38" spans="1:7" s="150" customFormat="1">
      <c r="C38" s="151" t="s">
        <v>1465</v>
      </c>
      <c r="D38" s="151" t="s">
        <v>1466</v>
      </c>
      <c r="E38" s="152">
        <f>E126</f>
        <v>59</v>
      </c>
      <c r="F38" s="132" t="s">
        <v>1418</v>
      </c>
    </row>
    <row r="39" spans="1:7" ht="13.5" customHeight="1">
      <c r="A39" s="141"/>
      <c r="B39" s="141"/>
      <c r="C39" s="138"/>
      <c r="D39" s="141"/>
      <c r="F39" s="141"/>
    </row>
    <row r="40" spans="1:7" ht="13.5" customHeight="1">
      <c r="A40" s="858" t="s">
        <v>1467</v>
      </c>
      <c r="B40" s="858"/>
      <c r="C40" s="858"/>
      <c r="D40" s="858"/>
      <c r="E40" s="858"/>
      <c r="F40" s="858"/>
    </row>
    <row r="41" spans="1:7" ht="31.5">
      <c r="C41" s="133" t="s">
        <v>1468</v>
      </c>
      <c r="D41" s="133" t="s">
        <v>1469</v>
      </c>
      <c r="E41" s="147">
        <v>118</v>
      </c>
      <c r="F41" s="132" t="s">
        <v>281</v>
      </c>
    </row>
    <row r="42" spans="1:7" s="143" customFormat="1" ht="31.5">
      <c r="C42" s="143" t="s">
        <v>1470</v>
      </c>
      <c r="D42" s="146" t="s">
        <v>1471</v>
      </c>
      <c r="E42" s="147">
        <v>95</v>
      </c>
      <c r="F42" s="132" t="s">
        <v>281</v>
      </c>
      <c r="G42" s="146"/>
    </row>
    <row r="43" spans="1:7">
      <c r="C43" s="143" t="s">
        <v>1472</v>
      </c>
      <c r="D43" s="143"/>
      <c r="E43" s="147">
        <f>E131</f>
        <v>0.3</v>
      </c>
      <c r="F43" s="132" t="s">
        <v>1418</v>
      </c>
    </row>
    <row r="44" spans="1:7" ht="13.5" customHeight="1">
      <c r="A44" s="141"/>
      <c r="B44" s="141"/>
      <c r="C44" s="138" t="s">
        <v>1473</v>
      </c>
      <c r="D44" s="138" t="s">
        <v>1474</v>
      </c>
      <c r="E44" s="147">
        <v>19</v>
      </c>
      <c r="F44" s="132" t="s">
        <v>1424</v>
      </c>
    </row>
    <row r="45" spans="1:7" ht="13.5" customHeight="1">
      <c r="A45" s="141"/>
      <c r="B45" s="141"/>
      <c r="C45" s="138" t="s">
        <v>1475</v>
      </c>
      <c r="D45" s="138"/>
      <c r="E45" s="147">
        <v>1</v>
      </c>
      <c r="F45" s="132" t="s">
        <v>1418</v>
      </c>
    </row>
    <row r="46" spans="1:7" ht="13.5" customHeight="1">
      <c r="A46" s="141"/>
      <c r="B46" s="141"/>
      <c r="C46" s="138"/>
      <c r="D46" s="138"/>
      <c r="E46" s="147"/>
    </row>
    <row r="47" spans="1:7" ht="13.5" customHeight="1">
      <c r="A47" s="858" t="s">
        <v>1476</v>
      </c>
      <c r="B47" s="858"/>
      <c r="C47" s="858"/>
      <c r="D47" s="858"/>
      <c r="E47" s="858"/>
      <c r="F47" s="858"/>
    </row>
    <row r="48" spans="1:7" ht="13.5" customHeight="1">
      <c r="A48" s="141"/>
      <c r="B48" s="141"/>
      <c r="C48" s="138" t="s">
        <v>1477</v>
      </c>
      <c r="D48" s="141"/>
      <c r="E48" s="147">
        <v>476</v>
      </c>
      <c r="F48" s="132" t="s">
        <v>1418</v>
      </c>
    </row>
    <row r="49" spans="1:8" ht="13.5" customHeight="1">
      <c r="A49" s="141"/>
      <c r="B49" s="141"/>
      <c r="C49" s="141"/>
      <c r="D49" s="141"/>
      <c r="E49" s="141"/>
      <c r="F49" s="141"/>
    </row>
    <row r="51" spans="1:8" ht="13.5" customHeight="1">
      <c r="A51" s="856" t="s">
        <v>1478</v>
      </c>
      <c r="B51" s="856"/>
      <c r="C51" s="856"/>
      <c r="D51" s="856"/>
      <c r="E51" s="856"/>
      <c r="F51" s="856"/>
    </row>
    <row r="52" spans="1:8" ht="15" customHeight="1">
      <c r="A52" s="856" t="s">
        <v>1479</v>
      </c>
      <c r="B52" s="856"/>
      <c r="C52" s="856"/>
      <c r="D52" s="856"/>
      <c r="E52" s="856"/>
      <c r="F52" s="856"/>
    </row>
    <row r="53" spans="1:8" ht="33" customHeight="1">
      <c r="A53" s="143"/>
      <c r="B53" s="153" t="s">
        <v>1480</v>
      </c>
      <c r="C53" s="154" t="s">
        <v>1481</v>
      </c>
      <c r="D53" s="155" t="s">
        <v>1482</v>
      </c>
      <c r="E53" s="156">
        <v>773</v>
      </c>
      <c r="F53" s="157" t="s">
        <v>1424</v>
      </c>
      <c r="G53" s="133" t="s">
        <v>1483</v>
      </c>
      <c r="H53" s="158"/>
    </row>
    <row r="54" spans="1:8" ht="18.75">
      <c r="A54" s="148"/>
      <c r="B54" s="148"/>
      <c r="C54" s="138" t="s">
        <v>1484</v>
      </c>
      <c r="D54" s="139" t="s">
        <v>1433</v>
      </c>
      <c r="E54" s="140">
        <v>155</v>
      </c>
      <c r="F54" s="132" t="s">
        <v>1485</v>
      </c>
      <c r="G54" s="133" t="s">
        <v>1486</v>
      </c>
      <c r="H54" s="158"/>
    </row>
    <row r="55" spans="1:8" ht="18.75">
      <c r="A55" s="148"/>
      <c r="B55" s="148"/>
      <c r="C55" s="138" t="s">
        <v>1487</v>
      </c>
      <c r="D55" s="139" t="s">
        <v>1488</v>
      </c>
      <c r="E55" s="140">
        <v>30</v>
      </c>
      <c r="F55" s="132" t="s">
        <v>1485</v>
      </c>
      <c r="G55" s="133" t="s">
        <v>1489</v>
      </c>
      <c r="H55" s="158"/>
    </row>
    <row r="56" spans="1:8">
      <c r="A56" s="148"/>
      <c r="B56" s="148"/>
      <c r="C56" s="159" t="s">
        <v>1490</v>
      </c>
      <c r="D56" s="139"/>
      <c r="E56" s="140"/>
      <c r="H56" s="158"/>
    </row>
    <row r="57" spans="1:8">
      <c r="A57" s="148"/>
      <c r="B57" s="148"/>
      <c r="C57" s="159" t="s">
        <v>1491</v>
      </c>
      <c r="D57" s="139"/>
      <c r="E57" s="140"/>
      <c r="H57" s="158"/>
    </row>
    <row r="58" spans="1:8">
      <c r="A58" s="148"/>
      <c r="B58" s="148"/>
      <c r="C58" s="138"/>
      <c r="D58" s="139"/>
      <c r="E58" s="140"/>
      <c r="H58" s="158"/>
    </row>
    <row r="59" spans="1:8">
      <c r="A59" s="148"/>
      <c r="B59" s="153" t="s">
        <v>1492</v>
      </c>
      <c r="C59" s="154" t="s">
        <v>1493</v>
      </c>
      <c r="D59" s="154"/>
      <c r="E59" s="156">
        <v>65</v>
      </c>
      <c r="F59" s="157" t="s">
        <v>1424</v>
      </c>
    </row>
    <row r="60" spans="1:8" ht="18.75">
      <c r="A60" s="148"/>
      <c r="B60" s="148"/>
      <c r="C60" s="138" t="s">
        <v>1494</v>
      </c>
      <c r="D60" s="139" t="s">
        <v>1420</v>
      </c>
      <c r="E60" s="140">
        <v>4.55</v>
      </c>
      <c r="F60" s="132" t="s">
        <v>1485</v>
      </c>
    </row>
    <row r="61" spans="1:8" ht="31.5">
      <c r="A61" s="148"/>
      <c r="B61" s="148"/>
      <c r="C61" s="138" t="s">
        <v>1495</v>
      </c>
      <c r="D61" s="139" t="s">
        <v>1496</v>
      </c>
      <c r="E61" s="140">
        <v>26</v>
      </c>
      <c r="F61" s="132" t="s">
        <v>1485</v>
      </c>
    </row>
    <row r="62" spans="1:8">
      <c r="A62" s="148"/>
      <c r="B62" s="148"/>
      <c r="C62" s="159" t="s">
        <v>1490</v>
      </c>
      <c r="D62" s="139"/>
      <c r="E62" s="140"/>
    </row>
    <row r="63" spans="1:8">
      <c r="A63" s="148"/>
      <c r="B63" s="148"/>
      <c r="C63" s="159" t="s">
        <v>1491</v>
      </c>
      <c r="D63" s="139"/>
      <c r="E63" s="140"/>
    </row>
    <row r="64" spans="1:8">
      <c r="A64" s="148"/>
      <c r="B64" s="148"/>
      <c r="C64" s="138"/>
      <c r="D64" s="139"/>
      <c r="E64" s="140"/>
    </row>
    <row r="65" spans="1:7">
      <c r="A65" s="148"/>
      <c r="B65" s="137" t="s">
        <v>1497</v>
      </c>
      <c r="C65" s="160" t="s">
        <v>1498</v>
      </c>
      <c r="D65" s="161" t="s">
        <v>1499</v>
      </c>
      <c r="E65" s="156">
        <v>177.8</v>
      </c>
      <c r="F65" s="157" t="s">
        <v>1424</v>
      </c>
    </row>
    <row r="66" spans="1:7" ht="18.75">
      <c r="A66" s="148"/>
      <c r="B66" s="141"/>
      <c r="C66" s="128" t="s">
        <v>1494</v>
      </c>
      <c r="D66" s="139" t="s">
        <v>1420</v>
      </c>
      <c r="E66" s="129">
        <f>E65*0.07</f>
        <v>12.446000000000002</v>
      </c>
      <c r="F66" s="130" t="s">
        <v>1500</v>
      </c>
    </row>
    <row r="67" spans="1:7" ht="31.5">
      <c r="A67" s="148"/>
      <c r="B67" s="141"/>
      <c r="C67" s="128" t="s">
        <v>1495</v>
      </c>
      <c r="D67" s="131" t="s">
        <v>1496</v>
      </c>
      <c r="E67" s="129">
        <f>E65*0.4</f>
        <v>71.12</v>
      </c>
      <c r="F67" s="132" t="s">
        <v>1424</v>
      </c>
    </row>
    <row r="68" spans="1:7">
      <c r="A68" s="148"/>
      <c r="B68" s="141"/>
      <c r="C68" s="159" t="s">
        <v>1490</v>
      </c>
      <c r="D68" s="139"/>
      <c r="E68" s="140"/>
    </row>
    <row r="69" spans="1:7">
      <c r="A69" s="148"/>
      <c r="B69" s="141"/>
      <c r="C69" s="159" t="s">
        <v>1491</v>
      </c>
      <c r="D69" s="139"/>
      <c r="E69" s="140"/>
    </row>
    <row r="70" spans="1:7">
      <c r="A70" s="148"/>
      <c r="B70" s="141"/>
      <c r="C70" s="159"/>
      <c r="D70" s="139"/>
      <c r="E70" s="140"/>
    </row>
    <row r="71" spans="1:7">
      <c r="A71" s="148"/>
      <c r="B71" s="137" t="s">
        <v>1501</v>
      </c>
      <c r="C71" s="160" t="s">
        <v>1502</v>
      </c>
      <c r="D71" s="161"/>
      <c r="E71" s="156">
        <v>54.3</v>
      </c>
      <c r="F71" s="157" t="s">
        <v>1424</v>
      </c>
    </row>
    <row r="72" spans="1:7" ht="18.75">
      <c r="A72" s="148"/>
      <c r="B72" s="141"/>
      <c r="C72" s="128" t="s">
        <v>1503</v>
      </c>
      <c r="D72" s="139" t="s">
        <v>1420</v>
      </c>
      <c r="E72" s="129">
        <f>E71*0.1</f>
        <v>5.43</v>
      </c>
      <c r="F72" s="130" t="s">
        <v>1500</v>
      </c>
    </row>
    <row r="73" spans="1:7">
      <c r="A73" s="148"/>
      <c r="B73" s="141"/>
      <c r="C73" s="128" t="s">
        <v>1504</v>
      </c>
      <c r="D73" s="142" t="s">
        <v>1426</v>
      </c>
      <c r="E73" s="129">
        <f>E71</f>
        <v>54.3</v>
      </c>
      <c r="F73" s="132" t="s">
        <v>1424</v>
      </c>
    </row>
    <row r="74" spans="1:7">
      <c r="A74" s="148"/>
      <c r="B74" s="141"/>
      <c r="C74" s="159" t="s">
        <v>1491</v>
      </c>
      <c r="D74" s="139"/>
      <c r="E74" s="140"/>
    </row>
    <row r="75" spans="1:7">
      <c r="A75" s="148"/>
      <c r="B75" s="141"/>
      <c r="C75" s="138"/>
      <c r="D75" s="139"/>
      <c r="E75" s="140"/>
    </row>
    <row r="76" spans="1:7" ht="31.5">
      <c r="A76" s="148"/>
      <c r="B76" s="137" t="s">
        <v>1505</v>
      </c>
      <c r="C76" s="154" t="s">
        <v>1506</v>
      </c>
      <c r="D76" s="162" t="s">
        <v>1507</v>
      </c>
      <c r="E76" s="156">
        <v>77</v>
      </c>
      <c r="F76" s="157" t="s">
        <v>1424</v>
      </c>
      <c r="G76" s="146"/>
    </row>
    <row r="77" spans="1:7" ht="18.75">
      <c r="A77" s="148"/>
      <c r="B77" s="141"/>
      <c r="C77" s="138" t="s">
        <v>1508</v>
      </c>
      <c r="D77" s="139" t="s">
        <v>1433</v>
      </c>
      <c r="E77" s="140">
        <v>3.9</v>
      </c>
      <c r="F77" s="132" t="s">
        <v>1485</v>
      </c>
      <c r="G77" s="146"/>
    </row>
    <row r="78" spans="1:7" ht="18.75">
      <c r="A78" s="148"/>
      <c r="B78" s="143"/>
      <c r="C78" s="143" t="s">
        <v>1509</v>
      </c>
      <c r="D78" s="142" t="s">
        <v>1510</v>
      </c>
      <c r="E78" s="140">
        <v>3.85</v>
      </c>
      <c r="F78" s="132" t="s">
        <v>1485</v>
      </c>
    </row>
    <row r="79" spans="1:7" ht="18.75">
      <c r="A79" s="148"/>
      <c r="B79" s="143"/>
      <c r="C79" s="138" t="s">
        <v>1511</v>
      </c>
      <c r="D79" s="139" t="s">
        <v>1433</v>
      </c>
      <c r="E79" s="140">
        <v>7.7</v>
      </c>
      <c r="F79" s="132" t="s">
        <v>1485</v>
      </c>
    </row>
    <row r="80" spans="1:7">
      <c r="A80" s="148"/>
      <c r="B80" s="143"/>
      <c r="C80" s="159" t="s">
        <v>1490</v>
      </c>
      <c r="D80" s="142"/>
      <c r="E80" s="140"/>
    </row>
    <row r="81" spans="1:7">
      <c r="A81" s="148"/>
      <c r="B81" s="143"/>
      <c r="C81" s="159" t="s">
        <v>1491</v>
      </c>
      <c r="D81" s="142"/>
      <c r="E81" s="140"/>
    </row>
    <row r="82" spans="1:7">
      <c r="A82" s="148"/>
      <c r="B82" s="143"/>
      <c r="C82" s="143"/>
      <c r="D82" s="143"/>
      <c r="E82" s="140"/>
    </row>
    <row r="83" spans="1:7">
      <c r="A83" s="148"/>
      <c r="B83" s="153" t="s">
        <v>1512</v>
      </c>
      <c r="C83" s="154" t="s">
        <v>1513</v>
      </c>
      <c r="D83" s="154"/>
      <c r="E83" s="156">
        <v>402.3</v>
      </c>
      <c r="F83" s="157" t="s">
        <v>1424</v>
      </c>
    </row>
    <row r="84" spans="1:7" ht="18.75">
      <c r="A84" s="148"/>
      <c r="B84" s="148"/>
      <c r="C84" s="138" t="s">
        <v>1494</v>
      </c>
      <c r="D84" s="139" t="s">
        <v>1420</v>
      </c>
      <c r="E84" s="140">
        <v>28.2</v>
      </c>
      <c r="F84" s="132" t="s">
        <v>1485</v>
      </c>
    </row>
    <row r="85" spans="1:7" ht="31.5">
      <c r="A85" s="148"/>
      <c r="B85" s="148"/>
      <c r="C85" s="138" t="s">
        <v>1495</v>
      </c>
      <c r="D85" s="139" t="s">
        <v>1496</v>
      </c>
      <c r="E85" s="140">
        <v>161</v>
      </c>
      <c r="F85" s="132" t="s">
        <v>1485</v>
      </c>
    </row>
    <row r="86" spans="1:7">
      <c r="A86" s="148"/>
      <c r="B86" s="148"/>
      <c r="C86" s="159" t="s">
        <v>1490</v>
      </c>
      <c r="D86" s="139"/>
      <c r="E86" s="140"/>
    </row>
    <row r="87" spans="1:7">
      <c r="A87" s="148"/>
      <c r="B87" s="148"/>
      <c r="C87" s="159" t="s">
        <v>1491</v>
      </c>
      <c r="D87" s="139"/>
      <c r="E87" s="140"/>
    </row>
    <row r="88" spans="1:7">
      <c r="A88" s="148"/>
      <c r="B88" s="148"/>
      <c r="C88" s="138"/>
      <c r="D88" s="139"/>
      <c r="E88" s="140"/>
      <c r="F88" s="148"/>
    </row>
    <row r="89" spans="1:7" ht="47.25">
      <c r="A89" s="148"/>
      <c r="B89" s="153" t="s">
        <v>1514</v>
      </c>
      <c r="C89" s="154" t="s">
        <v>1515</v>
      </c>
      <c r="D89" s="154" t="s">
        <v>1516</v>
      </c>
      <c r="E89" s="156">
        <v>39.4</v>
      </c>
      <c r="F89" s="157" t="s">
        <v>1424</v>
      </c>
      <c r="G89" s="133" t="s">
        <v>1517</v>
      </c>
    </row>
    <row r="90" spans="1:7" ht="18.75">
      <c r="A90" s="148"/>
      <c r="B90" s="136"/>
      <c r="C90" s="138" t="s">
        <v>1494</v>
      </c>
      <c r="D90" s="139" t="s">
        <v>1420</v>
      </c>
      <c r="E90" s="140">
        <v>2.8</v>
      </c>
      <c r="F90" s="132" t="s">
        <v>1485</v>
      </c>
    </row>
    <row r="91" spans="1:7" ht="31.5">
      <c r="A91" s="148"/>
      <c r="B91" s="136"/>
      <c r="C91" s="138" t="s">
        <v>1518</v>
      </c>
      <c r="D91" s="142" t="s">
        <v>1519</v>
      </c>
      <c r="E91" s="140">
        <v>11.8</v>
      </c>
      <c r="F91" s="132" t="s">
        <v>1485</v>
      </c>
    </row>
    <row r="92" spans="1:7" ht="31.5">
      <c r="A92" s="148"/>
      <c r="B92" s="148"/>
      <c r="C92" s="138" t="s">
        <v>1520</v>
      </c>
      <c r="D92" s="142" t="s">
        <v>1437</v>
      </c>
      <c r="E92" s="140">
        <v>31.5</v>
      </c>
      <c r="F92" s="132" t="s">
        <v>1485</v>
      </c>
    </row>
    <row r="93" spans="1:7">
      <c r="A93" s="148"/>
      <c r="B93" s="148"/>
      <c r="C93" s="159" t="s">
        <v>1521</v>
      </c>
      <c r="D93" s="142"/>
      <c r="E93" s="140"/>
    </row>
    <row r="94" spans="1:7">
      <c r="A94" s="148"/>
      <c r="B94" s="148"/>
      <c r="C94" s="159" t="s">
        <v>1491</v>
      </c>
      <c r="D94" s="142"/>
      <c r="E94" s="140"/>
    </row>
    <row r="95" spans="1:7">
      <c r="A95" s="148"/>
      <c r="B95" s="148"/>
      <c r="C95" s="138"/>
      <c r="D95" s="139"/>
      <c r="E95" s="140"/>
      <c r="F95" s="148"/>
    </row>
    <row r="96" spans="1:7" ht="47.25">
      <c r="A96" s="148"/>
      <c r="B96" s="153" t="s">
        <v>1522</v>
      </c>
      <c r="C96" s="154" t="s">
        <v>1523</v>
      </c>
      <c r="D96" s="154" t="s">
        <v>1524</v>
      </c>
      <c r="E96" s="156">
        <v>35</v>
      </c>
      <c r="F96" s="157" t="s">
        <v>1424</v>
      </c>
      <c r="G96" s="133" t="s">
        <v>1517</v>
      </c>
    </row>
    <row r="97" spans="1:7" ht="31.5">
      <c r="A97" s="148"/>
      <c r="B97" s="136"/>
      <c r="C97" s="138" t="s">
        <v>1518</v>
      </c>
      <c r="D97" s="142" t="s">
        <v>1519</v>
      </c>
      <c r="E97" s="140">
        <v>10.5</v>
      </c>
      <c r="F97" s="132" t="s">
        <v>1485</v>
      </c>
    </row>
    <row r="98" spans="1:7" ht="31.5">
      <c r="A98" s="148"/>
      <c r="B98" s="148"/>
      <c r="C98" s="138" t="s">
        <v>1520</v>
      </c>
      <c r="D98" s="142" t="s">
        <v>1437</v>
      </c>
      <c r="E98" s="140">
        <v>28</v>
      </c>
      <c r="F98" s="132" t="s">
        <v>1485</v>
      </c>
    </row>
    <row r="99" spans="1:7">
      <c r="A99" s="148"/>
      <c r="B99" s="148"/>
      <c r="C99" s="159" t="s">
        <v>1521</v>
      </c>
      <c r="D99" s="142"/>
      <c r="E99" s="140"/>
    </row>
    <row r="100" spans="1:7">
      <c r="A100" s="148"/>
      <c r="B100" s="148"/>
      <c r="C100" s="159" t="s">
        <v>1491</v>
      </c>
      <c r="D100" s="142"/>
      <c r="E100" s="140"/>
    </row>
    <row r="101" spans="1:7">
      <c r="A101" s="148"/>
      <c r="B101" s="148"/>
      <c r="C101" s="138"/>
      <c r="D101" s="139"/>
      <c r="E101" s="140"/>
    </row>
    <row r="102" spans="1:7" ht="47.25">
      <c r="A102" s="148"/>
      <c r="B102" s="137" t="s">
        <v>1525</v>
      </c>
      <c r="C102" s="154" t="s">
        <v>1526</v>
      </c>
      <c r="D102" s="161" t="s">
        <v>1527</v>
      </c>
      <c r="E102" s="156">
        <v>22.6</v>
      </c>
      <c r="F102" s="157" t="s">
        <v>1424</v>
      </c>
      <c r="G102" s="133" t="s">
        <v>1517</v>
      </c>
    </row>
    <row r="103" spans="1:7" ht="31.5">
      <c r="A103" s="148"/>
      <c r="B103" s="141"/>
      <c r="C103" s="143" t="s">
        <v>1528</v>
      </c>
      <c r="D103" s="139" t="s">
        <v>1452</v>
      </c>
      <c r="E103" s="132" t="s">
        <v>1529</v>
      </c>
      <c r="F103" s="132" t="s">
        <v>1485</v>
      </c>
      <c r="G103" s="133" t="s">
        <v>1530</v>
      </c>
    </row>
    <row r="104" spans="1:7" ht="31.5">
      <c r="A104" s="148"/>
      <c r="B104" s="141"/>
      <c r="C104" s="138" t="s">
        <v>1518</v>
      </c>
      <c r="D104" s="142" t="s">
        <v>1519</v>
      </c>
      <c r="E104" s="140">
        <v>6.8</v>
      </c>
      <c r="F104" s="132" t="s">
        <v>1485</v>
      </c>
    </row>
    <row r="105" spans="1:7" ht="31.5">
      <c r="A105" s="148"/>
      <c r="B105" s="141"/>
      <c r="C105" s="138" t="s">
        <v>1520</v>
      </c>
      <c r="D105" s="142" t="s">
        <v>1437</v>
      </c>
      <c r="E105" s="140">
        <v>18</v>
      </c>
      <c r="F105" s="132" t="s">
        <v>1485</v>
      </c>
    </row>
    <row r="106" spans="1:7">
      <c r="A106" s="148"/>
      <c r="B106" s="141"/>
      <c r="C106" s="159" t="s">
        <v>1521</v>
      </c>
      <c r="D106" s="142"/>
      <c r="E106" s="140"/>
    </row>
    <row r="107" spans="1:7">
      <c r="A107" s="148"/>
      <c r="B107" s="141"/>
      <c r="C107" s="159" t="s">
        <v>1491</v>
      </c>
      <c r="D107" s="142"/>
      <c r="E107" s="140"/>
    </row>
    <row r="108" spans="1:7">
      <c r="A108" s="148"/>
      <c r="B108" s="141"/>
      <c r="C108" s="143"/>
      <c r="D108" s="139"/>
      <c r="E108" s="140"/>
    </row>
    <row r="109" spans="1:7">
      <c r="B109" s="153" t="s">
        <v>1531</v>
      </c>
      <c r="C109" s="154" t="s">
        <v>1532</v>
      </c>
      <c r="D109" s="155"/>
      <c r="E109" s="156">
        <v>25.5</v>
      </c>
      <c r="F109" s="157" t="s">
        <v>1424</v>
      </c>
    </row>
    <row r="110" spans="1:7" ht="21.75" customHeight="1">
      <c r="B110" s="136"/>
      <c r="C110" s="133" t="s">
        <v>1533</v>
      </c>
      <c r="D110" s="142" t="s">
        <v>1442</v>
      </c>
      <c r="E110" s="140">
        <v>3.9</v>
      </c>
      <c r="F110" s="132" t="s">
        <v>1485</v>
      </c>
    </row>
    <row r="111" spans="1:7" ht="27.75" customHeight="1">
      <c r="B111" s="136"/>
      <c r="C111" s="133" t="s">
        <v>1534</v>
      </c>
      <c r="D111" s="142" t="s">
        <v>1444</v>
      </c>
      <c r="E111" s="140">
        <v>9</v>
      </c>
      <c r="F111" s="132" t="s">
        <v>1485</v>
      </c>
    </row>
    <row r="112" spans="1:7" ht="47.25">
      <c r="B112" s="136"/>
      <c r="C112" s="133" t="s">
        <v>1535</v>
      </c>
      <c r="D112" s="142" t="s">
        <v>1446</v>
      </c>
      <c r="E112" s="140">
        <v>5.0999999999999996</v>
      </c>
      <c r="F112" s="132" t="s">
        <v>1485</v>
      </c>
      <c r="G112" s="133" t="s">
        <v>1536</v>
      </c>
    </row>
    <row r="113" spans="1:8">
      <c r="B113" s="136"/>
      <c r="C113" s="133" t="s">
        <v>1422</v>
      </c>
      <c r="D113" s="142" t="s">
        <v>1537</v>
      </c>
      <c r="E113" s="140">
        <v>70.400000000000006</v>
      </c>
      <c r="F113" s="132" t="s">
        <v>1424</v>
      </c>
    </row>
    <row r="114" spans="1:8">
      <c r="B114" s="136"/>
      <c r="C114" s="133" t="s">
        <v>1538</v>
      </c>
      <c r="D114" s="142"/>
      <c r="E114" s="140"/>
    </row>
    <row r="115" spans="1:8">
      <c r="B115" s="136"/>
      <c r="C115" s="163" t="s">
        <v>1539</v>
      </c>
      <c r="D115" s="142"/>
      <c r="E115" s="140"/>
    </row>
    <row r="116" spans="1:8">
      <c r="B116" s="136"/>
      <c r="C116" s="159" t="s">
        <v>1491</v>
      </c>
      <c r="D116" s="142"/>
      <c r="E116" s="140"/>
    </row>
    <row r="117" spans="1:8">
      <c r="A117" s="148"/>
      <c r="B117" s="148"/>
      <c r="D117" s="139"/>
      <c r="E117" s="140"/>
    </row>
    <row r="118" spans="1:8">
      <c r="A118" s="148"/>
      <c r="B118" s="153" t="s">
        <v>1540</v>
      </c>
      <c r="C118" s="154" t="s">
        <v>1541</v>
      </c>
      <c r="D118" s="155"/>
      <c r="E118" s="156">
        <v>5</v>
      </c>
      <c r="F118" s="157" t="s">
        <v>1424</v>
      </c>
    </row>
    <row r="119" spans="1:8" ht="31.5">
      <c r="C119" s="133" t="s">
        <v>1535</v>
      </c>
      <c r="D119" s="142" t="s">
        <v>1446</v>
      </c>
      <c r="E119" s="147">
        <v>1</v>
      </c>
      <c r="F119" s="132" t="s">
        <v>1485</v>
      </c>
      <c r="G119" s="133" t="s">
        <v>1542</v>
      </c>
    </row>
    <row r="120" spans="1:8">
      <c r="A120" s="148"/>
      <c r="C120" s="133" t="s">
        <v>1425</v>
      </c>
      <c r="D120" s="142" t="s">
        <v>1543</v>
      </c>
      <c r="E120" s="140">
        <v>5</v>
      </c>
      <c r="F120" s="132" t="s">
        <v>1424</v>
      </c>
    </row>
    <row r="121" spans="1:8">
      <c r="A121" s="148"/>
      <c r="C121" s="163" t="s">
        <v>1539</v>
      </c>
      <c r="D121" s="142"/>
      <c r="E121" s="140"/>
    </row>
    <row r="122" spans="1:8">
      <c r="A122" s="148"/>
      <c r="C122" s="159" t="s">
        <v>1491</v>
      </c>
      <c r="D122" s="142"/>
      <c r="E122" s="140"/>
    </row>
    <row r="124" spans="1:8" ht="15.75" customHeight="1">
      <c r="A124" s="856" t="s">
        <v>1544</v>
      </c>
      <c r="B124" s="856"/>
      <c r="C124" s="856"/>
      <c r="D124" s="856"/>
      <c r="E124" s="856"/>
      <c r="F124" s="856"/>
      <c r="G124" s="146"/>
      <c r="H124" s="143"/>
    </row>
    <row r="125" spans="1:8">
      <c r="A125" s="141"/>
      <c r="B125" s="164" t="s">
        <v>1545</v>
      </c>
      <c r="C125" s="165" t="s">
        <v>1546</v>
      </c>
      <c r="D125" s="165"/>
      <c r="E125" s="166">
        <v>148</v>
      </c>
      <c r="F125" s="157" t="s">
        <v>1424</v>
      </c>
      <c r="G125" s="146"/>
      <c r="H125" s="143"/>
    </row>
    <row r="126" spans="1:8" ht="18.75">
      <c r="A126" s="141"/>
      <c r="B126" s="141"/>
      <c r="C126" s="143" t="s">
        <v>1547</v>
      </c>
      <c r="D126" s="143" t="s">
        <v>1466</v>
      </c>
      <c r="E126" s="147">
        <v>59</v>
      </c>
      <c r="F126" s="132" t="s">
        <v>1485</v>
      </c>
      <c r="G126" s="146"/>
      <c r="H126" s="143"/>
    </row>
    <row r="127" spans="1:8" ht="18.75">
      <c r="A127" s="141"/>
      <c r="B127" s="141"/>
      <c r="C127" s="141"/>
      <c r="E127" s="147"/>
      <c r="F127" s="132" t="s">
        <v>1485</v>
      </c>
      <c r="G127" s="146"/>
      <c r="H127" s="143"/>
    </row>
    <row r="128" spans="1:8">
      <c r="A128" s="141"/>
      <c r="B128" s="164" t="s">
        <v>1548</v>
      </c>
      <c r="C128" s="165" t="s">
        <v>1462</v>
      </c>
      <c r="D128" s="160" t="s">
        <v>1549</v>
      </c>
      <c r="E128" s="167">
        <v>18.5</v>
      </c>
      <c r="F128" s="157" t="s">
        <v>1424</v>
      </c>
      <c r="G128" s="146"/>
      <c r="H128" s="143"/>
    </row>
    <row r="129" spans="1:8" ht="18.75">
      <c r="A129" s="141"/>
      <c r="B129" s="144"/>
      <c r="C129" s="143" t="s">
        <v>1550</v>
      </c>
      <c r="D129" s="143"/>
      <c r="E129" s="147">
        <v>0.3</v>
      </c>
      <c r="F129" s="132" t="s">
        <v>1485</v>
      </c>
      <c r="G129" s="146"/>
      <c r="H129" s="143"/>
    </row>
    <row r="130" spans="1:8" ht="18.75">
      <c r="A130" s="141"/>
      <c r="B130" s="141"/>
      <c r="C130" s="143" t="s">
        <v>1551</v>
      </c>
      <c r="E130" s="147">
        <v>0.5</v>
      </c>
      <c r="F130" s="132" t="s">
        <v>1485</v>
      </c>
      <c r="G130" s="146"/>
      <c r="H130" s="143"/>
    </row>
    <row r="131" spans="1:8" ht="18.75">
      <c r="A131" s="141"/>
      <c r="B131" s="141"/>
      <c r="C131" s="143" t="s">
        <v>1472</v>
      </c>
      <c r="D131" s="143" t="s">
        <v>1552</v>
      </c>
      <c r="E131" s="147">
        <v>0.3</v>
      </c>
      <c r="F131" s="132" t="s">
        <v>1485</v>
      </c>
      <c r="G131" s="146"/>
      <c r="H131" s="143"/>
    </row>
    <row r="132" spans="1:8" ht="18.75">
      <c r="A132" s="141"/>
      <c r="B132" s="141"/>
      <c r="C132" s="143" t="s">
        <v>1553</v>
      </c>
      <c r="D132" s="143" t="s">
        <v>1449</v>
      </c>
      <c r="E132" s="147">
        <v>0.9</v>
      </c>
      <c r="F132" s="132" t="s">
        <v>1485</v>
      </c>
      <c r="G132" s="146"/>
      <c r="H132" s="143"/>
    </row>
    <row r="133" spans="1:8" ht="18.75">
      <c r="A133" s="141"/>
      <c r="B133" s="141"/>
      <c r="C133" s="143" t="s">
        <v>1554</v>
      </c>
      <c r="D133" s="143" t="s">
        <v>1450</v>
      </c>
      <c r="E133" s="147">
        <v>1.9</v>
      </c>
      <c r="F133" s="132" t="s">
        <v>1485</v>
      </c>
      <c r="G133" s="146"/>
      <c r="H133" s="143"/>
    </row>
    <row r="134" spans="1:8">
      <c r="A134" s="141"/>
      <c r="B134" s="141"/>
      <c r="C134" s="168" t="s">
        <v>1491</v>
      </c>
      <c r="D134" s="143"/>
      <c r="E134" s="147"/>
      <c r="G134" s="146"/>
      <c r="H134" s="143"/>
    </row>
    <row r="135" spans="1:8">
      <c r="A135" s="141"/>
      <c r="B135" s="141"/>
      <c r="C135" s="143"/>
      <c r="D135" s="143"/>
      <c r="E135" s="147"/>
      <c r="G135" s="146"/>
      <c r="H135" s="143"/>
    </row>
    <row r="136" spans="1:8">
      <c r="A136" s="143"/>
      <c r="B136" s="164" t="s">
        <v>1555</v>
      </c>
      <c r="C136" s="165" t="s">
        <v>1556</v>
      </c>
      <c r="D136" s="165"/>
      <c r="E136" s="166">
        <v>5.3</v>
      </c>
      <c r="F136" s="157" t="s">
        <v>1424</v>
      </c>
      <c r="G136" s="146"/>
      <c r="H136" s="143"/>
    </row>
    <row r="137" spans="1:8" ht="18.75">
      <c r="A137" s="143"/>
      <c r="B137" s="143"/>
      <c r="C137" s="143" t="s">
        <v>1557</v>
      </c>
      <c r="D137" s="143" t="s">
        <v>1461</v>
      </c>
      <c r="E137" s="169">
        <v>2.4</v>
      </c>
      <c r="F137" s="132" t="s">
        <v>1485</v>
      </c>
      <c r="G137" s="146" t="s">
        <v>1558</v>
      </c>
      <c r="H137" s="143"/>
    </row>
    <row r="138" spans="1:8">
      <c r="A138" s="143"/>
      <c r="B138" s="143"/>
      <c r="C138" s="143"/>
      <c r="D138" s="143"/>
      <c r="E138" s="169"/>
      <c r="G138" s="146"/>
      <c r="H138" s="143"/>
    </row>
    <row r="139" spans="1:8">
      <c r="A139" s="143"/>
      <c r="B139" s="164" t="s">
        <v>1559</v>
      </c>
      <c r="C139" s="165" t="s">
        <v>1556</v>
      </c>
      <c r="D139" s="165"/>
      <c r="E139" s="166">
        <v>3.6</v>
      </c>
      <c r="F139" s="157" t="s">
        <v>1424</v>
      </c>
      <c r="G139" s="146"/>
      <c r="H139" s="143"/>
    </row>
    <row r="140" spans="1:8" ht="31.5">
      <c r="A140" s="143"/>
      <c r="B140" s="143"/>
      <c r="C140" s="143" t="s">
        <v>1560</v>
      </c>
      <c r="D140" s="143" t="s">
        <v>1461</v>
      </c>
      <c r="E140" s="169">
        <v>0.74</v>
      </c>
      <c r="F140" s="132" t="s">
        <v>1485</v>
      </c>
      <c r="G140" s="146" t="s">
        <v>1561</v>
      </c>
      <c r="H140" s="143"/>
    </row>
    <row r="141" spans="1:8">
      <c r="A141" s="143"/>
      <c r="B141" s="143"/>
      <c r="C141" s="143"/>
      <c r="D141" s="143"/>
      <c r="E141" s="145"/>
      <c r="F141" s="143"/>
      <c r="G141" s="146"/>
      <c r="H141" s="143"/>
    </row>
    <row r="142" spans="1:8">
      <c r="A142" s="143"/>
      <c r="B142" s="164" t="s">
        <v>1562</v>
      </c>
      <c r="C142" s="165" t="s">
        <v>1563</v>
      </c>
      <c r="D142" s="165"/>
      <c r="E142" s="170">
        <v>19.3</v>
      </c>
      <c r="F142" s="157" t="s">
        <v>1424</v>
      </c>
      <c r="G142" s="146"/>
      <c r="H142" s="143"/>
    </row>
    <row r="143" spans="1:8" ht="18.75">
      <c r="A143" s="143"/>
      <c r="B143" s="143"/>
      <c r="C143" s="133" t="s">
        <v>1564</v>
      </c>
      <c r="D143" s="143" t="s">
        <v>1565</v>
      </c>
      <c r="E143" s="145">
        <v>1</v>
      </c>
      <c r="F143" s="132" t="s">
        <v>1485</v>
      </c>
      <c r="G143" s="146"/>
      <c r="H143" s="143"/>
    </row>
    <row r="144" spans="1:8" ht="18.75">
      <c r="A144" s="143"/>
      <c r="B144" s="143"/>
      <c r="C144" s="143" t="s">
        <v>1566</v>
      </c>
      <c r="D144" s="143" t="s">
        <v>1567</v>
      </c>
      <c r="E144" s="145">
        <v>1.9</v>
      </c>
      <c r="F144" s="132" t="s">
        <v>1485</v>
      </c>
      <c r="G144" s="146"/>
      <c r="H144" s="143"/>
    </row>
    <row r="145" spans="1:8" ht="18.75">
      <c r="A145" s="171"/>
      <c r="B145" s="171"/>
      <c r="C145" s="143" t="s">
        <v>1568</v>
      </c>
      <c r="D145" s="149" t="s">
        <v>1569</v>
      </c>
      <c r="E145" s="172">
        <v>2.9</v>
      </c>
      <c r="F145" s="132" t="s">
        <v>1485</v>
      </c>
      <c r="G145" s="146"/>
      <c r="H145" s="143"/>
    </row>
    <row r="146" spans="1:8">
      <c r="A146" s="143"/>
      <c r="B146" s="144"/>
      <c r="C146" s="143" t="s">
        <v>1427</v>
      </c>
      <c r="D146" s="143" t="s">
        <v>1570</v>
      </c>
      <c r="E146" s="145">
        <v>19.3</v>
      </c>
      <c r="F146" s="132" t="s">
        <v>1424</v>
      </c>
      <c r="G146" s="146"/>
      <c r="H146" s="143"/>
    </row>
    <row r="147" spans="1:8">
      <c r="A147" s="143"/>
      <c r="B147" s="143"/>
      <c r="C147" s="168" t="s">
        <v>1491</v>
      </c>
      <c r="D147" s="143"/>
      <c r="E147" s="145"/>
      <c r="F147" s="143"/>
      <c r="G147" s="146"/>
      <c r="H147" s="143"/>
    </row>
    <row r="148" spans="1:8">
      <c r="A148" s="143"/>
      <c r="B148" s="143"/>
      <c r="C148" s="143"/>
      <c r="D148" s="143"/>
      <c r="E148" s="145"/>
      <c r="F148" s="143"/>
      <c r="G148" s="146"/>
      <c r="H148" s="143"/>
    </row>
  </sheetData>
  <sheetProtection algorithmName="SHA-512" hashValue="Ca43KQpcpdf3Wl2Gfw9CBRO6o4w1Ea62Cfzzxa0MZKaY+scwtwMmKxqcKOU+P4n61ae5cwQQGkAx06H4my1x1Q==" saltValue="2x6w1Js/PW8d8p7BG48aRQ==" spinCount="100000" sheet="1" objects="1" scenarios="1" formatCells="0"/>
  <mergeCells count="12">
    <mergeCell ref="A124:F124"/>
    <mergeCell ref="A1:F1"/>
    <mergeCell ref="A4:F4"/>
    <mergeCell ref="A7:F7"/>
    <mergeCell ref="A12:F12"/>
    <mergeCell ref="A19:F19"/>
    <mergeCell ref="A24:F24"/>
    <mergeCell ref="A34:F34"/>
    <mergeCell ref="A40:F40"/>
    <mergeCell ref="A47:F47"/>
    <mergeCell ref="A51:F51"/>
    <mergeCell ref="A52:F52"/>
  </mergeCells>
  <pageMargins left="0.7" right="0.7" top="0.75" bottom="0.75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EA723-A957-43E7-93C1-305809CE2E98}">
  <dimension ref="A1:G73"/>
  <sheetViews>
    <sheetView topLeftCell="A12" zoomScale="85" zoomScaleNormal="85" workbookViewId="0">
      <selection activeCell="D12" sqref="D12"/>
    </sheetView>
  </sheetViews>
  <sheetFormatPr defaultRowHeight="11.25"/>
  <cols>
    <col min="1" max="1" width="12.6640625" customWidth="1"/>
    <col min="2" max="2" width="10.33203125"/>
    <col min="3" max="3" width="41" customWidth="1"/>
    <col min="4" max="4" width="45.33203125" customWidth="1"/>
    <col min="5" max="5" width="14.33203125" customWidth="1"/>
    <col min="6" max="6" width="14.5" customWidth="1"/>
    <col min="7" max="7" width="37.1640625" customWidth="1"/>
  </cols>
  <sheetData>
    <row r="1" spans="1:7" ht="15.75">
      <c r="A1" s="856" t="s">
        <v>1571</v>
      </c>
      <c r="B1" s="856"/>
      <c r="C1" s="856"/>
      <c r="D1" s="856"/>
      <c r="E1" s="856"/>
      <c r="F1" s="856"/>
      <c r="G1" s="173"/>
    </row>
    <row r="2" spans="1:7" ht="15.75">
      <c r="A2" s="141"/>
      <c r="B2" s="141"/>
      <c r="C2" s="174"/>
      <c r="D2" s="136"/>
      <c r="E2" s="175"/>
      <c r="F2" s="176"/>
      <c r="G2" s="173"/>
    </row>
    <row r="3" spans="1:7" ht="31.5">
      <c r="A3" s="177" t="s">
        <v>1410</v>
      </c>
      <c r="B3" s="177" t="s">
        <v>1411</v>
      </c>
      <c r="C3" s="178" t="s">
        <v>1412</v>
      </c>
      <c r="D3" s="177" t="s">
        <v>1347</v>
      </c>
      <c r="E3" s="179" t="s">
        <v>1413</v>
      </c>
      <c r="F3" s="179" t="s">
        <v>1414</v>
      </c>
      <c r="G3" s="173"/>
    </row>
    <row r="4" spans="1:7" ht="15.75">
      <c r="A4" s="859" t="s">
        <v>1572</v>
      </c>
      <c r="B4" s="859"/>
      <c r="C4" s="859"/>
      <c r="D4" s="859"/>
      <c r="E4" s="859"/>
      <c r="F4" s="859"/>
      <c r="G4" s="173"/>
    </row>
    <row r="5" spans="1:7" ht="31.5">
      <c r="A5" s="180"/>
      <c r="B5" s="180"/>
      <c r="C5" s="181" t="s">
        <v>1573</v>
      </c>
      <c r="D5" s="127" t="s">
        <v>1574</v>
      </c>
      <c r="E5" s="182">
        <v>4</v>
      </c>
      <c r="F5" s="182" t="s">
        <v>424</v>
      </c>
      <c r="G5" s="183"/>
    </row>
    <row r="6" spans="1:7" ht="31.5">
      <c r="A6" s="184"/>
      <c r="B6" s="184"/>
      <c r="C6" s="181" t="s">
        <v>1575</v>
      </c>
      <c r="D6" s="127" t="s">
        <v>1574</v>
      </c>
      <c r="E6" s="182">
        <v>3</v>
      </c>
      <c r="F6" s="182" t="s">
        <v>424</v>
      </c>
      <c r="G6" s="173"/>
    </row>
    <row r="7" spans="1:7" ht="110.25">
      <c r="A7" s="184"/>
      <c r="B7" s="184"/>
      <c r="C7" s="181" t="s">
        <v>1576</v>
      </c>
      <c r="D7" s="181" t="s">
        <v>1577</v>
      </c>
      <c r="E7" s="182">
        <v>6</v>
      </c>
      <c r="F7" s="182" t="s">
        <v>424</v>
      </c>
      <c r="G7" s="181" t="s">
        <v>1578</v>
      </c>
    </row>
    <row r="8" spans="1:7" ht="31.5">
      <c r="A8" s="184"/>
      <c r="B8" s="184"/>
      <c r="C8" s="181" t="s">
        <v>1579</v>
      </c>
      <c r="D8" s="127" t="s">
        <v>1574</v>
      </c>
      <c r="E8" s="182">
        <v>13</v>
      </c>
      <c r="F8" s="182" t="s">
        <v>424</v>
      </c>
      <c r="G8" s="185"/>
    </row>
    <row r="9" spans="1:7" ht="31.5">
      <c r="A9" s="184"/>
      <c r="B9" s="184"/>
      <c r="C9" s="181" t="s">
        <v>1580</v>
      </c>
      <c r="D9" s="127" t="s">
        <v>1581</v>
      </c>
      <c r="E9" s="182">
        <v>9</v>
      </c>
      <c r="F9" s="182" t="s">
        <v>424</v>
      </c>
      <c r="G9" s="173"/>
    </row>
    <row r="10" spans="1:7" ht="31.5">
      <c r="A10" s="184"/>
      <c r="B10" s="184"/>
      <c r="C10" s="181" t="s">
        <v>1582</v>
      </c>
      <c r="D10" s="127" t="s">
        <v>1583</v>
      </c>
      <c r="E10" s="182">
        <v>6</v>
      </c>
      <c r="F10" s="182" t="s">
        <v>424</v>
      </c>
      <c r="G10" s="173"/>
    </row>
    <row r="11" spans="1:7" ht="31.5">
      <c r="A11" s="184"/>
      <c r="B11" s="184"/>
      <c r="C11" s="181" t="s">
        <v>1584</v>
      </c>
      <c r="D11" s="127" t="s">
        <v>1581</v>
      </c>
      <c r="E11" s="182">
        <v>5</v>
      </c>
      <c r="F11" s="182" t="s">
        <v>424</v>
      </c>
      <c r="G11" s="173"/>
    </row>
    <row r="12" spans="1:7" ht="31.5">
      <c r="A12" s="184"/>
      <c r="B12" s="184"/>
      <c r="C12" s="181" t="s">
        <v>1585</v>
      </c>
      <c r="D12" s="127" t="s">
        <v>1574</v>
      </c>
      <c r="E12" s="182">
        <v>6</v>
      </c>
      <c r="F12" s="182" t="s">
        <v>424</v>
      </c>
      <c r="G12" s="173"/>
    </row>
    <row r="13" spans="1:7" ht="15.75">
      <c r="A13" s="858" t="s">
        <v>1586</v>
      </c>
      <c r="B13" s="858"/>
      <c r="C13" s="858"/>
      <c r="D13" s="858"/>
      <c r="E13" s="858"/>
      <c r="F13" s="858"/>
      <c r="G13" s="173"/>
    </row>
    <row r="14" spans="1:7" ht="78.75">
      <c r="A14" s="143"/>
      <c r="B14" s="143"/>
      <c r="C14" s="181" t="s">
        <v>1587</v>
      </c>
      <c r="D14" s="186" t="s">
        <v>1588</v>
      </c>
      <c r="E14" s="187">
        <v>19</v>
      </c>
      <c r="F14" s="182" t="s">
        <v>424</v>
      </c>
      <c r="G14" s="181" t="s">
        <v>1589</v>
      </c>
    </row>
    <row r="15" spans="1:7" ht="47.25">
      <c r="A15" s="173"/>
      <c r="B15" s="173"/>
      <c r="C15" s="181" t="s">
        <v>1590</v>
      </c>
      <c r="D15" s="181" t="s">
        <v>1591</v>
      </c>
      <c r="E15" s="187">
        <v>6</v>
      </c>
      <c r="F15" s="182" t="s">
        <v>424</v>
      </c>
      <c r="G15" s="188" t="s">
        <v>1592</v>
      </c>
    </row>
    <row r="16" spans="1:7" ht="47.25">
      <c r="A16" s="173"/>
      <c r="B16" s="173"/>
      <c r="C16" s="181" t="s">
        <v>1590</v>
      </c>
      <c r="D16" s="181" t="s">
        <v>1593</v>
      </c>
      <c r="E16" s="189">
        <v>27</v>
      </c>
      <c r="F16" s="190" t="s">
        <v>424</v>
      </c>
      <c r="G16" s="186" t="s">
        <v>1594</v>
      </c>
    </row>
    <row r="17" spans="1:7" ht="15.75">
      <c r="A17" s="146"/>
      <c r="B17" s="146"/>
      <c r="C17" s="181" t="s">
        <v>1595</v>
      </c>
      <c r="D17" s="127" t="s">
        <v>1596</v>
      </c>
      <c r="E17" s="182">
        <v>46</v>
      </c>
      <c r="F17" s="190" t="s">
        <v>424</v>
      </c>
      <c r="G17" s="173" t="s">
        <v>1597</v>
      </c>
    </row>
    <row r="18" spans="1:7" ht="15.75">
      <c r="A18" s="858" t="s">
        <v>1598</v>
      </c>
      <c r="B18" s="858"/>
      <c r="C18" s="858"/>
      <c r="D18" s="858"/>
      <c r="E18" s="858"/>
      <c r="F18" s="858"/>
      <c r="G18" s="173"/>
    </row>
    <row r="19" spans="1:7" ht="15.75">
      <c r="A19" s="146"/>
      <c r="B19" s="146"/>
      <c r="C19" s="181" t="s">
        <v>1599</v>
      </c>
      <c r="D19" s="127" t="s">
        <v>1600</v>
      </c>
      <c r="E19" s="182">
        <v>244</v>
      </c>
      <c r="F19" s="190" t="s">
        <v>424</v>
      </c>
      <c r="G19" s="191"/>
    </row>
    <row r="20" spans="1:7" ht="15.75">
      <c r="A20" s="146"/>
      <c r="B20" s="146"/>
      <c r="C20" s="181" t="s">
        <v>1601</v>
      </c>
      <c r="D20" s="127" t="s">
        <v>1602</v>
      </c>
      <c r="E20" s="182">
        <v>68</v>
      </c>
      <c r="F20" s="190" t="s">
        <v>424</v>
      </c>
      <c r="G20" s="173"/>
    </row>
    <row r="21" spans="1:7" ht="15.75">
      <c r="A21" s="146"/>
      <c r="B21" s="146"/>
      <c r="C21" s="181" t="s">
        <v>1603</v>
      </c>
      <c r="D21" s="127" t="s">
        <v>1604</v>
      </c>
      <c r="E21" s="182">
        <v>31</v>
      </c>
      <c r="F21" s="190" t="s">
        <v>424</v>
      </c>
      <c r="G21" s="173"/>
    </row>
    <row r="22" spans="1:7" ht="15.75">
      <c r="A22" s="146"/>
      <c r="B22" s="146"/>
      <c r="C22" s="181" t="s">
        <v>1605</v>
      </c>
      <c r="D22" s="127" t="s">
        <v>1606</v>
      </c>
      <c r="E22" s="182">
        <v>40</v>
      </c>
      <c r="F22" s="190" t="s">
        <v>424</v>
      </c>
      <c r="G22" s="173"/>
    </row>
    <row r="23" spans="1:7" ht="15.75">
      <c r="A23" s="858" t="s">
        <v>1607</v>
      </c>
      <c r="B23" s="858"/>
      <c r="C23" s="858"/>
      <c r="D23" s="858"/>
      <c r="E23" s="858"/>
      <c r="F23" s="858"/>
      <c r="G23" s="173"/>
    </row>
    <row r="24" spans="1:7" ht="31.5">
      <c r="A24" s="146"/>
      <c r="B24" s="146"/>
      <c r="C24" s="181" t="s">
        <v>1608</v>
      </c>
      <c r="D24" s="181" t="s">
        <v>1609</v>
      </c>
      <c r="E24" s="192">
        <v>96.7</v>
      </c>
      <c r="F24" s="190" t="s">
        <v>286</v>
      </c>
      <c r="G24" s="181" t="s">
        <v>1610</v>
      </c>
    </row>
    <row r="25" spans="1:7" ht="31.5">
      <c r="A25" s="146"/>
      <c r="B25" s="146"/>
      <c r="C25" s="181" t="s">
        <v>1611</v>
      </c>
      <c r="D25" s="181" t="s">
        <v>1612</v>
      </c>
      <c r="E25" s="192">
        <v>19.399999999999999</v>
      </c>
      <c r="F25" s="190" t="s">
        <v>286</v>
      </c>
      <c r="G25" s="181" t="s">
        <v>1610</v>
      </c>
    </row>
    <row r="26" spans="1:7" ht="15.75">
      <c r="A26" s="858" t="s">
        <v>1613</v>
      </c>
      <c r="B26" s="858"/>
      <c r="C26" s="858"/>
      <c r="D26" s="858"/>
      <c r="E26" s="858"/>
      <c r="F26" s="858"/>
      <c r="G26" s="173"/>
    </row>
    <row r="27" spans="1:7" ht="15.75">
      <c r="A27" s="143"/>
      <c r="B27" s="143"/>
      <c r="C27" s="193" t="s">
        <v>1614</v>
      </c>
      <c r="D27" s="194" t="s">
        <v>1615</v>
      </c>
      <c r="E27" s="195">
        <v>81</v>
      </c>
      <c r="F27" s="190" t="s">
        <v>424</v>
      </c>
      <c r="G27" s="173"/>
    </row>
    <row r="28" spans="1:7" ht="15.75">
      <c r="A28" s="143"/>
      <c r="B28" s="143"/>
      <c r="C28" s="193" t="s">
        <v>1616</v>
      </c>
      <c r="D28" s="194" t="s">
        <v>1615</v>
      </c>
      <c r="E28" s="195">
        <v>46</v>
      </c>
      <c r="F28" s="190" t="s">
        <v>424</v>
      </c>
      <c r="G28" s="173"/>
    </row>
    <row r="29" spans="1:7" ht="15.75">
      <c r="A29" s="143"/>
      <c r="B29" s="143"/>
      <c r="C29" s="193" t="s">
        <v>1617</v>
      </c>
      <c r="D29" s="194" t="s">
        <v>1615</v>
      </c>
      <c r="E29" s="195">
        <v>109</v>
      </c>
      <c r="F29" s="190" t="s">
        <v>424</v>
      </c>
      <c r="G29" s="173"/>
    </row>
    <row r="30" spans="1:7" ht="15.75">
      <c r="A30" s="146"/>
      <c r="B30" s="146"/>
      <c r="C30" s="181" t="s">
        <v>1618</v>
      </c>
      <c r="D30" s="194" t="s">
        <v>1615</v>
      </c>
      <c r="E30" s="195">
        <v>93</v>
      </c>
      <c r="F30" s="190" t="s">
        <v>424</v>
      </c>
      <c r="G30" s="173"/>
    </row>
    <row r="31" spans="1:7" ht="15.75">
      <c r="A31" s="146"/>
      <c r="B31" s="146"/>
      <c r="C31" s="181" t="s">
        <v>1619</v>
      </c>
      <c r="D31" s="194" t="s">
        <v>1615</v>
      </c>
      <c r="E31" s="195">
        <v>23</v>
      </c>
      <c r="F31" s="190" t="s">
        <v>424</v>
      </c>
      <c r="G31" s="173"/>
    </row>
    <row r="32" spans="1:7" ht="15.75">
      <c r="A32" s="146"/>
      <c r="B32" s="146"/>
      <c r="C32" s="181" t="s">
        <v>1620</v>
      </c>
      <c r="D32" s="194" t="s">
        <v>1615</v>
      </c>
      <c r="E32" s="195">
        <v>18</v>
      </c>
      <c r="F32" s="190" t="s">
        <v>424</v>
      </c>
      <c r="G32" s="173"/>
    </row>
    <row r="33" spans="1:7" ht="15.75">
      <c r="A33" s="146"/>
      <c r="B33" s="146"/>
      <c r="C33" s="181" t="s">
        <v>1621</v>
      </c>
      <c r="D33" s="194" t="s">
        <v>1615</v>
      </c>
      <c r="E33" s="195">
        <v>79</v>
      </c>
      <c r="F33" s="190" t="s">
        <v>424</v>
      </c>
      <c r="G33" s="173"/>
    </row>
    <row r="34" spans="1:7" ht="15.75">
      <c r="A34" s="146"/>
      <c r="B34" s="146"/>
      <c r="C34" s="181" t="s">
        <v>1622</v>
      </c>
      <c r="D34" s="194" t="s">
        <v>1615</v>
      </c>
      <c r="E34" s="195">
        <v>21</v>
      </c>
      <c r="F34" s="190" t="s">
        <v>424</v>
      </c>
      <c r="G34" s="173"/>
    </row>
    <row r="35" spans="1:7" ht="15.75">
      <c r="A35" s="146"/>
      <c r="B35" s="146"/>
      <c r="C35" s="181" t="s">
        <v>1623</v>
      </c>
      <c r="D35" s="194" t="s">
        <v>1615</v>
      </c>
      <c r="E35" s="195">
        <v>168</v>
      </c>
      <c r="F35" s="190" t="s">
        <v>424</v>
      </c>
      <c r="G35" s="173"/>
    </row>
    <row r="36" spans="1:7" ht="15.75">
      <c r="A36" s="146"/>
      <c r="B36" s="146"/>
      <c r="C36" s="181" t="s">
        <v>1624</v>
      </c>
      <c r="D36" s="194" t="s">
        <v>1615</v>
      </c>
      <c r="E36" s="195">
        <v>23</v>
      </c>
      <c r="F36" s="190" t="s">
        <v>424</v>
      </c>
      <c r="G36" s="196"/>
    </row>
    <row r="37" spans="1:7" ht="15.75">
      <c r="A37" s="146"/>
      <c r="B37" s="146"/>
      <c r="C37" s="181" t="s">
        <v>1625</v>
      </c>
      <c r="D37" s="194" t="s">
        <v>1615</v>
      </c>
      <c r="E37" s="195">
        <v>99</v>
      </c>
      <c r="F37" s="190" t="s">
        <v>424</v>
      </c>
      <c r="G37" s="196"/>
    </row>
    <row r="38" spans="1:7" ht="15.75">
      <c r="A38" s="146"/>
      <c r="B38" s="146"/>
      <c r="C38" s="181" t="s">
        <v>1626</v>
      </c>
      <c r="D38" s="194" t="s">
        <v>1615</v>
      </c>
      <c r="E38" s="195">
        <v>43</v>
      </c>
      <c r="F38" s="190" t="s">
        <v>424</v>
      </c>
      <c r="G38" s="196"/>
    </row>
    <row r="39" spans="1:7" ht="15.75">
      <c r="A39" s="146"/>
      <c r="B39" s="146"/>
      <c r="C39" s="181" t="s">
        <v>1627</v>
      </c>
      <c r="D39" s="194" t="s">
        <v>1615</v>
      </c>
      <c r="E39" s="195">
        <v>23</v>
      </c>
      <c r="F39" s="190" t="s">
        <v>424</v>
      </c>
      <c r="G39" s="196"/>
    </row>
    <row r="40" spans="1:7" ht="15.75">
      <c r="A40" s="146"/>
      <c r="B40" s="146"/>
      <c r="C40" s="181" t="s">
        <v>1628</v>
      </c>
      <c r="D40" s="194" t="s">
        <v>1615</v>
      </c>
      <c r="E40" s="195">
        <v>50</v>
      </c>
      <c r="F40" s="190" t="s">
        <v>424</v>
      </c>
      <c r="G40" s="196"/>
    </row>
    <row r="41" spans="1:7" ht="15.75">
      <c r="A41" s="146"/>
      <c r="B41" s="146"/>
      <c r="C41" s="181" t="s">
        <v>1629</v>
      </c>
      <c r="D41" s="194" t="s">
        <v>1615</v>
      </c>
      <c r="E41" s="195">
        <v>26</v>
      </c>
      <c r="F41" s="190" t="s">
        <v>424</v>
      </c>
      <c r="G41" s="196"/>
    </row>
    <row r="42" spans="1:7" ht="15.75">
      <c r="A42" s="146"/>
      <c r="B42" s="146"/>
      <c r="C42" s="181" t="s">
        <v>1630</v>
      </c>
      <c r="D42" s="194" t="s">
        <v>1615</v>
      </c>
      <c r="E42" s="195">
        <v>38</v>
      </c>
      <c r="F42" s="190" t="s">
        <v>424</v>
      </c>
      <c r="G42" s="196"/>
    </row>
    <row r="43" spans="1:7" ht="15.75">
      <c r="A43" s="146"/>
      <c r="B43" s="146"/>
      <c r="C43" s="181" t="s">
        <v>1631</v>
      </c>
      <c r="D43" s="194" t="s">
        <v>1615</v>
      </c>
      <c r="E43" s="195">
        <v>79</v>
      </c>
      <c r="F43" s="190" t="s">
        <v>424</v>
      </c>
      <c r="G43" s="196"/>
    </row>
    <row r="44" spans="1:7" ht="15.75">
      <c r="A44" s="146"/>
      <c r="B44" s="146"/>
      <c r="C44" s="181" t="s">
        <v>1632</v>
      </c>
      <c r="D44" s="194" t="s">
        <v>1615</v>
      </c>
      <c r="E44" s="195">
        <v>13</v>
      </c>
      <c r="F44" s="190" t="s">
        <v>424</v>
      </c>
      <c r="G44" s="191"/>
    </row>
    <row r="45" spans="1:7" ht="15.75">
      <c r="A45" s="146"/>
      <c r="B45" s="146"/>
      <c r="C45" s="181" t="s">
        <v>1633</v>
      </c>
      <c r="D45" s="194" t="s">
        <v>1615</v>
      </c>
      <c r="E45" s="195">
        <v>18</v>
      </c>
      <c r="F45" s="190" t="s">
        <v>424</v>
      </c>
      <c r="G45" s="196"/>
    </row>
    <row r="46" spans="1:7" ht="15.75">
      <c r="A46" s="146"/>
      <c r="B46" s="146"/>
      <c r="C46" s="181" t="s">
        <v>1634</v>
      </c>
      <c r="D46" s="194" t="s">
        <v>1615</v>
      </c>
      <c r="E46" s="195">
        <v>85</v>
      </c>
      <c r="F46" s="190" t="s">
        <v>424</v>
      </c>
      <c r="G46" s="191"/>
    </row>
    <row r="47" spans="1:7" ht="15.75">
      <c r="A47" s="146"/>
      <c r="B47" s="146"/>
      <c r="C47" s="181" t="s">
        <v>1635</v>
      </c>
      <c r="D47" s="194" t="s">
        <v>1615</v>
      </c>
      <c r="E47" s="195">
        <v>14</v>
      </c>
      <c r="F47" s="190" t="s">
        <v>424</v>
      </c>
      <c r="G47" s="196"/>
    </row>
    <row r="48" spans="1:7" ht="15.75">
      <c r="A48" s="146"/>
      <c r="B48" s="146"/>
      <c r="C48" s="181" t="s">
        <v>1636</v>
      </c>
      <c r="D48" s="194" t="s">
        <v>1615</v>
      </c>
      <c r="E48" s="195">
        <v>43</v>
      </c>
      <c r="F48" s="190" t="s">
        <v>424</v>
      </c>
      <c r="G48" s="196"/>
    </row>
    <row r="49" spans="1:7" ht="15.75">
      <c r="A49" s="146"/>
      <c r="B49" s="146"/>
      <c r="C49" s="181" t="s">
        <v>1637</v>
      </c>
      <c r="D49" s="194" t="s">
        <v>1615</v>
      </c>
      <c r="E49" s="195">
        <v>24</v>
      </c>
      <c r="F49" s="190" t="s">
        <v>424</v>
      </c>
      <c r="G49" s="196"/>
    </row>
    <row r="50" spans="1:7" ht="15.75">
      <c r="A50" s="146"/>
      <c r="B50" s="146"/>
      <c r="C50" s="181" t="s">
        <v>1638</v>
      </c>
      <c r="D50" s="194" t="s">
        <v>1615</v>
      </c>
      <c r="E50" s="195">
        <v>100</v>
      </c>
      <c r="F50" s="190" t="s">
        <v>424</v>
      </c>
      <c r="G50" s="196"/>
    </row>
    <row r="51" spans="1:7" ht="15.75">
      <c r="A51" s="146"/>
      <c r="B51" s="146"/>
      <c r="C51" s="181" t="s">
        <v>1639</v>
      </c>
      <c r="D51" s="194" t="s">
        <v>1615</v>
      </c>
      <c r="E51" s="195">
        <v>10</v>
      </c>
      <c r="F51" s="190" t="s">
        <v>424</v>
      </c>
      <c r="G51" s="196"/>
    </row>
    <row r="52" spans="1:7" ht="15.75">
      <c r="A52" s="146"/>
      <c r="B52" s="146"/>
      <c r="C52" s="181" t="s">
        <v>1640</v>
      </c>
      <c r="D52" s="194" t="s">
        <v>1615</v>
      </c>
      <c r="E52" s="195">
        <v>47</v>
      </c>
      <c r="F52" s="190" t="s">
        <v>424</v>
      </c>
      <c r="G52" s="196"/>
    </row>
    <row r="53" spans="1:7" ht="15.75">
      <c r="A53" s="146"/>
      <c r="B53" s="146"/>
      <c r="C53" s="181" t="s">
        <v>1641</v>
      </c>
      <c r="D53" s="194" t="s">
        <v>1615</v>
      </c>
      <c r="E53" s="195">
        <v>26</v>
      </c>
      <c r="F53" s="190" t="s">
        <v>424</v>
      </c>
      <c r="G53" s="196"/>
    </row>
    <row r="54" spans="1:7" ht="15.75">
      <c r="A54" s="146"/>
      <c r="B54" s="146"/>
      <c r="C54" s="181" t="s">
        <v>1642</v>
      </c>
      <c r="D54" s="194" t="s">
        <v>1615</v>
      </c>
      <c r="E54" s="195">
        <v>30</v>
      </c>
      <c r="F54" s="190" t="s">
        <v>424</v>
      </c>
      <c r="G54" s="196"/>
    </row>
    <row r="55" spans="1:7" ht="15.75">
      <c r="A55" s="146"/>
      <c r="B55" s="146"/>
      <c r="C55" s="181" t="s">
        <v>1643</v>
      </c>
      <c r="D55" s="194" t="s">
        <v>1615</v>
      </c>
      <c r="E55" s="195">
        <v>33</v>
      </c>
      <c r="F55" s="190" t="s">
        <v>424</v>
      </c>
      <c r="G55" s="196"/>
    </row>
    <row r="56" spans="1:7" ht="15.75">
      <c r="A56" s="146"/>
      <c r="B56" s="146"/>
      <c r="C56" s="181" t="s">
        <v>1644</v>
      </c>
      <c r="D56" s="194" t="s">
        <v>1615</v>
      </c>
      <c r="E56" s="195">
        <v>30</v>
      </c>
      <c r="F56" s="190" t="s">
        <v>424</v>
      </c>
      <c r="G56" s="196"/>
    </row>
    <row r="57" spans="1:7" ht="15.75">
      <c r="A57" s="146"/>
      <c r="B57" s="146"/>
      <c r="C57" s="181" t="s">
        <v>1645</v>
      </c>
      <c r="D57" s="194" t="s">
        <v>1615</v>
      </c>
      <c r="E57" s="195">
        <v>9</v>
      </c>
      <c r="F57" s="190" t="s">
        <v>424</v>
      </c>
      <c r="G57" s="196"/>
    </row>
    <row r="58" spans="1:7" ht="15.75">
      <c r="A58" s="146"/>
      <c r="B58" s="146"/>
      <c r="C58" s="181" t="s">
        <v>1646</v>
      </c>
      <c r="D58" s="194" t="s">
        <v>1615</v>
      </c>
      <c r="E58" s="195">
        <v>33</v>
      </c>
      <c r="F58" s="190" t="s">
        <v>424</v>
      </c>
      <c r="G58" s="196"/>
    </row>
    <row r="59" spans="1:7" ht="15.75">
      <c r="A59" s="146"/>
      <c r="B59" s="146"/>
      <c r="C59" s="181" t="s">
        <v>1647</v>
      </c>
      <c r="D59" s="194" t="s">
        <v>1615</v>
      </c>
      <c r="E59" s="195">
        <v>110</v>
      </c>
      <c r="F59" s="190" t="s">
        <v>424</v>
      </c>
      <c r="G59" s="196"/>
    </row>
    <row r="60" spans="1:7" ht="15.75">
      <c r="A60" s="146"/>
      <c r="B60" s="146"/>
      <c r="C60" s="181" t="s">
        <v>1648</v>
      </c>
      <c r="D60" s="194" t="s">
        <v>1615</v>
      </c>
      <c r="E60" s="195">
        <v>38</v>
      </c>
      <c r="F60" s="190" t="s">
        <v>424</v>
      </c>
      <c r="G60" s="196"/>
    </row>
    <row r="61" spans="1:7" ht="15.75">
      <c r="A61" s="146"/>
      <c r="B61" s="146"/>
      <c r="C61" s="181" t="s">
        <v>1649</v>
      </c>
      <c r="D61" s="194" t="s">
        <v>1615</v>
      </c>
      <c r="E61" s="195">
        <v>150</v>
      </c>
      <c r="F61" s="190" t="s">
        <v>424</v>
      </c>
      <c r="G61" s="196"/>
    </row>
    <row r="62" spans="1:7" ht="15.75">
      <c r="A62" s="146"/>
      <c r="B62" s="146"/>
      <c r="C62" s="181" t="s">
        <v>1650</v>
      </c>
      <c r="D62" s="194" t="s">
        <v>1615</v>
      </c>
      <c r="E62" s="195">
        <v>290</v>
      </c>
      <c r="F62" s="190" t="s">
        <v>424</v>
      </c>
      <c r="G62" s="196"/>
    </row>
    <row r="63" spans="1:7" ht="15.75">
      <c r="A63" s="146"/>
      <c r="B63" s="146"/>
      <c r="C63" s="181" t="s">
        <v>1651</v>
      </c>
      <c r="D63" s="194" t="s">
        <v>1615</v>
      </c>
      <c r="E63" s="195">
        <v>31</v>
      </c>
      <c r="F63" s="190" t="s">
        <v>424</v>
      </c>
      <c r="G63" s="196"/>
    </row>
    <row r="64" spans="1:7" ht="15.75">
      <c r="A64" s="146"/>
      <c r="B64" s="146"/>
      <c r="C64" s="181" t="s">
        <v>1652</v>
      </c>
      <c r="D64" s="194" t="s">
        <v>1615</v>
      </c>
      <c r="E64" s="195">
        <v>148</v>
      </c>
      <c r="F64" s="190" t="s">
        <v>424</v>
      </c>
      <c r="G64" s="196"/>
    </row>
    <row r="65" spans="1:7" ht="15.75">
      <c r="A65" s="146"/>
      <c r="B65" s="146"/>
      <c r="C65" s="197" t="s">
        <v>1653</v>
      </c>
      <c r="D65" s="194"/>
      <c r="E65" s="198">
        <f>SUM(E27:E64)</f>
        <v>2301</v>
      </c>
      <c r="F65" s="190"/>
      <c r="G65" s="196"/>
    </row>
    <row r="66" spans="1:7" ht="15.75">
      <c r="A66" s="858" t="s">
        <v>1654</v>
      </c>
      <c r="B66" s="858"/>
      <c r="C66" s="858"/>
      <c r="D66" s="858"/>
      <c r="E66" s="858"/>
      <c r="F66" s="858"/>
      <c r="G66" s="196"/>
    </row>
    <row r="67" spans="1:7" ht="15.75">
      <c r="A67" s="146"/>
      <c r="B67" s="146"/>
      <c r="C67" s="181" t="s">
        <v>1655</v>
      </c>
      <c r="D67" s="194" t="s">
        <v>1656</v>
      </c>
      <c r="E67" s="195">
        <v>316</v>
      </c>
      <c r="F67" s="190" t="s">
        <v>424</v>
      </c>
      <c r="G67" s="196"/>
    </row>
    <row r="68" spans="1:7" ht="15.75">
      <c r="A68" s="146"/>
      <c r="B68" s="146"/>
      <c r="C68" s="181" t="s">
        <v>1657</v>
      </c>
      <c r="D68" s="194" t="s">
        <v>1656</v>
      </c>
      <c r="E68" s="195">
        <v>423</v>
      </c>
      <c r="F68" s="190" t="s">
        <v>424</v>
      </c>
      <c r="G68" s="196"/>
    </row>
    <row r="69" spans="1:7" ht="15.75">
      <c r="A69" s="143"/>
      <c r="B69" s="143"/>
      <c r="C69" s="193" t="s">
        <v>1658</v>
      </c>
      <c r="D69" s="194" t="s">
        <v>1656</v>
      </c>
      <c r="E69" s="195">
        <v>212</v>
      </c>
      <c r="F69" s="190" t="s">
        <v>424</v>
      </c>
      <c r="G69" s="173"/>
    </row>
    <row r="70" spans="1:7" ht="15.75">
      <c r="A70" s="143"/>
      <c r="B70" s="143"/>
      <c r="C70" s="193" t="s">
        <v>1659</v>
      </c>
      <c r="D70" s="194" t="s">
        <v>1656</v>
      </c>
      <c r="E70" s="195">
        <v>105</v>
      </c>
      <c r="F70" s="190" t="s">
        <v>424</v>
      </c>
      <c r="G70" s="173"/>
    </row>
    <row r="71" spans="1:7" ht="15.75">
      <c r="A71" s="143"/>
      <c r="B71" s="143"/>
      <c r="C71" s="193" t="s">
        <v>1660</v>
      </c>
      <c r="D71" s="194" t="s">
        <v>1656</v>
      </c>
      <c r="E71" s="195">
        <v>634</v>
      </c>
      <c r="F71" s="190" t="s">
        <v>424</v>
      </c>
      <c r="G71" s="173"/>
    </row>
    <row r="72" spans="1:7" ht="15.75">
      <c r="A72" s="143"/>
      <c r="B72" s="143"/>
      <c r="C72" s="193" t="s">
        <v>1661</v>
      </c>
      <c r="D72" s="194" t="s">
        <v>1656</v>
      </c>
      <c r="E72" s="195">
        <v>423</v>
      </c>
      <c r="F72" s="190" t="s">
        <v>424</v>
      </c>
      <c r="G72" s="173"/>
    </row>
    <row r="73" spans="1:7" ht="15.75">
      <c r="A73" s="143"/>
      <c r="B73" s="143"/>
      <c r="C73" s="197" t="s">
        <v>1653</v>
      </c>
      <c r="D73" s="143"/>
      <c r="E73" s="199">
        <f>SUM(E67:E72)</f>
        <v>2113</v>
      </c>
      <c r="F73" s="187"/>
      <c r="G73" s="173"/>
    </row>
  </sheetData>
  <sheetProtection algorithmName="SHA-512" hashValue="lxoehXrn8m8buw+PVWszZVmJS/FV8MT7bwoBOdJ0R2YJ5woPC0r3ufro2ETJbsHx0TTVKi2CmiYMRJsURhcfIA==" saltValue="9sjQd1UBxa/d1f9KyHLz8Q==" spinCount="100000" sheet="1" objects="1" scenarios="1" formatCells="0"/>
  <mergeCells count="7">
    <mergeCell ref="A66:F66"/>
    <mergeCell ref="A1:F1"/>
    <mergeCell ref="A4:F4"/>
    <mergeCell ref="A13:F13"/>
    <mergeCell ref="A18:F18"/>
    <mergeCell ref="A23:F23"/>
    <mergeCell ref="A26:F26"/>
  </mergeCells>
  <pageMargins left="0.7" right="0.7" top="0.75" bottom="0.75" header="0.3" footer="0.3"/>
  <pageSetup paperSize="9" scale="6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2207C-FBF9-40FC-A26C-DBE256D21BFA}">
  <dimension ref="A1:AMG39"/>
  <sheetViews>
    <sheetView zoomScaleNormal="100" workbookViewId="0">
      <selection activeCell="D6" sqref="D6"/>
    </sheetView>
  </sheetViews>
  <sheetFormatPr defaultColWidth="10.33203125" defaultRowHeight="15.75"/>
  <cols>
    <col min="1" max="1" width="11.33203125" style="173" customWidth="1"/>
    <col min="2" max="2" width="10.33203125" style="173"/>
    <col min="3" max="3" width="42" style="173" customWidth="1"/>
    <col min="4" max="4" width="50.1640625" style="173" customWidth="1"/>
    <col min="5" max="5" width="13.6640625" style="222" customWidth="1"/>
    <col min="6" max="6" width="13.1640625" style="187" customWidth="1"/>
    <col min="7" max="7" width="23" style="213" customWidth="1"/>
    <col min="8" max="8" width="27" style="203" customWidth="1"/>
    <col min="9" max="16383" width="10.33203125" style="173"/>
    <col min="16384" max="16384" width="13.33203125" style="173" customWidth="1"/>
  </cols>
  <sheetData>
    <row r="1" spans="1:1021" ht="12" customHeight="1">
      <c r="A1" s="200"/>
      <c r="B1" s="200"/>
      <c r="C1" s="200"/>
      <c r="D1" s="200"/>
      <c r="E1" s="201"/>
      <c r="F1" s="201"/>
      <c r="G1" s="202"/>
    </row>
    <row r="2" spans="1:1021" s="204" customFormat="1" ht="16.5" customHeight="1">
      <c r="A2" s="861" t="s">
        <v>1662</v>
      </c>
      <c r="B2" s="861"/>
      <c r="C2" s="861"/>
      <c r="D2" s="861"/>
      <c r="E2" s="861"/>
      <c r="F2" s="861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  <c r="IL2" s="133"/>
      <c r="IM2" s="133"/>
      <c r="IN2" s="133"/>
      <c r="IO2" s="133"/>
      <c r="IP2" s="133"/>
      <c r="IQ2" s="133"/>
      <c r="IR2" s="133"/>
      <c r="IS2" s="133"/>
      <c r="IT2" s="133"/>
      <c r="IU2" s="133"/>
      <c r="IV2" s="133"/>
      <c r="IW2" s="133"/>
      <c r="IX2" s="133"/>
      <c r="IY2" s="133"/>
      <c r="IZ2" s="133"/>
      <c r="JA2" s="133"/>
      <c r="JB2" s="133"/>
      <c r="JC2" s="133"/>
      <c r="JD2" s="133"/>
      <c r="JE2" s="133"/>
      <c r="JF2" s="133"/>
      <c r="JG2" s="133"/>
      <c r="JH2" s="133"/>
      <c r="JI2" s="133"/>
      <c r="JJ2" s="133"/>
      <c r="JK2" s="133"/>
      <c r="JL2" s="133"/>
      <c r="JM2" s="133"/>
      <c r="JN2" s="133"/>
      <c r="JO2" s="133"/>
      <c r="JP2" s="133"/>
      <c r="JQ2" s="133"/>
      <c r="JR2" s="133"/>
      <c r="JS2" s="133"/>
      <c r="JT2" s="133"/>
      <c r="JU2" s="133"/>
      <c r="JV2" s="133"/>
      <c r="JW2" s="133"/>
      <c r="JX2" s="133"/>
      <c r="JY2" s="133"/>
      <c r="JZ2" s="133"/>
      <c r="KA2" s="133"/>
      <c r="KB2" s="133"/>
      <c r="KC2" s="133"/>
      <c r="KD2" s="133"/>
      <c r="KE2" s="133"/>
      <c r="KF2" s="133"/>
      <c r="KG2" s="133"/>
      <c r="KH2" s="133"/>
      <c r="KI2" s="133"/>
      <c r="KJ2" s="133"/>
      <c r="KK2" s="133"/>
      <c r="KL2" s="133"/>
      <c r="KM2" s="133"/>
      <c r="KN2" s="133"/>
      <c r="KO2" s="133"/>
      <c r="KP2" s="133"/>
      <c r="KQ2" s="133"/>
      <c r="KR2" s="133"/>
      <c r="KS2" s="133"/>
      <c r="KT2" s="133"/>
      <c r="KU2" s="133"/>
      <c r="KV2" s="133"/>
      <c r="KW2" s="133"/>
      <c r="KX2" s="133"/>
      <c r="KY2" s="133"/>
      <c r="KZ2" s="133"/>
      <c r="LA2" s="133"/>
      <c r="LB2" s="133"/>
      <c r="LC2" s="133"/>
      <c r="LD2" s="133"/>
      <c r="LE2" s="133"/>
      <c r="LF2" s="133"/>
      <c r="LG2" s="133"/>
      <c r="LH2" s="133"/>
      <c r="LI2" s="133"/>
      <c r="LJ2" s="133"/>
      <c r="LK2" s="133"/>
      <c r="LL2" s="133"/>
      <c r="LM2" s="133"/>
      <c r="LN2" s="133"/>
      <c r="LO2" s="133"/>
      <c r="LP2" s="133"/>
      <c r="LQ2" s="133"/>
      <c r="LR2" s="133"/>
      <c r="LS2" s="133"/>
      <c r="LT2" s="133"/>
      <c r="LU2" s="133"/>
      <c r="LV2" s="133"/>
      <c r="LW2" s="133"/>
      <c r="LX2" s="133"/>
      <c r="LY2" s="133"/>
      <c r="LZ2" s="133"/>
      <c r="MA2" s="133"/>
      <c r="MB2" s="133"/>
      <c r="MC2" s="133"/>
      <c r="MD2" s="133"/>
      <c r="ME2" s="133"/>
      <c r="MF2" s="133"/>
      <c r="MG2" s="133"/>
      <c r="MH2" s="133"/>
      <c r="MI2" s="133"/>
      <c r="MJ2" s="133"/>
      <c r="MK2" s="133"/>
      <c r="ML2" s="133"/>
      <c r="MM2" s="133"/>
      <c r="MN2" s="133"/>
      <c r="MO2" s="133"/>
      <c r="MP2" s="133"/>
      <c r="MQ2" s="133"/>
      <c r="MR2" s="133"/>
      <c r="MS2" s="133"/>
      <c r="MT2" s="133"/>
      <c r="MU2" s="133"/>
      <c r="MV2" s="133"/>
      <c r="MW2" s="133"/>
      <c r="MX2" s="133"/>
      <c r="MY2" s="133"/>
      <c r="MZ2" s="133"/>
      <c r="NA2" s="133"/>
      <c r="NB2" s="133"/>
      <c r="NC2" s="133"/>
      <c r="ND2" s="133"/>
      <c r="NE2" s="133"/>
      <c r="NF2" s="133"/>
      <c r="NG2" s="133"/>
      <c r="NH2" s="133"/>
      <c r="NI2" s="133"/>
      <c r="NJ2" s="133"/>
      <c r="NK2" s="133"/>
      <c r="NL2" s="133"/>
      <c r="NM2" s="133"/>
      <c r="NN2" s="133"/>
      <c r="NO2" s="133"/>
      <c r="NP2" s="133"/>
      <c r="NQ2" s="133"/>
      <c r="NR2" s="133"/>
      <c r="NS2" s="133"/>
      <c r="NT2" s="133"/>
      <c r="NU2" s="133"/>
      <c r="NV2" s="133"/>
      <c r="NW2" s="133"/>
      <c r="NX2" s="133"/>
      <c r="NY2" s="133"/>
      <c r="NZ2" s="133"/>
      <c r="OA2" s="133"/>
      <c r="OB2" s="133"/>
      <c r="OC2" s="133"/>
      <c r="OD2" s="133"/>
      <c r="OE2" s="133"/>
      <c r="OF2" s="133"/>
      <c r="OG2" s="133"/>
      <c r="OH2" s="133"/>
      <c r="OI2" s="133"/>
      <c r="OJ2" s="133"/>
      <c r="OK2" s="133"/>
      <c r="OL2" s="133"/>
      <c r="OM2" s="133"/>
      <c r="ON2" s="133"/>
      <c r="OO2" s="133"/>
      <c r="OP2" s="133"/>
      <c r="OQ2" s="133"/>
      <c r="OR2" s="133"/>
      <c r="OS2" s="133"/>
      <c r="OT2" s="133"/>
      <c r="OU2" s="133"/>
      <c r="OV2" s="133"/>
      <c r="OW2" s="133"/>
      <c r="OX2" s="133"/>
      <c r="OY2" s="133"/>
      <c r="OZ2" s="133"/>
      <c r="PA2" s="133"/>
      <c r="PB2" s="133"/>
      <c r="PC2" s="133"/>
      <c r="PD2" s="133"/>
      <c r="PE2" s="133"/>
      <c r="PF2" s="133"/>
      <c r="PG2" s="133"/>
      <c r="PH2" s="133"/>
      <c r="PI2" s="133"/>
      <c r="PJ2" s="133"/>
      <c r="PK2" s="133"/>
      <c r="PL2" s="133"/>
      <c r="PM2" s="133"/>
      <c r="PN2" s="133"/>
      <c r="PO2" s="133"/>
      <c r="PP2" s="133"/>
      <c r="PQ2" s="133"/>
      <c r="PR2" s="133"/>
      <c r="PS2" s="133"/>
      <c r="PT2" s="133"/>
      <c r="PU2" s="133"/>
      <c r="PV2" s="133"/>
      <c r="PW2" s="133"/>
      <c r="PX2" s="133"/>
      <c r="PY2" s="133"/>
      <c r="PZ2" s="133"/>
      <c r="QA2" s="133"/>
      <c r="QB2" s="133"/>
      <c r="QC2" s="133"/>
      <c r="QD2" s="133"/>
      <c r="QE2" s="133"/>
      <c r="QF2" s="133"/>
      <c r="QG2" s="133"/>
      <c r="QH2" s="133"/>
      <c r="QI2" s="133"/>
      <c r="QJ2" s="133"/>
      <c r="QK2" s="133"/>
      <c r="QL2" s="133"/>
      <c r="QM2" s="133"/>
      <c r="QN2" s="133"/>
      <c r="QO2" s="133"/>
      <c r="QP2" s="133"/>
      <c r="QQ2" s="133"/>
      <c r="QR2" s="133"/>
      <c r="QS2" s="133"/>
      <c r="QT2" s="133"/>
      <c r="QU2" s="133"/>
      <c r="QV2" s="133"/>
      <c r="QW2" s="133"/>
      <c r="QX2" s="133"/>
      <c r="QY2" s="133"/>
      <c r="QZ2" s="133"/>
      <c r="RA2" s="133"/>
      <c r="RB2" s="133"/>
      <c r="RC2" s="133"/>
      <c r="RD2" s="133"/>
      <c r="RE2" s="133"/>
      <c r="RF2" s="133"/>
      <c r="RG2" s="133"/>
      <c r="RH2" s="133"/>
      <c r="RI2" s="133"/>
      <c r="RJ2" s="133"/>
      <c r="RK2" s="133"/>
      <c r="RL2" s="133"/>
      <c r="RM2" s="133"/>
      <c r="RN2" s="133"/>
      <c r="RO2" s="133"/>
      <c r="RP2" s="133"/>
      <c r="RQ2" s="133"/>
      <c r="RR2" s="133"/>
      <c r="RS2" s="133"/>
      <c r="RT2" s="133"/>
      <c r="RU2" s="133"/>
      <c r="RV2" s="133"/>
      <c r="RW2" s="133"/>
      <c r="RX2" s="133"/>
      <c r="RY2" s="133"/>
      <c r="RZ2" s="133"/>
      <c r="SA2" s="133"/>
      <c r="SB2" s="133"/>
      <c r="SC2" s="133"/>
      <c r="SD2" s="133"/>
      <c r="SE2" s="133"/>
      <c r="SF2" s="133"/>
      <c r="SG2" s="133"/>
      <c r="SH2" s="133"/>
      <c r="SI2" s="133"/>
      <c r="SJ2" s="133"/>
      <c r="SK2" s="133"/>
      <c r="SL2" s="133"/>
      <c r="SM2" s="133"/>
      <c r="SN2" s="133"/>
      <c r="SO2" s="133"/>
      <c r="SP2" s="133"/>
      <c r="SQ2" s="133"/>
      <c r="SR2" s="133"/>
      <c r="SS2" s="133"/>
      <c r="ST2" s="133"/>
      <c r="SU2" s="133"/>
      <c r="SV2" s="133"/>
      <c r="SW2" s="133"/>
      <c r="SX2" s="133"/>
      <c r="SY2" s="133"/>
      <c r="SZ2" s="133"/>
      <c r="TA2" s="133"/>
      <c r="TB2" s="133"/>
      <c r="TC2" s="133"/>
      <c r="TD2" s="133"/>
      <c r="TE2" s="133"/>
      <c r="TF2" s="133"/>
      <c r="TG2" s="133"/>
      <c r="TH2" s="133"/>
      <c r="TI2" s="133"/>
      <c r="TJ2" s="133"/>
      <c r="TK2" s="133"/>
      <c r="TL2" s="133"/>
      <c r="TM2" s="133"/>
      <c r="TN2" s="133"/>
      <c r="TO2" s="133"/>
      <c r="TP2" s="133"/>
      <c r="TQ2" s="133"/>
      <c r="TR2" s="133"/>
      <c r="TS2" s="133"/>
      <c r="TT2" s="133"/>
      <c r="TU2" s="133"/>
      <c r="TV2" s="133"/>
      <c r="TW2" s="133"/>
      <c r="TX2" s="133"/>
      <c r="TY2" s="133"/>
      <c r="TZ2" s="133"/>
      <c r="UA2" s="133"/>
      <c r="UB2" s="133"/>
      <c r="UC2" s="133"/>
      <c r="UD2" s="133"/>
      <c r="UE2" s="133"/>
      <c r="UF2" s="133"/>
      <c r="UG2" s="133"/>
      <c r="UH2" s="133"/>
      <c r="UI2" s="133"/>
      <c r="UJ2" s="133"/>
      <c r="UK2" s="133"/>
      <c r="UL2" s="133"/>
      <c r="UM2" s="133"/>
      <c r="UN2" s="133"/>
      <c r="UO2" s="133"/>
      <c r="UP2" s="133"/>
      <c r="UQ2" s="133"/>
      <c r="UR2" s="133"/>
      <c r="US2" s="133"/>
      <c r="UT2" s="133"/>
      <c r="UU2" s="133"/>
      <c r="UV2" s="133"/>
      <c r="UW2" s="133"/>
      <c r="UX2" s="133"/>
      <c r="UY2" s="133"/>
      <c r="UZ2" s="133"/>
      <c r="VA2" s="133"/>
      <c r="VB2" s="133"/>
      <c r="VC2" s="133"/>
      <c r="VD2" s="133"/>
      <c r="VE2" s="133"/>
      <c r="VF2" s="133"/>
      <c r="VG2" s="133"/>
      <c r="VH2" s="133"/>
      <c r="VI2" s="133"/>
      <c r="VJ2" s="133"/>
      <c r="VK2" s="133"/>
      <c r="VL2" s="133"/>
      <c r="VM2" s="133"/>
      <c r="VN2" s="133"/>
      <c r="VO2" s="133"/>
      <c r="VP2" s="133"/>
      <c r="VQ2" s="133"/>
      <c r="VR2" s="133"/>
      <c r="VS2" s="133"/>
      <c r="VT2" s="133"/>
      <c r="VU2" s="133"/>
      <c r="VV2" s="133"/>
      <c r="VW2" s="133"/>
      <c r="VX2" s="133"/>
      <c r="VY2" s="133"/>
      <c r="VZ2" s="133"/>
      <c r="WA2" s="133"/>
      <c r="WB2" s="133"/>
      <c r="WC2" s="133"/>
      <c r="WD2" s="133"/>
      <c r="WE2" s="133"/>
      <c r="WF2" s="133"/>
      <c r="WG2" s="133"/>
      <c r="WH2" s="133"/>
      <c r="WI2" s="133"/>
      <c r="WJ2" s="133"/>
      <c r="WK2" s="133"/>
      <c r="WL2" s="133"/>
      <c r="WM2" s="133"/>
      <c r="WN2" s="133"/>
      <c r="WO2" s="133"/>
      <c r="WP2" s="133"/>
      <c r="WQ2" s="133"/>
      <c r="WR2" s="133"/>
      <c r="WS2" s="133"/>
      <c r="WT2" s="133"/>
      <c r="WU2" s="133"/>
      <c r="WV2" s="133"/>
      <c r="WW2" s="133"/>
      <c r="WX2" s="133"/>
      <c r="WY2" s="133"/>
      <c r="WZ2" s="133"/>
      <c r="XA2" s="133"/>
      <c r="XB2" s="133"/>
      <c r="XC2" s="133"/>
      <c r="XD2" s="133"/>
      <c r="XE2" s="133"/>
      <c r="XF2" s="133"/>
      <c r="XG2" s="133"/>
      <c r="XH2" s="133"/>
      <c r="XI2" s="133"/>
      <c r="XJ2" s="133"/>
      <c r="XK2" s="133"/>
      <c r="XL2" s="133"/>
      <c r="XM2" s="133"/>
      <c r="XN2" s="133"/>
      <c r="XO2" s="133"/>
      <c r="XP2" s="133"/>
      <c r="XQ2" s="133"/>
      <c r="XR2" s="133"/>
      <c r="XS2" s="133"/>
      <c r="XT2" s="133"/>
      <c r="XU2" s="133"/>
      <c r="XV2" s="133"/>
      <c r="XW2" s="133"/>
      <c r="XX2" s="133"/>
      <c r="XY2" s="133"/>
      <c r="XZ2" s="133"/>
      <c r="YA2" s="133"/>
      <c r="YB2" s="133"/>
      <c r="YC2" s="133"/>
      <c r="YD2" s="133"/>
      <c r="YE2" s="133"/>
      <c r="YF2" s="133"/>
      <c r="YG2" s="133"/>
      <c r="YH2" s="133"/>
      <c r="YI2" s="133"/>
      <c r="YJ2" s="133"/>
      <c r="YK2" s="133"/>
      <c r="YL2" s="133"/>
      <c r="YM2" s="133"/>
      <c r="YN2" s="133"/>
      <c r="YO2" s="133"/>
      <c r="YP2" s="133"/>
      <c r="YQ2" s="133"/>
      <c r="YR2" s="133"/>
      <c r="YS2" s="133"/>
      <c r="YT2" s="133"/>
      <c r="YU2" s="133"/>
      <c r="YV2" s="133"/>
      <c r="YW2" s="133"/>
      <c r="YX2" s="133"/>
      <c r="YY2" s="133"/>
      <c r="YZ2" s="133"/>
      <c r="ZA2" s="133"/>
      <c r="ZB2" s="133"/>
      <c r="ZC2" s="133"/>
      <c r="ZD2" s="133"/>
      <c r="ZE2" s="133"/>
      <c r="ZF2" s="133"/>
      <c r="ZG2" s="133"/>
      <c r="ZH2" s="133"/>
      <c r="ZI2" s="133"/>
      <c r="ZJ2" s="133"/>
      <c r="ZK2" s="133"/>
      <c r="ZL2" s="133"/>
      <c r="ZM2" s="133"/>
      <c r="ZN2" s="133"/>
      <c r="ZO2" s="133"/>
      <c r="ZP2" s="133"/>
      <c r="ZQ2" s="133"/>
      <c r="ZR2" s="133"/>
      <c r="ZS2" s="133"/>
      <c r="ZT2" s="133"/>
      <c r="ZU2" s="133"/>
      <c r="ZV2" s="133"/>
      <c r="ZW2" s="133"/>
      <c r="ZX2" s="133"/>
      <c r="ZY2" s="133"/>
      <c r="ZZ2" s="133"/>
      <c r="AAA2" s="133"/>
      <c r="AAB2" s="133"/>
      <c r="AAC2" s="133"/>
      <c r="AAD2" s="133"/>
      <c r="AAE2" s="133"/>
      <c r="AAF2" s="133"/>
      <c r="AAG2" s="133"/>
      <c r="AAH2" s="133"/>
      <c r="AAI2" s="133"/>
      <c r="AAJ2" s="133"/>
      <c r="AAK2" s="133"/>
      <c r="AAL2" s="133"/>
      <c r="AAM2" s="133"/>
      <c r="AAN2" s="133"/>
      <c r="AAO2" s="133"/>
      <c r="AAP2" s="133"/>
      <c r="AAQ2" s="133"/>
      <c r="AAR2" s="133"/>
      <c r="AAS2" s="133"/>
      <c r="AAT2" s="133"/>
      <c r="AAU2" s="133"/>
      <c r="AAV2" s="133"/>
      <c r="AAW2" s="133"/>
      <c r="AAX2" s="133"/>
      <c r="AAY2" s="133"/>
      <c r="AAZ2" s="133"/>
      <c r="ABA2" s="133"/>
      <c r="ABB2" s="133"/>
      <c r="ABC2" s="133"/>
      <c r="ABD2" s="133"/>
      <c r="ABE2" s="133"/>
      <c r="ABF2" s="133"/>
      <c r="ABG2" s="133"/>
      <c r="ABH2" s="133"/>
      <c r="ABI2" s="133"/>
      <c r="ABJ2" s="133"/>
      <c r="ABK2" s="133"/>
      <c r="ABL2" s="133"/>
      <c r="ABM2" s="133"/>
      <c r="ABN2" s="133"/>
      <c r="ABO2" s="133"/>
      <c r="ABP2" s="133"/>
      <c r="ABQ2" s="133"/>
      <c r="ABR2" s="133"/>
      <c r="ABS2" s="133"/>
      <c r="ABT2" s="133"/>
      <c r="ABU2" s="133"/>
      <c r="ABV2" s="133"/>
      <c r="ABW2" s="133"/>
      <c r="ABX2" s="133"/>
      <c r="ABY2" s="133"/>
      <c r="ABZ2" s="133"/>
      <c r="ACA2" s="133"/>
      <c r="ACB2" s="133"/>
      <c r="ACC2" s="133"/>
      <c r="ACD2" s="133"/>
      <c r="ACE2" s="133"/>
      <c r="ACF2" s="133"/>
      <c r="ACG2" s="133"/>
      <c r="ACH2" s="133"/>
      <c r="ACI2" s="133"/>
      <c r="ACJ2" s="133"/>
      <c r="ACK2" s="133"/>
      <c r="ACL2" s="133"/>
      <c r="ACM2" s="133"/>
      <c r="ACN2" s="133"/>
      <c r="ACO2" s="133"/>
      <c r="ACP2" s="133"/>
      <c r="ACQ2" s="133"/>
      <c r="ACR2" s="133"/>
      <c r="ACS2" s="133"/>
      <c r="ACT2" s="133"/>
      <c r="ACU2" s="133"/>
      <c r="ACV2" s="133"/>
      <c r="ACW2" s="133"/>
      <c r="ACX2" s="133"/>
      <c r="ACY2" s="133"/>
      <c r="ACZ2" s="133"/>
      <c r="ADA2" s="133"/>
      <c r="ADB2" s="133"/>
      <c r="ADC2" s="133"/>
      <c r="ADD2" s="133"/>
      <c r="ADE2" s="133"/>
      <c r="ADF2" s="133"/>
      <c r="ADG2" s="133"/>
      <c r="ADH2" s="133"/>
      <c r="ADI2" s="133"/>
      <c r="ADJ2" s="133"/>
      <c r="ADK2" s="133"/>
      <c r="ADL2" s="133"/>
      <c r="ADM2" s="133"/>
      <c r="ADN2" s="133"/>
      <c r="ADO2" s="133"/>
      <c r="ADP2" s="133"/>
      <c r="ADQ2" s="133"/>
      <c r="ADR2" s="133"/>
      <c r="ADS2" s="133"/>
      <c r="ADT2" s="133"/>
      <c r="ADU2" s="133"/>
      <c r="ADV2" s="133"/>
      <c r="ADW2" s="133"/>
      <c r="ADX2" s="133"/>
      <c r="ADY2" s="133"/>
      <c r="ADZ2" s="133"/>
      <c r="AEA2" s="133"/>
      <c r="AEB2" s="133"/>
      <c r="AEC2" s="133"/>
      <c r="AED2" s="133"/>
      <c r="AEE2" s="133"/>
      <c r="AEF2" s="133"/>
      <c r="AEG2" s="133"/>
      <c r="AEH2" s="133"/>
      <c r="AEI2" s="133"/>
      <c r="AEJ2" s="133"/>
      <c r="AEK2" s="133"/>
      <c r="AEL2" s="133"/>
      <c r="AEM2" s="133"/>
      <c r="AEN2" s="133"/>
      <c r="AEO2" s="133"/>
      <c r="AEP2" s="133"/>
      <c r="AEQ2" s="133"/>
      <c r="AER2" s="133"/>
      <c r="AES2" s="133"/>
      <c r="AET2" s="133"/>
      <c r="AEU2" s="133"/>
      <c r="AEV2" s="133"/>
      <c r="AEW2" s="133"/>
      <c r="AEX2" s="133"/>
      <c r="AEY2" s="133"/>
      <c r="AEZ2" s="133"/>
      <c r="AFA2" s="133"/>
      <c r="AFB2" s="133"/>
      <c r="AFC2" s="133"/>
      <c r="AFD2" s="133"/>
      <c r="AFE2" s="133"/>
      <c r="AFF2" s="133"/>
      <c r="AFG2" s="133"/>
      <c r="AFH2" s="133"/>
      <c r="AFI2" s="133"/>
      <c r="AFJ2" s="133"/>
      <c r="AFK2" s="133"/>
      <c r="AFL2" s="133"/>
      <c r="AFM2" s="133"/>
      <c r="AFN2" s="133"/>
      <c r="AFO2" s="133"/>
      <c r="AFP2" s="133"/>
      <c r="AFQ2" s="133"/>
      <c r="AFR2" s="133"/>
      <c r="AFS2" s="133"/>
      <c r="AFT2" s="133"/>
      <c r="AFU2" s="133"/>
      <c r="AFV2" s="133"/>
      <c r="AFW2" s="133"/>
      <c r="AFX2" s="133"/>
      <c r="AFY2" s="133"/>
      <c r="AFZ2" s="133"/>
      <c r="AGA2" s="133"/>
      <c r="AGB2" s="133"/>
      <c r="AGC2" s="133"/>
      <c r="AGD2" s="133"/>
      <c r="AGE2" s="133"/>
      <c r="AGF2" s="133"/>
      <c r="AGG2" s="133"/>
      <c r="AGH2" s="133"/>
      <c r="AGI2" s="133"/>
      <c r="AGJ2" s="133"/>
      <c r="AGK2" s="133"/>
      <c r="AGL2" s="133"/>
      <c r="AGM2" s="133"/>
      <c r="AGN2" s="133"/>
      <c r="AGO2" s="133"/>
      <c r="AGP2" s="133"/>
      <c r="AGQ2" s="133"/>
      <c r="AGR2" s="133"/>
      <c r="AGS2" s="133"/>
      <c r="AGT2" s="133"/>
      <c r="AGU2" s="133"/>
      <c r="AGV2" s="133"/>
      <c r="AGW2" s="133"/>
      <c r="AGX2" s="133"/>
      <c r="AGY2" s="133"/>
      <c r="AGZ2" s="133"/>
      <c r="AHA2" s="133"/>
      <c r="AHB2" s="133"/>
      <c r="AHC2" s="133"/>
      <c r="AHD2" s="133"/>
      <c r="AHE2" s="133"/>
      <c r="AHF2" s="133"/>
      <c r="AHG2" s="133"/>
      <c r="AHH2" s="133"/>
      <c r="AHI2" s="133"/>
      <c r="AHJ2" s="133"/>
      <c r="AHK2" s="133"/>
      <c r="AHL2" s="133"/>
      <c r="AHM2" s="133"/>
      <c r="AHN2" s="133"/>
      <c r="AHO2" s="133"/>
      <c r="AHP2" s="133"/>
      <c r="AHQ2" s="133"/>
      <c r="AHR2" s="133"/>
      <c r="AHS2" s="133"/>
      <c r="AHT2" s="133"/>
      <c r="AHU2" s="133"/>
      <c r="AHV2" s="133"/>
      <c r="AHW2" s="133"/>
      <c r="AHX2" s="133"/>
      <c r="AHY2" s="133"/>
      <c r="AHZ2" s="133"/>
      <c r="AIA2" s="133"/>
      <c r="AIB2" s="133"/>
      <c r="AIC2" s="133"/>
      <c r="AID2" s="133"/>
      <c r="AIE2" s="133"/>
      <c r="AIF2" s="133"/>
      <c r="AIG2" s="133"/>
      <c r="AIH2" s="133"/>
      <c r="AII2" s="133"/>
      <c r="AIJ2" s="133"/>
      <c r="AIK2" s="133"/>
      <c r="AIL2" s="133"/>
      <c r="AIM2" s="133"/>
      <c r="AIN2" s="133"/>
      <c r="AIO2" s="133"/>
      <c r="AIP2" s="133"/>
      <c r="AIQ2" s="133"/>
      <c r="AIR2" s="133"/>
      <c r="AIS2" s="133"/>
      <c r="AIT2" s="133"/>
      <c r="AIU2" s="133"/>
      <c r="AIV2" s="133"/>
      <c r="AIW2" s="133"/>
      <c r="AIX2" s="133"/>
      <c r="AIY2" s="133"/>
      <c r="AIZ2" s="133"/>
      <c r="AJA2" s="133"/>
      <c r="AJB2" s="133"/>
      <c r="AJC2" s="133"/>
      <c r="AJD2" s="133"/>
      <c r="AJE2" s="133"/>
      <c r="AJF2" s="133"/>
      <c r="AJG2" s="133"/>
      <c r="AJH2" s="133"/>
      <c r="AJI2" s="133"/>
      <c r="AJJ2" s="133"/>
      <c r="AJK2" s="133"/>
      <c r="AJL2" s="133"/>
      <c r="AJM2" s="133"/>
      <c r="AJN2" s="133"/>
      <c r="AJO2" s="133"/>
      <c r="AJP2" s="133"/>
      <c r="AJQ2" s="133"/>
      <c r="AJR2" s="133"/>
      <c r="AJS2" s="133"/>
      <c r="AJT2" s="133"/>
      <c r="AJU2" s="133"/>
      <c r="AJV2" s="133"/>
      <c r="AJW2" s="133"/>
      <c r="AJX2" s="133"/>
      <c r="AJY2" s="133"/>
      <c r="AJZ2" s="133"/>
      <c r="AKA2" s="133"/>
      <c r="AKB2" s="133"/>
      <c r="AKC2" s="133"/>
      <c r="AKD2" s="133"/>
      <c r="AKE2" s="133"/>
      <c r="AKF2" s="133"/>
      <c r="AKG2" s="133"/>
      <c r="AKH2" s="133"/>
      <c r="AKI2" s="133"/>
      <c r="AKJ2" s="133"/>
      <c r="AKK2" s="133"/>
      <c r="AKL2" s="133"/>
      <c r="AKM2" s="133"/>
      <c r="AKN2" s="133"/>
      <c r="AKO2" s="133"/>
      <c r="AKP2" s="133"/>
      <c r="AKQ2" s="133"/>
      <c r="AKR2" s="133"/>
      <c r="AKS2" s="133"/>
      <c r="AKT2" s="133"/>
      <c r="AKU2" s="133"/>
      <c r="AKV2" s="133"/>
      <c r="AKW2" s="133"/>
      <c r="AKX2" s="133"/>
      <c r="AKY2" s="133"/>
      <c r="AKZ2" s="133"/>
      <c r="ALA2" s="133"/>
      <c r="ALB2" s="133"/>
      <c r="ALC2" s="133"/>
      <c r="ALD2" s="133"/>
      <c r="ALE2" s="133"/>
      <c r="ALF2" s="133"/>
      <c r="ALG2" s="133"/>
      <c r="ALH2" s="133"/>
      <c r="ALI2" s="133"/>
      <c r="ALJ2" s="133"/>
      <c r="ALK2" s="133"/>
      <c r="ALL2" s="133"/>
      <c r="ALM2" s="133"/>
      <c r="ALN2" s="133"/>
      <c r="ALO2" s="133"/>
      <c r="ALP2" s="133"/>
      <c r="ALQ2" s="133"/>
      <c r="ALR2" s="133"/>
      <c r="ALS2" s="133"/>
      <c r="ALT2" s="133"/>
      <c r="ALU2" s="133"/>
      <c r="ALV2" s="133"/>
      <c r="ALW2" s="133"/>
      <c r="ALX2" s="133"/>
      <c r="ALY2" s="133"/>
      <c r="ALZ2" s="133"/>
      <c r="AMA2" s="133"/>
      <c r="AMB2" s="133"/>
      <c r="AMC2" s="133"/>
      <c r="AMD2" s="133"/>
      <c r="AME2" s="133"/>
      <c r="AMF2" s="133"/>
      <c r="AMG2" s="133"/>
    </row>
    <row r="4" spans="1:1021">
      <c r="A4" s="205" t="s">
        <v>1663</v>
      </c>
      <c r="B4" s="205" t="s">
        <v>1411</v>
      </c>
      <c r="C4" s="205" t="s">
        <v>1412</v>
      </c>
      <c r="D4" s="205" t="s">
        <v>1347</v>
      </c>
      <c r="E4" s="206" t="s">
        <v>1413</v>
      </c>
      <c r="F4" s="207" t="s">
        <v>1414</v>
      </c>
      <c r="G4" s="202"/>
      <c r="H4" s="197" t="s">
        <v>1664</v>
      </c>
    </row>
    <row r="5" spans="1:1021">
      <c r="A5" s="860" t="s">
        <v>1665</v>
      </c>
      <c r="B5" s="860"/>
      <c r="C5" s="860"/>
      <c r="D5" s="860"/>
      <c r="E5" s="860"/>
      <c r="F5" s="860"/>
      <c r="G5" s="202"/>
    </row>
    <row r="6" spans="1:1021" ht="78.75">
      <c r="B6" s="173" t="s">
        <v>1666</v>
      </c>
      <c r="C6" s="193" t="s">
        <v>1667</v>
      </c>
      <c r="D6" s="186" t="s">
        <v>1668</v>
      </c>
      <c r="E6" s="208">
        <v>4</v>
      </c>
      <c r="F6" s="187" t="s">
        <v>424</v>
      </c>
      <c r="G6" s="209" t="s">
        <v>1669</v>
      </c>
      <c r="H6" s="181" t="s">
        <v>1670</v>
      </c>
    </row>
    <row r="7" spans="1:1021" ht="110.25">
      <c r="B7" s="173" t="s">
        <v>1671</v>
      </c>
      <c r="C7" s="193" t="s">
        <v>1672</v>
      </c>
      <c r="D7" s="210" t="s">
        <v>1673</v>
      </c>
      <c r="E7" s="208">
        <v>3</v>
      </c>
      <c r="F7" s="187" t="s">
        <v>424</v>
      </c>
      <c r="G7" s="209" t="s">
        <v>1669</v>
      </c>
      <c r="H7" s="181" t="s">
        <v>1670</v>
      </c>
    </row>
    <row r="8" spans="1:1021" ht="63">
      <c r="B8" s="173" t="s">
        <v>1674</v>
      </c>
      <c r="C8" s="193" t="s">
        <v>1675</v>
      </c>
      <c r="D8" s="210" t="s">
        <v>1676</v>
      </c>
      <c r="E8" s="208">
        <v>2</v>
      </c>
      <c r="F8" s="187" t="s">
        <v>424</v>
      </c>
      <c r="G8" s="209" t="s">
        <v>1669</v>
      </c>
      <c r="H8" s="181" t="s">
        <v>1670</v>
      </c>
    </row>
    <row r="9" spans="1:1021" ht="78.75">
      <c r="B9" s="173" t="s">
        <v>1677</v>
      </c>
      <c r="C9" s="193" t="s">
        <v>1678</v>
      </c>
      <c r="D9" s="210" t="s">
        <v>1679</v>
      </c>
      <c r="E9" s="208">
        <v>1</v>
      </c>
      <c r="F9" s="187" t="s">
        <v>424</v>
      </c>
      <c r="G9" s="209" t="s">
        <v>1669</v>
      </c>
      <c r="H9" s="181" t="s">
        <v>1670</v>
      </c>
    </row>
    <row r="10" spans="1:1021">
      <c r="C10" s="183"/>
      <c r="D10" s="211"/>
      <c r="E10" s="212"/>
      <c r="H10" s="214"/>
    </row>
    <row r="11" spans="1:1021">
      <c r="A11" s="860" t="s">
        <v>1680</v>
      </c>
      <c r="B11" s="860"/>
      <c r="C11" s="860"/>
      <c r="D11" s="860"/>
      <c r="E11" s="860"/>
      <c r="F11" s="860"/>
      <c r="G11" s="202"/>
      <c r="H11" s="214"/>
    </row>
    <row r="12" spans="1:1021" ht="110.25">
      <c r="B12" s="173" t="s">
        <v>1681</v>
      </c>
      <c r="C12" s="193" t="s">
        <v>1682</v>
      </c>
      <c r="D12" s="210" t="s">
        <v>1683</v>
      </c>
      <c r="E12" s="208">
        <v>2</v>
      </c>
      <c r="F12" s="187" t="s">
        <v>424</v>
      </c>
      <c r="G12" s="209" t="s">
        <v>1669</v>
      </c>
      <c r="H12" s="181" t="s">
        <v>1670</v>
      </c>
    </row>
    <row r="13" spans="1:1021" ht="126">
      <c r="B13" s="173" t="s">
        <v>1684</v>
      </c>
      <c r="C13" s="193" t="s">
        <v>1685</v>
      </c>
      <c r="D13" s="210" t="s">
        <v>1686</v>
      </c>
      <c r="E13" s="208">
        <v>2</v>
      </c>
      <c r="F13" s="187" t="s">
        <v>424</v>
      </c>
      <c r="G13" s="209" t="s">
        <v>1669</v>
      </c>
      <c r="H13" s="181" t="s">
        <v>1670</v>
      </c>
    </row>
    <row r="14" spans="1:1021" ht="94.5">
      <c r="B14" s="173" t="s">
        <v>1687</v>
      </c>
      <c r="C14" s="193" t="s">
        <v>1688</v>
      </c>
      <c r="D14" s="210" t="s">
        <v>1689</v>
      </c>
      <c r="E14" s="208">
        <v>1</v>
      </c>
      <c r="F14" s="187" t="s">
        <v>424</v>
      </c>
      <c r="G14" s="209" t="s">
        <v>1690</v>
      </c>
      <c r="H14" s="181" t="s">
        <v>1670</v>
      </c>
    </row>
    <row r="15" spans="1:1021" ht="47.25">
      <c r="B15" s="173" t="s">
        <v>1691</v>
      </c>
      <c r="C15" s="193" t="s">
        <v>1692</v>
      </c>
      <c r="D15" s="210" t="s">
        <v>1693</v>
      </c>
      <c r="E15" s="208">
        <v>8</v>
      </c>
      <c r="F15" s="187" t="s">
        <v>424</v>
      </c>
      <c r="G15" s="215" t="s">
        <v>1694</v>
      </c>
      <c r="H15" s="181" t="s">
        <v>1670</v>
      </c>
    </row>
    <row r="16" spans="1:1021" ht="47.25">
      <c r="B16" s="216" t="s">
        <v>1695</v>
      </c>
      <c r="C16" s="216" t="s">
        <v>1696</v>
      </c>
      <c r="D16" s="210" t="s">
        <v>1697</v>
      </c>
      <c r="E16" s="208">
        <v>2</v>
      </c>
      <c r="F16" s="187" t="s">
        <v>424</v>
      </c>
      <c r="G16" s="215" t="s">
        <v>1694</v>
      </c>
      <c r="H16" s="181" t="s">
        <v>1670</v>
      </c>
    </row>
    <row r="17" spans="1:8" ht="47.25">
      <c r="A17" s="217"/>
      <c r="B17" s="216" t="s">
        <v>1698</v>
      </c>
      <c r="C17" s="216" t="s">
        <v>1699</v>
      </c>
      <c r="D17" s="210" t="s">
        <v>1700</v>
      </c>
      <c r="E17" s="208">
        <v>1</v>
      </c>
      <c r="F17" s="187" t="s">
        <v>424</v>
      </c>
      <c r="G17" s="215" t="s">
        <v>1694</v>
      </c>
      <c r="H17" s="181" t="s">
        <v>1670</v>
      </c>
    </row>
    <row r="18" spans="1:8" ht="47.25">
      <c r="A18" s="217"/>
      <c r="B18" s="216" t="s">
        <v>1701</v>
      </c>
      <c r="C18" s="216" t="s">
        <v>1702</v>
      </c>
      <c r="D18" s="181" t="s">
        <v>1703</v>
      </c>
      <c r="E18" s="208">
        <v>1</v>
      </c>
      <c r="F18" s="187" t="s">
        <v>424</v>
      </c>
      <c r="G18" s="215" t="s">
        <v>1694</v>
      </c>
      <c r="H18" s="181" t="s">
        <v>1670</v>
      </c>
    </row>
    <row r="19" spans="1:8" ht="78.75">
      <c r="A19" s="217"/>
      <c r="B19" s="216" t="s">
        <v>1704</v>
      </c>
      <c r="C19" s="216" t="s">
        <v>1705</v>
      </c>
      <c r="D19" s="181" t="s">
        <v>1706</v>
      </c>
      <c r="E19" s="208">
        <v>1</v>
      </c>
      <c r="F19" s="187" t="s">
        <v>424</v>
      </c>
      <c r="G19" s="215" t="s">
        <v>1707</v>
      </c>
      <c r="H19" s="181" t="s">
        <v>1670</v>
      </c>
    </row>
    <row r="20" spans="1:8" ht="78.75">
      <c r="A20" s="217"/>
      <c r="B20" s="216" t="s">
        <v>1708</v>
      </c>
      <c r="C20" s="216" t="s">
        <v>1709</v>
      </c>
      <c r="D20" s="146" t="s">
        <v>1710</v>
      </c>
      <c r="E20" s="208">
        <v>1</v>
      </c>
      <c r="F20" s="187" t="s">
        <v>424</v>
      </c>
      <c r="G20" s="215" t="s">
        <v>1694</v>
      </c>
      <c r="H20" s="181" t="s">
        <v>1670</v>
      </c>
    </row>
    <row r="21" spans="1:8" ht="78.75">
      <c r="A21" s="217"/>
      <c r="B21" s="216" t="s">
        <v>1711</v>
      </c>
      <c r="C21" s="216" t="s">
        <v>1712</v>
      </c>
      <c r="D21" s="146" t="s">
        <v>1710</v>
      </c>
      <c r="E21" s="208">
        <v>1</v>
      </c>
      <c r="F21" s="187" t="s">
        <v>424</v>
      </c>
      <c r="G21" s="215" t="s">
        <v>1694</v>
      </c>
      <c r="H21" s="181" t="s">
        <v>1670</v>
      </c>
    </row>
    <row r="22" spans="1:8" ht="63">
      <c r="A22" s="218"/>
      <c r="B22" s="173" t="s">
        <v>1713</v>
      </c>
      <c r="C22" s="193" t="s">
        <v>1714</v>
      </c>
      <c r="D22" s="181" t="s">
        <v>1715</v>
      </c>
      <c r="E22" s="219">
        <v>87</v>
      </c>
      <c r="F22" s="208" t="s">
        <v>424</v>
      </c>
      <c r="G22" s="215" t="s">
        <v>1716</v>
      </c>
      <c r="H22" s="181" t="s">
        <v>1670</v>
      </c>
    </row>
    <row r="23" spans="1:8" ht="47.25">
      <c r="A23" s="218"/>
      <c r="B23" s="173" t="s">
        <v>1717</v>
      </c>
      <c r="C23" s="193" t="s">
        <v>1718</v>
      </c>
      <c r="D23" s="146" t="s">
        <v>1719</v>
      </c>
      <c r="E23" s="219">
        <v>74</v>
      </c>
      <c r="F23" s="208" t="s">
        <v>424</v>
      </c>
      <c r="G23" s="215" t="s">
        <v>1720</v>
      </c>
      <c r="H23" s="181" t="s">
        <v>1670</v>
      </c>
    </row>
    <row r="24" spans="1:8">
      <c r="A24" s="217"/>
      <c r="B24" s="220"/>
      <c r="C24" s="220"/>
      <c r="D24" s="191"/>
      <c r="E24" s="208"/>
      <c r="H24" s="214"/>
    </row>
    <row r="25" spans="1:8">
      <c r="A25" s="860" t="s">
        <v>1721</v>
      </c>
      <c r="B25" s="860"/>
      <c r="C25" s="860"/>
      <c r="D25" s="860"/>
      <c r="E25" s="860"/>
      <c r="F25" s="860"/>
      <c r="H25" s="214"/>
    </row>
    <row r="26" spans="1:8" ht="78.75">
      <c r="A26" s="217"/>
      <c r="B26" s="217" t="s">
        <v>1722</v>
      </c>
      <c r="C26" s="216" t="s">
        <v>1723</v>
      </c>
      <c r="D26" s="210" t="s">
        <v>1724</v>
      </c>
      <c r="E26" s="208">
        <v>1</v>
      </c>
      <c r="F26" s="187" t="s">
        <v>424</v>
      </c>
      <c r="G26" s="209" t="s">
        <v>1690</v>
      </c>
      <c r="H26" s="181" t="s">
        <v>1670</v>
      </c>
    </row>
    <row r="27" spans="1:8" ht="94.5">
      <c r="A27" s="217"/>
      <c r="B27" s="217" t="s">
        <v>1725</v>
      </c>
      <c r="C27" s="216" t="s">
        <v>1726</v>
      </c>
      <c r="D27" s="210" t="s">
        <v>1727</v>
      </c>
      <c r="E27" s="208">
        <v>1</v>
      </c>
      <c r="F27" s="187" t="s">
        <v>424</v>
      </c>
      <c r="G27" s="209" t="s">
        <v>1690</v>
      </c>
      <c r="H27" s="181" t="s">
        <v>1670</v>
      </c>
    </row>
    <row r="28" spans="1:8" ht="78.75">
      <c r="A28" s="217"/>
      <c r="B28" s="217" t="s">
        <v>1728</v>
      </c>
      <c r="C28" s="216" t="s">
        <v>1729</v>
      </c>
      <c r="D28" s="210" t="s">
        <v>1730</v>
      </c>
      <c r="E28" s="208">
        <v>1</v>
      </c>
      <c r="F28" s="187" t="s">
        <v>424</v>
      </c>
      <c r="G28" s="209" t="s">
        <v>1731</v>
      </c>
      <c r="H28" s="181" t="s">
        <v>1670</v>
      </c>
    </row>
    <row r="29" spans="1:8" ht="94.5">
      <c r="A29" s="217"/>
      <c r="B29" s="217" t="s">
        <v>1732</v>
      </c>
      <c r="C29" s="216" t="s">
        <v>1733</v>
      </c>
      <c r="D29" s="181" t="s">
        <v>1734</v>
      </c>
      <c r="E29" s="208">
        <v>1</v>
      </c>
      <c r="F29" s="187" t="s">
        <v>424</v>
      </c>
      <c r="G29" s="215" t="s">
        <v>1735</v>
      </c>
      <c r="H29" s="181" t="s">
        <v>1670</v>
      </c>
    </row>
    <row r="30" spans="1:8" ht="63">
      <c r="A30" s="217"/>
      <c r="B30" s="217" t="s">
        <v>1736</v>
      </c>
      <c r="C30" s="216" t="s">
        <v>1737</v>
      </c>
      <c r="D30" s="215" t="s">
        <v>1738</v>
      </c>
      <c r="E30" s="208">
        <v>18</v>
      </c>
      <c r="F30" s="187" t="s">
        <v>424</v>
      </c>
      <c r="G30" s="221" t="s">
        <v>1739</v>
      </c>
      <c r="H30" s="181" t="s">
        <v>1670</v>
      </c>
    </row>
    <row r="31" spans="1:8">
      <c r="A31" s="218"/>
      <c r="H31" s="186"/>
    </row>
    <row r="32" spans="1:8">
      <c r="A32" s="860" t="s">
        <v>1740</v>
      </c>
      <c r="B32" s="860"/>
      <c r="C32" s="860"/>
      <c r="D32" s="860"/>
      <c r="E32" s="860"/>
      <c r="F32" s="860"/>
      <c r="H32" s="214"/>
    </row>
    <row r="33" spans="1:8" ht="47.25">
      <c r="B33" s="217" t="s">
        <v>1741</v>
      </c>
      <c r="C33" s="216" t="s">
        <v>1742</v>
      </c>
      <c r="D33" s="181" t="s">
        <v>1743</v>
      </c>
      <c r="E33" s="208">
        <v>1</v>
      </c>
      <c r="F33" s="187" t="s">
        <v>424</v>
      </c>
      <c r="G33" s="209" t="s">
        <v>1690</v>
      </c>
      <c r="H33" s="181" t="s">
        <v>1670</v>
      </c>
    </row>
    <row r="34" spans="1:8" ht="47.25">
      <c r="B34" s="217" t="s">
        <v>1744</v>
      </c>
      <c r="C34" s="216" t="s">
        <v>1745</v>
      </c>
      <c r="D34" s="181" t="s">
        <v>1746</v>
      </c>
      <c r="E34" s="208">
        <v>1</v>
      </c>
      <c r="F34" s="187" t="s">
        <v>424</v>
      </c>
      <c r="G34" s="209" t="s">
        <v>1690</v>
      </c>
      <c r="H34" s="181" t="s">
        <v>1670</v>
      </c>
    </row>
    <row r="35" spans="1:8" ht="47.25">
      <c r="B35" s="217" t="s">
        <v>1747</v>
      </c>
      <c r="C35" s="216" t="s">
        <v>1748</v>
      </c>
      <c r="D35" s="181" t="s">
        <v>1749</v>
      </c>
      <c r="E35" s="208">
        <v>5</v>
      </c>
      <c r="F35" s="208" t="s">
        <v>424</v>
      </c>
      <c r="G35" s="209" t="s">
        <v>1750</v>
      </c>
      <c r="H35" s="181" t="s">
        <v>1670</v>
      </c>
    </row>
    <row r="36" spans="1:8">
      <c r="E36" s="223"/>
      <c r="G36" s="224"/>
      <c r="H36" s="186"/>
    </row>
    <row r="37" spans="1:8">
      <c r="A37" s="860" t="s">
        <v>1751</v>
      </c>
      <c r="B37" s="860"/>
      <c r="C37" s="860"/>
      <c r="D37" s="860"/>
      <c r="E37" s="860"/>
      <c r="F37" s="860"/>
      <c r="H37" s="214"/>
    </row>
    <row r="38" spans="1:8">
      <c r="B38" s="173" t="s">
        <v>1752</v>
      </c>
      <c r="C38" s="173" t="s">
        <v>1753</v>
      </c>
      <c r="D38" s="173" t="s">
        <v>1754</v>
      </c>
      <c r="E38" s="219">
        <v>10.6</v>
      </c>
      <c r="F38" s="187" t="s">
        <v>242</v>
      </c>
    </row>
    <row r="39" spans="1:8">
      <c r="B39" s="173" t="s">
        <v>1752</v>
      </c>
      <c r="C39" s="173" t="s">
        <v>1753</v>
      </c>
      <c r="D39" s="173" t="s">
        <v>1755</v>
      </c>
      <c r="E39" s="219">
        <v>2.4</v>
      </c>
      <c r="F39" s="187" t="s">
        <v>242</v>
      </c>
    </row>
  </sheetData>
  <sheetProtection algorithmName="SHA-512" hashValue="LiQdkx3KqEwQEGGsFByAOumgQqUrY6ojGbuwmQXLTRQWnAhfhV9ceXeLFmvezrNDYyNdKdoJGI7S0judr4kslA==" saltValue="B5Zsk68zyNFSVc2SAqk4EQ==" spinCount="100000" sheet="1" objects="1" scenarios="1" formatCells="0"/>
  <mergeCells count="6">
    <mergeCell ref="A37:F37"/>
    <mergeCell ref="A2:F2"/>
    <mergeCell ref="A5:F5"/>
    <mergeCell ref="A11:F11"/>
    <mergeCell ref="A25:F25"/>
    <mergeCell ref="A32:F32"/>
  </mergeCells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7A6F5-9458-41CF-A054-9CF5240C362D}">
  <sheetPr>
    <tabColor theme="8" tint="0.39997558519241921"/>
  </sheetPr>
  <dimension ref="A1:L18"/>
  <sheetViews>
    <sheetView zoomScale="85" zoomScaleNormal="85" workbookViewId="0">
      <selection activeCell="F11" sqref="F11:H11"/>
    </sheetView>
  </sheetViews>
  <sheetFormatPr defaultColWidth="10.33203125" defaultRowHeight="15"/>
  <cols>
    <col min="1" max="1" width="3.83203125" style="226" customWidth="1"/>
    <col min="2" max="2" width="12.5" style="226" customWidth="1"/>
    <col min="3" max="3" width="39.33203125" style="226" customWidth="1"/>
    <col min="4" max="4" width="10.6640625" style="226" customWidth="1"/>
    <col min="5" max="5" width="9.6640625" style="226" customWidth="1"/>
    <col min="6" max="6" width="18.5" style="226" customWidth="1"/>
    <col min="7" max="7" width="22.6640625" style="226" customWidth="1"/>
    <col min="8" max="8" width="46.33203125" style="226" customWidth="1"/>
    <col min="9" max="9" width="3.5" style="226" customWidth="1"/>
    <col min="10" max="16384" width="10.33203125" style="226"/>
  </cols>
  <sheetData>
    <row r="1" spans="1:12" ht="15.75" thickBot="1">
      <c r="A1" s="746"/>
      <c r="B1" s="747"/>
      <c r="C1" s="747"/>
      <c r="D1" s="747"/>
      <c r="E1" s="747"/>
      <c r="F1" s="747"/>
      <c r="G1" s="747"/>
      <c r="H1" s="747"/>
      <c r="I1" s="746"/>
    </row>
    <row r="2" spans="1:12" ht="141" customHeight="1" thickBot="1">
      <c r="A2" s="746"/>
      <c r="B2" s="798" t="s">
        <v>42</v>
      </c>
      <c r="C2" s="799"/>
      <c r="D2" s="799"/>
      <c r="E2" s="799"/>
      <c r="F2" s="799"/>
      <c r="G2" s="799"/>
      <c r="H2" s="800"/>
      <c r="I2" s="746"/>
    </row>
    <row r="3" spans="1:12" ht="65.25" customHeight="1">
      <c r="A3" s="746"/>
      <c r="B3" s="641" t="s">
        <v>29</v>
      </c>
      <c r="C3" s="642" t="s">
        <v>30</v>
      </c>
      <c r="D3" s="779" t="s">
        <v>1760</v>
      </c>
      <c r="E3" s="780"/>
      <c r="F3" s="643" t="s">
        <v>31</v>
      </c>
      <c r="G3" s="643" t="s">
        <v>43</v>
      </c>
      <c r="H3" s="644" t="s">
        <v>44</v>
      </c>
      <c r="I3" s="746"/>
    </row>
    <row r="4" spans="1:12" ht="67.5" customHeight="1" thickBot="1">
      <c r="A4" s="746"/>
      <c r="B4" s="645" t="s">
        <v>45</v>
      </c>
      <c r="C4" s="663"/>
      <c r="D4" s="801"/>
      <c r="E4" s="802"/>
      <c r="F4" s="658"/>
      <c r="G4" s="658"/>
      <c r="H4" s="659"/>
      <c r="I4" s="746"/>
    </row>
    <row r="5" spans="1:12" ht="21" customHeight="1" thickBot="1">
      <c r="A5" s="746"/>
      <c r="I5" s="746"/>
    </row>
    <row r="6" spans="1:12" ht="61.5" customHeight="1" thickBot="1">
      <c r="A6" s="746"/>
      <c r="B6" s="776" t="s">
        <v>46</v>
      </c>
      <c r="C6" s="777"/>
      <c r="D6" s="777"/>
      <c r="E6" s="777"/>
      <c r="F6" s="777"/>
      <c r="G6" s="777"/>
      <c r="H6" s="778"/>
      <c r="I6" s="746"/>
    </row>
    <row r="7" spans="1:12" ht="30.6" customHeight="1">
      <c r="B7" s="793" t="s">
        <v>47</v>
      </c>
      <c r="C7" s="794"/>
      <c r="D7" s="794"/>
      <c r="E7" s="782"/>
      <c r="F7" s="795"/>
      <c r="G7" s="796"/>
      <c r="H7" s="797"/>
    </row>
    <row r="8" spans="1:12" ht="30.75" customHeight="1">
      <c r="B8" s="764" t="s">
        <v>48</v>
      </c>
      <c r="C8" s="765"/>
      <c r="D8" s="765"/>
      <c r="E8" s="766"/>
      <c r="F8" s="767" t="s">
        <v>49</v>
      </c>
      <c r="G8" s="768"/>
      <c r="H8" s="769"/>
    </row>
    <row r="9" spans="1:12" ht="41.25" customHeight="1" thickBot="1">
      <c r="B9" s="770" t="s">
        <v>50</v>
      </c>
      <c r="C9" s="771"/>
      <c r="D9" s="772"/>
      <c r="E9" s="772"/>
      <c r="F9" s="773"/>
      <c r="G9" s="774"/>
      <c r="H9" s="775"/>
      <c r="L9" s="646"/>
    </row>
    <row r="10" spans="1:12" ht="30" customHeight="1">
      <c r="B10" s="781" t="s">
        <v>51</v>
      </c>
      <c r="C10" s="782"/>
      <c r="D10" s="783"/>
      <c r="E10" s="783"/>
      <c r="F10" s="784"/>
      <c r="G10" s="784"/>
      <c r="H10" s="785"/>
      <c r="L10" s="646"/>
    </row>
    <row r="11" spans="1:12" ht="30" customHeight="1">
      <c r="B11" s="786" t="s">
        <v>48</v>
      </c>
      <c r="C11" s="766"/>
      <c r="D11" s="787"/>
      <c r="E11" s="787"/>
      <c r="F11" s="788" t="s">
        <v>49</v>
      </c>
      <c r="G11" s="788"/>
      <c r="H11" s="789"/>
      <c r="L11" s="646"/>
    </row>
    <row r="12" spans="1:12" ht="42" customHeight="1" thickBot="1">
      <c r="B12" s="770" t="s">
        <v>52</v>
      </c>
      <c r="C12" s="771"/>
      <c r="D12" s="772"/>
      <c r="E12" s="772"/>
      <c r="F12" s="773"/>
      <c r="G12" s="774"/>
      <c r="H12" s="775"/>
    </row>
    <row r="13" spans="1:12" ht="76.5" customHeight="1" thickBot="1">
      <c r="B13" s="776" t="s">
        <v>53</v>
      </c>
      <c r="C13" s="790"/>
      <c r="D13" s="790"/>
      <c r="E13" s="790"/>
      <c r="F13" s="790"/>
      <c r="G13" s="790"/>
      <c r="H13" s="791"/>
    </row>
    <row r="14" spans="1:12" ht="59.25" customHeight="1">
      <c r="B14" s="641" t="s">
        <v>29</v>
      </c>
      <c r="C14" s="647" t="s">
        <v>30</v>
      </c>
      <c r="D14" s="779" t="s">
        <v>1760</v>
      </c>
      <c r="E14" s="780"/>
      <c r="F14" s="648" t="s">
        <v>31</v>
      </c>
      <c r="G14" s="649" t="s">
        <v>43</v>
      </c>
      <c r="H14" s="644" t="s">
        <v>44</v>
      </c>
    </row>
    <row r="15" spans="1:12" ht="63.75" customHeight="1" thickBot="1">
      <c r="B15" s="650" t="s">
        <v>54</v>
      </c>
      <c r="C15" s="660"/>
      <c r="D15" s="792"/>
      <c r="E15" s="792"/>
      <c r="F15" s="661"/>
      <c r="G15" s="661"/>
      <c r="H15" s="662"/>
    </row>
    <row r="16" spans="1:12" ht="60" customHeight="1" thickBot="1">
      <c r="B16" s="776" t="s">
        <v>55</v>
      </c>
      <c r="C16" s="777"/>
      <c r="D16" s="777"/>
      <c r="E16" s="777"/>
      <c r="F16" s="777"/>
      <c r="G16" s="777"/>
      <c r="H16" s="778"/>
    </row>
    <row r="17" spans="2:8" ht="61.5" customHeight="1">
      <c r="B17" s="641" t="s">
        <v>29</v>
      </c>
      <c r="C17" s="647" t="s">
        <v>30</v>
      </c>
      <c r="D17" s="779" t="s">
        <v>1761</v>
      </c>
      <c r="E17" s="780"/>
      <c r="F17" s="648" t="s">
        <v>31</v>
      </c>
      <c r="G17" s="643" t="s">
        <v>43</v>
      </c>
      <c r="H17" s="644" t="s">
        <v>44</v>
      </c>
    </row>
    <row r="18" spans="2:8" ht="65.25" customHeight="1" thickBot="1">
      <c r="B18" s="645" t="s">
        <v>54</v>
      </c>
      <c r="C18" s="666"/>
      <c r="D18" s="763"/>
      <c r="E18" s="763"/>
      <c r="F18" s="666"/>
      <c r="G18" s="666"/>
      <c r="H18" s="667"/>
    </row>
  </sheetData>
  <sheetProtection algorithmName="SHA-512" hashValue="8TL/MaVbaoTNCtXphDUduARjKQdJuKI9BkcxiR+SZU1+K6lnWV07JcUw/1K/5GU++He8N0bvSSS37Fqh1TORnQ==" saltValue="UaLH++yquIxEkOD2S/Ae9w==" spinCount="100000" sheet="1" formatColumns="0" formatRows="0"/>
  <mergeCells count="25">
    <mergeCell ref="B7:E7"/>
    <mergeCell ref="F7:H7"/>
    <mergeCell ref="A1:A6"/>
    <mergeCell ref="B1:H1"/>
    <mergeCell ref="I1:I6"/>
    <mergeCell ref="B2:H2"/>
    <mergeCell ref="B6:H6"/>
    <mergeCell ref="D3:E3"/>
    <mergeCell ref="D4:E4"/>
    <mergeCell ref="D18:E18"/>
    <mergeCell ref="B8:E8"/>
    <mergeCell ref="F8:H8"/>
    <mergeCell ref="B9:E9"/>
    <mergeCell ref="F9:H9"/>
    <mergeCell ref="B16:H16"/>
    <mergeCell ref="D17:E17"/>
    <mergeCell ref="B10:E10"/>
    <mergeCell ref="F10:H10"/>
    <mergeCell ref="B11:E11"/>
    <mergeCell ref="F11:H11"/>
    <mergeCell ref="B13:H13"/>
    <mergeCell ref="D14:E14"/>
    <mergeCell ref="D15:E15"/>
    <mergeCell ref="B12:E12"/>
    <mergeCell ref="F12:H12"/>
  </mergeCells>
  <dataValidations count="1">
    <dataValidation type="list" allowBlank="1" showInputMessage="1" showErrorMessage="1" sqref="F8 F11" xr:uid="{1325C896-49D5-4A81-B1AA-DDE93106E965}">
      <formula1>"Zamestnanec uchádzača,Iná osoba podľa § 34 ods. 3 ZVO"</formula1>
    </dataValidation>
  </dataValidations>
  <pageMargins left="0.7" right="0.7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E4A0-5C8F-48C8-A618-EAFB9C028CAE}">
  <dimension ref="B1:B23"/>
  <sheetViews>
    <sheetView showGridLines="0" topLeftCell="B1" zoomScaleNormal="100" workbookViewId="0">
      <selection activeCell="B10" sqref="B10"/>
    </sheetView>
  </sheetViews>
  <sheetFormatPr defaultColWidth="9.33203125" defaultRowHeight="15"/>
  <cols>
    <col min="1" max="1" width="3.6640625" style="226" customWidth="1"/>
    <col min="2" max="2" width="115" style="226" customWidth="1"/>
    <col min="3" max="16384" width="9.33203125" style="226"/>
  </cols>
  <sheetData>
    <row r="1" spans="2:2" ht="15.75" thickBot="1"/>
    <row r="2" spans="2:2" ht="42.75" customHeight="1">
      <c r="B2" s="227" t="s">
        <v>56</v>
      </c>
    </row>
    <row r="3" spans="2:2">
      <c r="B3" s="228"/>
    </row>
    <row r="4" spans="2:2">
      <c r="B4" s="229" t="s">
        <v>57</v>
      </c>
    </row>
    <row r="5" spans="2:2">
      <c r="B5" s="230"/>
    </row>
    <row r="6" spans="2:2">
      <c r="B6" s="231" t="s">
        <v>58</v>
      </c>
    </row>
    <row r="7" spans="2:2">
      <c r="B7" s="229"/>
    </row>
    <row r="8" spans="2:2" ht="30">
      <c r="B8" s="232" t="s">
        <v>59</v>
      </c>
    </row>
    <row r="9" spans="2:2">
      <c r="B9" s="232"/>
    </row>
    <row r="10" spans="2:2">
      <c r="B10" s="233" t="s">
        <v>60</v>
      </c>
    </row>
    <row r="11" spans="2:2">
      <c r="B11" s="233" t="s">
        <v>61</v>
      </c>
    </row>
    <row r="12" spans="2:2">
      <c r="B12" s="233" t="s">
        <v>62</v>
      </c>
    </row>
    <row r="13" spans="2:2">
      <c r="B13" s="233" t="s">
        <v>63</v>
      </c>
    </row>
    <row r="14" spans="2:2" ht="16.5" customHeight="1">
      <c r="B14" s="229"/>
    </row>
    <row r="15" spans="2:2" ht="30">
      <c r="B15" s="232" t="s">
        <v>64</v>
      </c>
    </row>
    <row r="16" spans="2:2">
      <c r="B16" s="234"/>
    </row>
    <row r="17" spans="2:2" ht="30">
      <c r="B17" s="229" t="s">
        <v>65</v>
      </c>
    </row>
    <row r="18" spans="2:2" ht="15.75" thickBot="1">
      <c r="B18" s="235"/>
    </row>
    <row r="19" spans="2:2">
      <c r="B19" s="236"/>
    </row>
    <row r="20" spans="2:2">
      <c r="B20" s="236"/>
    </row>
    <row r="21" spans="2:2">
      <c r="B21" s="236"/>
    </row>
    <row r="22" spans="2:2" ht="13.5" customHeight="1">
      <c r="B22" s="236"/>
    </row>
    <row r="23" spans="2:2" ht="15.75">
      <c r="B23" s="237"/>
    </row>
  </sheetData>
  <sheetProtection algorithmName="SHA-512" hashValue="KyLP5XWyWqgWLScgJCnAS5F8iUofvhb/ub/HfRm89eF8nkH9TMH5akuFl0huyPh3eQuiB4h+TgE4nOOf5kchWA==" saltValue="cLbg1nIo68GdFmT/k0vEEg==" spinCount="100000" sheet="1" objects="1" scenarios="1" formatColumns="0" formatRows="0"/>
  <hyperlinks>
    <hyperlink ref="B8" r:id="rId1" location="paragraf-32:~:text=Za%20osobu%20pod%C4%BEa,t%C3%A1to%20osoba%20riadi." display="že v spoločnosti uchádazača neexistuje iná osoba podľa § 32 osd. 8 ZVO." xr:uid="{A581520C-4F29-4798-9A37-BA6D3EF544BF}"/>
    <hyperlink ref="B15" r:id="rId2" location="paragraf-32.odsek-1.pismeno-a" xr:uid="{EAA60E9D-5793-4E9A-996E-42DADC01D2B1}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F4E98-48B3-4B54-B2F1-8C7F0A3B61F9}">
  <dimension ref="B1:B27"/>
  <sheetViews>
    <sheetView showGridLines="0" zoomScaleNormal="100" workbookViewId="0">
      <selection activeCell="B2" sqref="B2"/>
    </sheetView>
  </sheetViews>
  <sheetFormatPr defaultColWidth="9.33203125" defaultRowHeight="15"/>
  <cols>
    <col min="1" max="1" width="4.33203125" style="226" customWidth="1"/>
    <col min="2" max="2" width="115" style="226" customWidth="1"/>
    <col min="3" max="16384" width="9.33203125" style="226"/>
  </cols>
  <sheetData>
    <row r="1" spans="2:2" ht="15.75" thickBot="1"/>
    <row r="2" spans="2:2" ht="42.75" customHeight="1">
      <c r="B2" s="227" t="s">
        <v>66</v>
      </c>
    </row>
    <row r="3" spans="2:2">
      <c r="B3" s="228"/>
    </row>
    <row r="4" spans="2:2">
      <c r="B4" s="238" t="s">
        <v>57</v>
      </c>
    </row>
    <row r="5" spans="2:2">
      <c r="B5" s="228"/>
    </row>
    <row r="6" spans="2:2">
      <c r="B6" s="239" t="s">
        <v>58</v>
      </c>
    </row>
    <row r="7" spans="2:2">
      <c r="B7" s="240"/>
    </row>
    <row r="8" spans="2:2" ht="60.75" customHeight="1">
      <c r="B8" s="229" t="s">
        <v>67</v>
      </c>
    </row>
    <row r="9" spans="2:2">
      <c r="B9" s="229"/>
    </row>
    <row r="10" spans="2:2">
      <c r="B10" s="229" t="s">
        <v>68</v>
      </c>
    </row>
    <row r="11" spans="2:2">
      <c r="B11" s="229" t="s">
        <v>69</v>
      </c>
    </row>
    <row r="12" spans="2:2">
      <c r="B12" s="229" t="s">
        <v>70</v>
      </c>
    </row>
    <row r="13" spans="2:2">
      <c r="B13" s="229" t="s">
        <v>71</v>
      </c>
    </row>
    <row r="14" spans="2:2">
      <c r="B14" s="229" t="s">
        <v>72</v>
      </c>
    </row>
    <row r="15" spans="2:2">
      <c r="B15" s="229" t="s">
        <v>73</v>
      </c>
    </row>
    <row r="16" spans="2:2">
      <c r="B16" s="229" t="s">
        <v>74</v>
      </c>
    </row>
    <row r="17" spans="2:2" ht="26.25">
      <c r="B17" s="229" t="s">
        <v>75</v>
      </c>
    </row>
    <row r="18" spans="2:2">
      <c r="B18" s="229" t="s">
        <v>76</v>
      </c>
    </row>
    <row r="19" spans="2:2">
      <c r="B19" s="229" t="s">
        <v>77</v>
      </c>
    </row>
    <row r="20" spans="2:2">
      <c r="B20" s="229" t="s">
        <v>78</v>
      </c>
    </row>
    <row r="21" spans="2:2">
      <c r="B21" s="229" t="s">
        <v>79</v>
      </c>
    </row>
    <row r="22" spans="2:2">
      <c r="B22" s="229" t="s">
        <v>80</v>
      </c>
    </row>
    <row r="23" spans="2:2">
      <c r="B23" s="230"/>
    </row>
    <row r="24" spans="2:2" ht="60">
      <c r="B24" s="229" t="s">
        <v>81</v>
      </c>
    </row>
    <row r="25" spans="2:2" ht="13.5" customHeight="1">
      <c r="B25" s="229"/>
    </row>
    <row r="26" spans="2:2" ht="30">
      <c r="B26" s="229" t="s">
        <v>82</v>
      </c>
    </row>
    <row r="27" spans="2:2" ht="15.75" thickBot="1">
      <c r="B27" s="241"/>
    </row>
  </sheetData>
  <sheetProtection algorithmName="SHA-512" hashValue="1F+sQ0wwtKw6zhZJU659lbfWaTlQNESZAPACjrcRG4YgSa5Fid8peFiIs7mOQ8y8h+bVrhNVp6m7kXndyhking==" saltValue="Um13cAAzKN0d9R1IMMRRp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720BC-9D0A-4E49-9C56-03D4B79C5D26}">
  <dimension ref="B1:B26"/>
  <sheetViews>
    <sheetView showGridLines="0" zoomScaleNormal="100" workbookViewId="0">
      <selection activeCell="B6" sqref="B6"/>
    </sheetView>
  </sheetViews>
  <sheetFormatPr defaultColWidth="9.33203125" defaultRowHeight="15"/>
  <cols>
    <col min="1" max="1" width="3.6640625" style="226" customWidth="1"/>
    <col min="2" max="2" width="115" style="226" customWidth="1"/>
    <col min="3" max="16384" width="9.33203125" style="226"/>
  </cols>
  <sheetData>
    <row r="1" spans="2:2" ht="15.75" thickBot="1"/>
    <row r="2" spans="2:2" ht="42.75" customHeight="1">
      <c r="B2" s="227" t="s">
        <v>83</v>
      </c>
    </row>
    <row r="3" spans="2:2">
      <c r="B3" s="228"/>
    </row>
    <row r="4" spans="2:2">
      <c r="B4" s="229" t="s">
        <v>57</v>
      </c>
    </row>
    <row r="5" spans="2:2">
      <c r="B5" s="230"/>
    </row>
    <row r="6" spans="2:2">
      <c r="B6" s="231" t="s">
        <v>58</v>
      </c>
    </row>
    <row r="7" spans="2:2">
      <c r="B7" s="229"/>
    </row>
    <row r="8" spans="2:2" ht="60.75" customHeight="1">
      <c r="B8" s="229" t="s">
        <v>84</v>
      </c>
    </row>
    <row r="9" spans="2:2">
      <c r="B9" s="229" t="s">
        <v>85</v>
      </c>
    </row>
    <row r="10" spans="2:2">
      <c r="B10" s="234"/>
    </row>
    <row r="11" spans="2:2" ht="26.25">
      <c r="B11" s="229" t="s">
        <v>86</v>
      </c>
    </row>
    <row r="12" spans="2:2">
      <c r="B12" s="229"/>
    </row>
    <row r="13" spans="2:2" ht="26.25">
      <c r="B13" s="229" t="s">
        <v>87</v>
      </c>
    </row>
    <row r="14" spans="2:2">
      <c r="B14" s="229"/>
    </row>
    <row r="15" spans="2:2" ht="26.25">
      <c r="B15" s="229" t="s">
        <v>88</v>
      </c>
    </row>
    <row r="16" spans="2:2">
      <c r="B16" s="229"/>
    </row>
    <row r="17" spans="2:2" ht="37.5">
      <c r="B17" s="229" t="s">
        <v>89</v>
      </c>
    </row>
    <row r="18" spans="2:2">
      <c r="B18" s="229"/>
    </row>
    <row r="19" spans="2:2" ht="75">
      <c r="B19" s="229" t="s">
        <v>90</v>
      </c>
    </row>
    <row r="20" spans="2:2" ht="15.75" thickBot="1">
      <c r="B20" s="235"/>
    </row>
    <row r="21" spans="2:2">
      <c r="B21" s="236"/>
    </row>
    <row r="22" spans="2:2">
      <c r="B22" s="236"/>
    </row>
    <row r="23" spans="2:2">
      <c r="B23" s="236"/>
    </row>
    <row r="24" spans="2:2">
      <c r="B24" s="236"/>
    </row>
    <row r="25" spans="2:2" ht="13.5" customHeight="1">
      <c r="B25" s="236"/>
    </row>
    <row r="26" spans="2:2" ht="15.75">
      <c r="B26" s="237"/>
    </row>
  </sheetData>
  <sheetProtection algorithmName="SHA-512" hashValue="vHBXjxxIKKicaQkGc5ciFZ2+NSF6lTpoCDTsmQ4GLmnNrNQQ429JZphq2g8rZAgW6GtZIb0V998kcHbFHzs17Q==" saltValue="bL2FI6EO3jQ3gZ1FWyZST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4"/>
  <sheetViews>
    <sheetView showGridLines="0" topLeftCell="A67" zoomScale="90" zoomScaleNormal="90" workbookViewId="0">
      <selection activeCell="AG101" sqref="AG101:AM101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26.33203125" customWidth="1"/>
    <col min="36" max="36" width="0.5" hidden="1" customWidth="1"/>
    <col min="37" max="37" width="2.5" hidden="1" customWidth="1"/>
    <col min="38" max="38" width="1.5" hidden="1" customWidth="1"/>
    <col min="39" max="39" width="27.5" customWidth="1"/>
    <col min="40" max="40" width="6.1640625" customWidth="1"/>
    <col min="41" max="41" width="3.5" hidden="1" customWidth="1"/>
    <col min="42" max="42" width="24.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hidden="1" customWidth="1"/>
    <col min="71" max="91" width="9.33203125" hidden="1"/>
  </cols>
  <sheetData>
    <row r="1" spans="1:74">
      <c r="A1" s="7" t="s">
        <v>91</v>
      </c>
      <c r="AZ1" s="7" t="s">
        <v>92</v>
      </c>
      <c r="BA1" s="7" t="s">
        <v>93</v>
      </c>
      <c r="BB1" s="7" t="s">
        <v>92</v>
      </c>
      <c r="BT1" s="7" t="s">
        <v>94</v>
      </c>
      <c r="BU1" s="7" t="s">
        <v>94</v>
      </c>
      <c r="BV1" s="7" t="s">
        <v>95</v>
      </c>
    </row>
    <row r="2" spans="1:74" ht="36.950000000000003" customHeight="1">
      <c r="AR2" s="803" t="s">
        <v>96</v>
      </c>
      <c r="AS2" s="804"/>
      <c r="AT2" s="804"/>
      <c r="AU2" s="804"/>
      <c r="AV2" s="804"/>
      <c r="AW2" s="804"/>
      <c r="AX2" s="804"/>
      <c r="AY2" s="804"/>
      <c r="AZ2" s="804"/>
      <c r="BA2" s="804"/>
      <c r="BB2" s="804"/>
      <c r="BC2" s="804"/>
      <c r="BD2" s="804"/>
      <c r="BE2" s="804"/>
      <c r="BS2" s="8" t="s">
        <v>97</v>
      </c>
      <c r="BT2" s="8" t="s">
        <v>98</v>
      </c>
    </row>
    <row r="3" spans="1:74" ht="6.9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  <c r="BS3" s="8" t="s">
        <v>97</v>
      </c>
      <c r="BT3" s="8" t="s">
        <v>98</v>
      </c>
    </row>
    <row r="4" spans="1:74" ht="24.95" customHeight="1">
      <c r="B4" s="11"/>
      <c r="D4" s="12" t="s">
        <v>99</v>
      </c>
      <c r="AR4" s="11"/>
      <c r="AS4" s="13" t="s">
        <v>100</v>
      </c>
      <c r="BS4" s="8" t="s">
        <v>101</v>
      </c>
    </row>
    <row r="5" spans="1:74" ht="12" customHeight="1">
      <c r="B5" s="11"/>
      <c r="D5" s="14" t="s">
        <v>102</v>
      </c>
      <c r="K5" s="815" t="s">
        <v>103</v>
      </c>
      <c r="L5" s="804"/>
      <c r="M5" s="804"/>
      <c r="N5" s="804"/>
      <c r="O5" s="804"/>
      <c r="P5" s="804"/>
      <c r="Q5" s="804"/>
      <c r="R5" s="804"/>
      <c r="S5" s="804"/>
      <c r="T5" s="804"/>
      <c r="U5" s="804"/>
      <c r="V5" s="804"/>
      <c r="W5" s="804"/>
      <c r="X5" s="804"/>
      <c r="Y5" s="804"/>
      <c r="Z5" s="804"/>
      <c r="AA5" s="804"/>
      <c r="AB5" s="804"/>
      <c r="AC5" s="804"/>
      <c r="AD5" s="804"/>
      <c r="AE5" s="804"/>
      <c r="AF5" s="804"/>
      <c r="AG5" s="804"/>
      <c r="AH5" s="804"/>
      <c r="AI5" s="804"/>
      <c r="AJ5" s="804"/>
      <c r="AR5" s="11"/>
      <c r="BS5" s="8" t="s">
        <v>97</v>
      </c>
    </row>
    <row r="6" spans="1:74" ht="36.950000000000003" customHeight="1">
      <c r="B6" s="11"/>
      <c r="D6" s="16" t="s">
        <v>104</v>
      </c>
      <c r="K6" s="816" t="s">
        <v>105</v>
      </c>
      <c r="L6" s="804"/>
      <c r="M6" s="804"/>
      <c r="N6" s="804"/>
      <c r="O6" s="804"/>
      <c r="P6" s="804"/>
      <c r="Q6" s="804"/>
      <c r="R6" s="804"/>
      <c r="S6" s="804"/>
      <c r="T6" s="804"/>
      <c r="U6" s="804"/>
      <c r="V6" s="804"/>
      <c r="W6" s="804"/>
      <c r="X6" s="804"/>
      <c r="Y6" s="804"/>
      <c r="Z6" s="804"/>
      <c r="AA6" s="804"/>
      <c r="AB6" s="804"/>
      <c r="AC6" s="804"/>
      <c r="AD6" s="804"/>
      <c r="AE6" s="804"/>
      <c r="AF6" s="804"/>
      <c r="AG6" s="804"/>
      <c r="AH6" s="804"/>
      <c r="AI6" s="804"/>
      <c r="AJ6" s="804"/>
      <c r="AR6" s="11"/>
      <c r="BS6" s="8" t="s">
        <v>97</v>
      </c>
    </row>
    <row r="7" spans="1:74" ht="12" customHeight="1">
      <c r="B7" s="11"/>
      <c r="D7" s="17" t="s">
        <v>106</v>
      </c>
      <c r="K7" s="15" t="s">
        <v>92</v>
      </c>
      <c r="AK7" s="17" t="s">
        <v>107</v>
      </c>
      <c r="AN7" s="15" t="s">
        <v>92</v>
      </c>
      <c r="AR7" s="11"/>
      <c r="BS7" s="8" t="s">
        <v>97</v>
      </c>
    </row>
    <row r="8" spans="1:74" ht="12" customHeight="1">
      <c r="B8" s="11"/>
      <c r="D8" s="17" t="s">
        <v>108</v>
      </c>
      <c r="K8" s="15" t="s">
        <v>109</v>
      </c>
      <c r="AK8" s="17" t="s">
        <v>110</v>
      </c>
      <c r="AN8" s="15" t="s">
        <v>111</v>
      </c>
      <c r="AR8" s="11"/>
      <c r="BS8" s="8" t="s">
        <v>97</v>
      </c>
    </row>
    <row r="9" spans="1:74" ht="14.45" customHeight="1">
      <c r="B9" s="11"/>
      <c r="AR9" s="11"/>
      <c r="BS9" s="8" t="s">
        <v>97</v>
      </c>
    </row>
    <row r="10" spans="1:74" ht="12" customHeight="1">
      <c r="B10" s="11"/>
      <c r="D10" s="17" t="s">
        <v>112</v>
      </c>
      <c r="AK10" s="17" t="s">
        <v>4</v>
      </c>
      <c r="AN10" s="15" t="s">
        <v>92</v>
      </c>
      <c r="AR10" s="11"/>
      <c r="BS10" s="8" t="s">
        <v>97</v>
      </c>
    </row>
    <row r="11" spans="1:74" ht="18.399999999999999" customHeight="1">
      <c r="B11" s="11"/>
      <c r="E11" s="15" t="s">
        <v>109</v>
      </c>
      <c r="AK11" s="17" t="s">
        <v>5</v>
      </c>
      <c r="AN11" s="15" t="s">
        <v>92</v>
      </c>
      <c r="AR11" s="11"/>
      <c r="BS11" s="8" t="s">
        <v>97</v>
      </c>
    </row>
    <row r="12" spans="1:74" ht="6.95" customHeight="1">
      <c r="B12" s="11"/>
      <c r="AR12" s="11"/>
      <c r="BS12" s="8" t="s">
        <v>97</v>
      </c>
    </row>
    <row r="13" spans="1:74" ht="12" customHeight="1">
      <c r="B13" s="11"/>
      <c r="D13" s="17" t="s">
        <v>113</v>
      </c>
      <c r="AK13" s="17" t="s">
        <v>4</v>
      </c>
      <c r="AN13" s="15" t="s">
        <v>92</v>
      </c>
      <c r="AR13" s="11"/>
      <c r="BS13" s="8" t="s">
        <v>97</v>
      </c>
    </row>
    <row r="14" spans="1:74" ht="12.75">
      <c r="B14" s="11"/>
      <c r="E14" s="15" t="s">
        <v>109</v>
      </c>
      <c r="AK14" s="17" t="s">
        <v>5</v>
      </c>
      <c r="AN14" s="15" t="s">
        <v>92</v>
      </c>
      <c r="AR14" s="11"/>
      <c r="BS14" s="8" t="s">
        <v>97</v>
      </c>
    </row>
    <row r="15" spans="1:74" ht="6.95" customHeight="1">
      <c r="B15" s="11"/>
      <c r="AR15" s="11"/>
      <c r="BS15" s="8" t="s">
        <v>94</v>
      </c>
    </row>
    <row r="16" spans="1:74" ht="12" customHeight="1">
      <c r="B16" s="11"/>
      <c r="D16" s="17" t="s">
        <v>114</v>
      </c>
      <c r="AK16" s="17" t="s">
        <v>4</v>
      </c>
      <c r="AN16" s="15" t="s">
        <v>92</v>
      </c>
      <c r="AR16" s="11"/>
      <c r="BS16" s="8" t="s">
        <v>94</v>
      </c>
    </row>
    <row r="17" spans="2:71" ht="18.399999999999999" customHeight="1">
      <c r="B17" s="11"/>
      <c r="E17" s="15" t="s">
        <v>115</v>
      </c>
      <c r="AK17" s="17" t="s">
        <v>5</v>
      </c>
      <c r="AN17" s="15" t="s">
        <v>92</v>
      </c>
      <c r="AR17" s="11"/>
      <c r="BS17" s="8" t="s">
        <v>116</v>
      </c>
    </row>
    <row r="18" spans="2:71" ht="6.95" customHeight="1">
      <c r="B18" s="11"/>
      <c r="AR18" s="11"/>
      <c r="BS18" s="8" t="s">
        <v>97</v>
      </c>
    </row>
    <row r="19" spans="2:71" ht="12" customHeight="1">
      <c r="B19" s="11"/>
      <c r="D19" s="17" t="s">
        <v>117</v>
      </c>
      <c r="AK19" s="17" t="s">
        <v>4</v>
      </c>
      <c r="AN19" s="15" t="s">
        <v>92</v>
      </c>
      <c r="AR19" s="11"/>
      <c r="BS19" s="8" t="s">
        <v>97</v>
      </c>
    </row>
    <row r="20" spans="2:71" ht="18.399999999999999" customHeight="1">
      <c r="B20" s="11"/>
      <c r="E20" s="15" t="s">
        <v>118</v>
      </c>
      <c r="AK20" s="17" t="s">
        <v>5</v>
      </c>
      <c r="AN20" s="15" t="s">
        <v>92</v>
      </c>
      <c r="AR20" s="11"/>
      <c r="BS20" s="8" t="s">
        <v>116</v>
      </c>
    </row>
    <row r="21" spans="2:71" ht="6.95" customHeight="1">
      <c r="B21" s="11"/>
      <c r="AR21" s="11"/>
    </row>
    <row r="22" spans="2:71" ht="12" customHeight="1">
      <c r="B22" s="11"/>
      <c r="D22" s="17" t="s">
        <v>119</v>
      </c>
      <c r="AR22" s="11"/>
    </row>
    <row r="23" spans="2:71" ht="16.5" customHeight="1">
      <c r="B23" s="11"/>
      <c r="E23" s="817" t="s">
        <v>92</v>
      </c>
      <c r="F23" s="817"/>
      <c r="G23" s="817"/>
      <c r="H23" s="817"/>
      <c r="I23" s="817"/>
      <c r="J23" s="817"/>
      <c r="K23" s="817"/>
      <c r="L23" s="817"/>
      <c r="M23" s="817"/>
      <c r="N23" s="817"/>
      <c r="O23" s="817"/>
      <c r="P23" s="817"/>
      <c r="Q23" s="817"/>
      <c r="R23" s="817"/>
      <c r="S23" s="817"/>
      <c r="T23" s="817"/>
      <c r="U23" s="817"/>
      <c r="V23" s="817"/>
      <c r="W23" s="817"/>
      <c r="X23" s="817"/>
      <c r="Y23" s="817"/>
      <c r="Z23" s="817"/>
      <c r="AA23" s="817"/>
      <c r="AB23" s="817"/>
      <c r="AC23" s="817"/>
      <c r="AD23" s="817"/>
      <c r="AE23" s="817"/>
      <c r="AF23" s="817"/>
      <c r="AG23" s="817"/>
      <c r="AH23" s="817"/>
      <c r="AI23" s="817"/>
      <c r="AJ23" s="817"/>
      <c r="AK23" s="817"/>
      <c r="AL23" s="817"/>
      <c r="AM23" s="817"/>
      <c r="AN23" s="817"/>
      <c r="AR23" s="11"/>
    </row>
    <row r="24" spans="2:71" ht="6.95" customHeight="1">
      <c r="B24" s="11"/>
      <c r="AR24" s="11"/>
    </row>
    <row r="25" spans="2:71" ht="6.95" customHeight="1">
      <c r="B25" s="11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R25" s="11"/>
    </row>
    <row r="26" spans="2:71" ht="14.45" customHeight="1">
      <c r="B26" s="11"/>
      <c r="D26" s="19" t="s">
        <v>120</v>
      </c>
      <c r="AK26" s="818">
        <f>ROUND(AG94,2)</f>
        <v>0</v>
      </c>
      <c r="AL26" s="804"/>
      <c r="AM26" s="804"/>
      <c r="AN26" s="804"/>
      <c r="AO26" s="804"/>
      <c r="AR26" s="11"/>
    </row>
    <row r="27" spans="2:71" ht="14.45" customHeight="1">
      <c r="B27" s="11"/>
      <c r="D27" s="19" t="s">
        <v>121</v>
      </c>
      <c r="AK27" s="818">
        <f>ROUND(AG101, 2)</f>
        <v>0</v>
      </c>
      <c r="AL27" s="818"/>
      <c r="AM27" s="818"/>
      <c r="AN27" s="818"/>
      <c r="AO27" s="818"/>
      <c r="AR27" s="11"/>
    </row>
    <row r="28" spans="2:71" s="1" customFormat="1" ht="6.95" customHeight="1">
      <c r="B28" s="20"/>
      <c r="AR28" s="20"/>
    </row>
    <row r="29" spans="2:71" s="1" customFormat="1" ht="25.9" customHeight="1">
      <c r="B29" s="20"/>
      <c r="D29" s="21" t="s">
        <v>122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819">
        <f>ROUND(AK26 + AK27, 2)</f>
        <v>0</v>
      </c>
      <c r="AL29" s="820"/>
      <c r="AM29" s="820"/>
      <c r="AN29" s="820"/>
      <c r="AO29" s="820"/>
      <c r="AR29" s="20"/>
    </row>
    <row r="30" spans="2:71" s="1" customFormat="1" ht="6.95" customHeight="1">
      <c r="B30" s="20"/>
      <c r="AR30" s="20"/>
    </row>
    <row r="31" spans="2:71" s="1" customFormat="1" ht="12.75">
      <c r="B31" s="20"/>
      <c r="L31" s="821" t="s">
        <v>123</v>
      </c>
      <c r="M31" s="821"/>
      <c r="N31" s="821"/>
      <c r="O31" s="821"/>
      <c r="P31" s="821"/>
      <c r="W31" s="821" t="s">
        <v>124</v>
      </c>
      <c r="X31" s="821"/>
      <c r="Y31" s="821"/>
      <c r="Z31" s="821"/>
      <c r="AA31" s="821"/>
      <c r="AB31" s="821"/>
      <c r="AC31" s="821"/>
      <c r="AD31" s="821"/>
      <c r="AE31" s="821"/>
      <c r="AK31" s="821" t="s">
        <v>125</v>
      </c>
      <c r="AL31" s="821"/>
      <c r="AM31" s="821"/>
      <c r="AN31" s="821"/>
      <c r="AO31" s="821"/>
      <c r="AR31" s="20"/>
    </row>
    <row r="32" spans="2:71" s="2" customFormat="1" ht="14.45" customHeight="1">
      <c r="B32" s="23"/>
      <c r="D32" s="17" t="s">
        <v>126</v>
      </c>
      <c r="F32" s="24" t="s">
        <v>127</v>
      </c>
      <c r="L32" s="807">
        <v>0.2</v>
      </c>
      <c r="M32" s="806"/>
      <c r="N32" s="806"/>
      <c r="O32" s="806"/>
      <c r="P32" s="806"/>
      <c r="Q32" s="25"/>
      <c r="R32" s="25"/>
      <c r="S32" s="25"/>
      <c r="T32" s="25"/>
      <c r="U32" s="25"/>
      <c r="V32" s="25"/>
      <c r="W32" s="805">
        <f>ROUND(AZ94 + SUM(CD101), 2)</f>
        <v>0</v>
      </c>
      <c r="X32" s="806"/>
      <c r="Y32" s="806"/>
      <c r="Z32" s="806"/>
      <c r="AA32" s="806"/>
      <c r="AB32" s="806"/>
      <c r="AC32" s="806"/>
      <c r="AD32" s="806"/>
      <c r="AE32" s="806"/>
      <c r="AF32" s="25"/>
      <c r="AG32" s="25"/>
      <c r="AH32" s="25"/>
      <c r="AI32" s="25"/>
      <c r="AJ32" s="25"/>
      <c r="AK32" s="805">
        <f>ROUND(AV94 + SUM(BY101), 2)</f>
        <v>0</v>
      </c>
      <c r="AL32" s="806"/>
      <c r="AM32" s="806"/>
      <c r="AN32" s="806"/>
      <c r="AO32" s="806"/>
      <c r="AP32" s="25"/>
      <c r="AQ32" s="25"/>
      <c r="AR32" s="26"/>
      <c r="AS32" s="25"/>
      <c r="AT32" s="25"/>
      <c r="AU32" s="25"/>
      <c r="AV32" s="25"/>
      <c r="AW32" s="25"/>
      <c r="AX32" s="25"/>
      <c r="AY32" s="25"/>
      <c r="AZ32" s="25"/>
    </row>
    <row r="33" spans="2:52" s="2" customFormat="1" ht="14.45" customHeight="1">
      <c r="B33" s="23"/>
      <c r="F33" s="24" t="s">
        <v>128</v>
      </c>
      <c r="L33" s="822">
        <v>0.23</v>
      </c>
      <c r="M33" s="823"/>
      <c r="N33" s="823"/>
      <c r="O33" s="823"/>
      <c r="P33" s="823"/>
      <c r="W33" s="812">
        <f>ROUND(BA94 + SUM(CE101), 2)</f>
        <v>0</v>
      </c>
      <c r="X33" s="813"/>
      <c r="Y33" s="813"/>
      <c r="Z33" s="813"/>
      <c r="AA33" s="813"/>
      <c r="AB33" s="813"/>
      <c r="AC33" s="813"/>
      <c r="AD33" s="813"/>
      <c r="AE33" s="813"/>
      <c r="AK33" s="812">
        <f>ROUND(AW94 + SUM(BZ101), 2)</f>
        <v>0</v>
      </c>
      <c r="AL33" s="812"/>
      <c r="AM33" s="812"/>
      <c r="AN33" s="812"/>
      <c r="AO33" s="812"/>
      <c r="AR33" s="23"/>
    </row>
    <row r="34" spans="2:52" s="2" customFormat="1" ht="14.45" hidden="1" customHeight="1">
      <c r="B34" s="23"/>
      <c r="F34" s="17" t="s">
        <v>129</v>
      </c>
      <c r="L34" s="814">
        <v>0.2</v>
      </c>
      <c r="M34" s="813"/>
      <c r="N34" s="813"/>
      <c r="O34" s="813"/>
      <c r="P34" s="813"/>
      <c r="W34" s="812">
        <f>ROUND(BB94 + SUM(CF101), 2)</f>
        <v>0</v>
      </c>
      <c r="X34" s="813"/>
      <c r="Y34" s="813"/>
      <c r="Z34" s="813"/>
      <c r="AA34" s="813"/>
      <c r="AB34" s="813"/>
      <c r="AC34" s="813"/>
      <c r="AD34" s="813"/>
      <c r="AE34" s="813"/>
      <c r="AK34" s="812">
        <v>0</v>
      </c>
      <c r="AL34" s="813"/>
      <c r="AM34" s="813"/>
      <c r="AN34" s="813"/>
      <c r="AO34" s="813"/>
      <c r="AR34" s="23"/>
    </row>
    <row r="35" spans="2:52" s="2" customFormat="1" ht="14.45" hidden="1" customHeight="1">
      <c r="B35" s="23"/>
      <c r="F35" s="17" t="s">
        <v>130</v>
      </c>
      <c r="L35" s="814">
        <v>0.2</v>
      </c>
      <c r="M35" s="813"/>
      <c r="N35" s="813"/>
      <c r="O35" s="813"/>
      <c r="P35" s="813"/>
      <c r="W35" s="812">
        <f>ROUND(BC94 + SUM(CG101), 2)</f>
        <v>0</v>
      </c>
      <c r="X35" s="813"/>
      <c r="Y35" s="813"/>
      <c r="Z35" s="813"/>
      <c r="AA35" s="813"/>
      <c r="AB35" s="813"/>
      <c r="AC35" s="813"/>
      <c r="AD35" s="813"/>
      <c r="AE35" s="813"/>
      <c r="AK35" s="812">
        <v>0</v>
      </c>
      <c r="AL35" s="813"/>
      <c r="AM35" s="813"/>
      <c r="AN35" s="813"/>
      <c r="AO35" s="813"/>
      <c r="AR35" s="23"/>
    </row>
    <row r="36" spans="2:52" s="2" customFormat="1" ht="14.45" hidden="1" customHeight="1">
      <c r="B36" s="23"/>
      <c r="F36" s="24" t="s">
        <v>131</v>
      </c>
      <c r="L36" s="807">
        <v>0</v>
      </c>
      <c r="M36" s="806"/>
      <c r="N36" s="806"/>
      <c r="O36" s="806"/>
      <c r="P36" s="806"/>
      <c r="Q36" s="25"/>
      <c r="R36" s="25"/>
      <c r="S36" s="25"/>
      <c r="T36" s="25"/>
      <c r="U36" s="25"/>
      <c r="V36" s="25"/>
      <c r="W36" s="805">
        <f>ROUND(BD94 + SUM(CH101), 2)</f>
        <v>0</v>
      </c>
      <c r="X36" s="806"/>
      <c r="Y36" s="806"/>
      <c r="Z36" s="806"/>
      <c r="AA36" s="806"/>
      <c r="AB36" s="806"/>
      <c r="AC36" s="806"/>
      <c r="AD36" s="806"/>
      <c r="AE36" s="806"/>
      <c r="AF36" s="25"/>
      <c r="AG36" s="25"/>
      <c r="AH36" s="25"/>
      <c r="AI36" s="25"/>
      <c r="AJ36" s="25"/>
      <c r="AK36" s="805">
        <v>0</v>
      </c>
      <c r="AL36" s="806"/>
      <c r="AM36" s="806"/>
      <c r="AN36" s="806"/>
      <c r="AO36" s="806"/>
      <c r="AP36" s="25"/>
      <c r="AQ36" s="25"/>
      <c r="AR36" s="26"/>
      <c r="AS36" s="25"/>
      <c r="AT36" s="25"/>
      <c r="AU36" s="25"/>
      <c r="AV36" s="25"/>
      <c r="AW36" s="25"/>
      <c r="AX36" s="25"/>
      <c r="AY36" s="25"/>
      <c r="AZ36" s="25"/>
    </row>
    <row r="37" spans="2:52" s="1" customFormat="1" ht="6.95" customHeight="1">
      <c r="B37" s="20"/>
      <c r="AR37" s="20"/>
    </row>
    <row r="38" spans="2:52" s="1" customFormat="1" ht="25.9" customHeight="1">
      <c r="B38" s="20"/>
      <c r="C38" s="27"/>
      <c r="D38" s="28" t="s">
        <v>132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30" t="s">
        <v>133</v>
      </c>
      <c r="U38" s="29"/>
      <c r="V38" s="29"/>
      <c r="W38" s="29"/>
      <c r="X38" s="811" t="s">
        <v>134</v>
      </c>
      <c r="Y38" s="809"/>
      <c r="Z38" s="809"/>
      <c r="AA38" s="809"/>
      <c r="AB38" s="809"/>
      <c r="AC38" s="29"/>
      <c r="AD38" s="29"/>
      <c r="AE38" s="29"/>
      <c r="AF38" s="29"/>
      <c r="AG38" s="29"/>
      <c r="AH38" s="29"/>
      <c r="AI38" s="29"/>
      <c r="AJ38" s="29"/>
      <c r="AK38" s="808">
        <f>SUM(AO29:AO36)</f>
        <v>0</v>
      </c>
      <c r="AL38" s="809"/>
      <c r="AM38" s="809"/>
      <c r="AN38" s="809"/>
      <c r="AO38" s="810"/>
      <c r="AP38" s="27"/>
      <c r="AQ38" s="27"/>
      <c r="AR38" s="20"/>
    </row>
    <row r="39" spans="2:52" s="1" customFormat="1" ht="6.95" customHeight="1">
      <c r="B39" s="20"/>
      <c r="AR39" s="20"/>
    </row>
    <row r="40" spans="2:52" s="1" customFormat="1" ht="14.45" customHeight="1">
      <c r="B40" s="20"/>
      <c r="AR40" s="20"/>
    </row>
    <row r="41" spans="2:52" ht="14.45" customHeight="1">
      <c r="B41" s="11"/>
      <c r="AR41" s="11"/>
    </row>
    <row r="42" spans="2:52" ht="14.45" customHeight="1">
      <c r="B42" s="11"/>
      <c r="AR42" s="11"/>
    </row>
    <row r="43" spans="2:52" ht="14.45" customHeight="1">
      <c r="B43" s="11"/>
      <c r="AR43" s="11"/>
    </row>
    <row r="44" spans="2:52" ht="14.45" customHeight="1">
      <c r="B44" s="11"/>
      <c r="AR44" s="11"/>
    </row>
    <row r="45" spans="2:52" ht="14.45" customHeight="1">
      <c r="B45" s="11"/>
      <c r="AR45" s="11"/>
    </row>
    <row r="46" spans="2:52" ht="14.45" customHeight="1">
      <c r="B46" s="11"/>
      <c r="AR46" s="11"/>
    </row>
    <row r="47" spans="2:52" ht="14.45" customHeight="1">
      <c r="B47" s="11"/>
      <c r="AR47" s="11"/>
    </row>
    <row r="48" spans="2:52" ht="14.45" customHeight="1">
      <c r="B48" s="11"/>
      <c r="AR48" s="11"/>
    </row>
    <row r="49" spans="2:44" s="1" customFormat="1" ht="14.45" customHeight="1">
      <c r="B49" s="20"/>
      <c r="D49" s="31" t="s">
        <v>135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1" t="s">
        <v>136</v>
      </c>
      <c r="AI49" s="32"/>
      <c r="AJ49" s="32"/>
      <c r="AK49" s="32"/>
      <c r="AL49" s="32"/>
      <c r="AM49" s="32"/>
      <c r="AN49" s="32"/>
      <c r="AO49" s="32"/>
      <c r="AR49" s="20"/>
    </row>
    <row r="50" spans="2:44">
      <c r="B50" s="11"/>
      <c r="AR50" s="11"/>
    </row>
    <row r="51" spans="2:44">
      <c r="B51" s="11"/>
      <c r="AR51" s="11"/>
    </row>
    <row r="52" spans="2:44">
      <c r="B52" s="11"/>
      <c r="AR52" s="11"/>
    </row>
    <row r="53" spans="2:44">
      <c r="B53" s="11"/>
      <c r="AR53" s="11"/>
    </row>
    <row r="54" spans="2:44">
      <c r="B54" s="11"/>
      <c r="AR54" s="11"/>
    </row>
    <row r="55" spans="2:44">
      <c r="B55" s="11"/>
      <c r="AR55" s="11"/>
    </row>
    <row r="56" spans="2:44">
      <c r="B56" s="11"/>
      <c r="AR56" s="11"/>
    </row>
    <row r="57" spans="2:44">
      <c r="B57" s="11"/>
      <c r="AR57" s="11"/>
    </row>
    <row r="58" spans="2:44">
      <c r="B58" s="11"/>
      <c r="AR58" s="11"/>
    </row>
    <row r="59" spans="2:44">
      <c r="B59" s="11"/>
      <c r="AR59" s="11"/>
    </row>
    <row r="60" spans="2:44" s="1" customFormat="1" ht="12.75">
      <c r="B60" s="20"/>
      <c r="D60" s="33" t="s">
        <v>137</v>
      </c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33" t="s">
        <v>138</v>
      </c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33" t="s">
        <v>137</v>
      </c>
      <c r="AI60" s="22"/>
      <c r="AJ60" s="22"/>
      <c r="AK60" s="22"/>
      <c r="AL60" s="22"/>
      <c r="AM60" s="33" t="s">
        <v>138</v>
      </c>
      <c r="AN60" s="22"/>
      <c r="AO60" s="22"/>
      <c r="AR60" s="20"/>
    </row>
    <row r="61" spans="2:44">
      <c r="B61" s="11"/>
      <c r="AR61" s="11"/>
    </row>
    <row r="62" spans="2:44">
      <c r="B62" s="11"/>
      <c r="AR62" s="11"/>
    </row>
    <row r="63" spans="2:44">
      <c r="B63" s="11"/>
      <c r="AR63" s="11"/>
    </row>
    <row r="64" spans="2:44" s="1" customFormat="1" ht="12.75">
      <c r="B64" s="20"/>
      <c r="D64" s="31" t="s">
        <v>139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1" t="s">
        <v>140</v>
      </c>
      <c r="AI64" s="32"/>
      <c r="AJ64" s="32"/>
      <c r="AK64" s="32"/>
      <c r="AL64" s="32"/>
      <c r="AM64" s="32"/>
      <c r="AN64" s="32"/>
      <c r="AO64" s="32"/>
      <c r="AR64" s="20"/>
    </row>
    <row r="65" spans="2:44">
      <c r="B65" s="11"/>
      <c r="AR65" s="11"/>
    </row>
    <row r="66" spans="2:44">
      <c r="B66" s="11"/>
      <c r="AR66" s="11"/>
    </row>
    <row r="67" spans="2:44">
      <c r="B67" s="11"/>
      <c r="AR67" s="11"/>
    </row>
    <row r="68" spans="2:44">
      <c r="B68" s="11"/>
      <c r="AR68" s="11"/>
    </row>
    <row r="69" spans="2:44">
      <c r="B69" s="11"/>
      <c r="AR69" s="11"/>
    </row>
    <row r="70" spans="2:44">
      <c r="B70" s="11"/>
      <c r="AR70" s="11"/>
    </row>
    <row r="71" spans="2:44">
      <c r="B71" s="11"/>
      <c r="AR71" s="11"/>
    </row>
    <row r="72" spans="2:44">
      <c r="B72" s="11"/>
      <c r="AR72" s="11"/>
    </row>
    <row r="73" spans="2:44">
      <c r="B73" s="11"/>
      <c r="AR73" s="11"/>
    </row>
    <row r="74" spans="2:44">
      <c r="B74" s="11"/>
      <c r="AR74" s="11"/>
    </row>
    <row r="75" spans="2:44" s="1" customFormat="1" ht="12.75">
      <c r="B75" s="20"/>
      <c r="D75" s="33" t="s">
        <v>137</v>
      </c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33" t="s">
        <v>138</v>
      </c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33" t="s">
        <v>137</v>
      </c>
      <c r="AI75" s="22"/>
      <c r="AJ75" s="22"/>
      <c r="AK75" s="22"/>
      <c r="AL75" s="22"/>
      <c r="AM75" s="33" t="s">
        <v>138</v>
      </c>
      <c r="AN75" s="22"/>
      <c r="AO75" s="22"/>
      <c r="AR75" s="20"/>
    </row>
    <row r="76" spans="2:44" s="1" customFormat="1">
      <c r="B76" s="20"/>
      <c r="AR76" s="20"/>
    </row>
    <row r="77" spans="2:44" s="1" customFormat="1" ht="6.9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20"/>
    </row>
    <row r="81" spans="1:91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20"/>
    </row>
    <row r="82" spans="1:91" s="1" customFormat="1" ht="24.95" customHeight="1">
      <c r="B82" s="20"/>
      <c r="C82" s="12" t="s">
        <v>141</v>
      </c>
      <c r="AR82" s="20"/>
    </row>
    <row r="83" spans="1:91" s="1" customFormat="1" ht="6.95" customHeight="1">
      <c r="B83" s="20"/>
      <c r="AR83" s="20"/>
    </row>
    <row r="84" spans="1:91" s="3" customFormat="1" ht="12" customHeight="1">
      <c r="B84" s="38"/>
      <c r="C84" s="17" t="s">
        <v>102</v>
      </c>
      <c r="L84" s="3" t="str">
        <f>K5</f>
        <v>12_03</v>
      </c>
      <c r="AR84" s="38"/>
    </row>
    <row r="85" spans="1:91" s="4" customFormat="1" ht="36.950000000000003" customHeight="1">
      <c r="B85" s="39"/>
      <c r="C85" s="40" t="s">
        <v>104</v>
      </c>
      <c r="L85" s="834" t="str">
        <f>K6</f>
        <v>Polyfunkčný komplex Muchovo námestie</v>
      </c>
      <c r="M85" s="835"/>
      <c r="N85" s="835"/>
      <c r="O85" s="835"/>
      <c r="P85" s="835"/>
      <c r="Q85" s="835"/>
      <c r="R85" s="835"/>
      <c r="S85" s="835"/>
      <c r="T85" s="835"/>
      <c r="U85" s="835"/>
      <c r="V85" s="835"/>
      <c r="W85" s="835"/>
      <c r="X85" s="835"/>
      <c r="Y85" s="835"/>
      <c r="Z85" s="835"/>
      <c r="AA85" s="835"/>
      <c r="AB85" s="835"/>
      <c r="AC85" s="835"/>
      <c r="AD85" s="835"/>
      <c r="AE85" s="835"/>
      <c r="AF85" s="835"/>
      <c r="AG85" s="835"/>
      <c r="AH85" s="835"/>
      <c r="AI85" s="835"/>
      <c r="AJ85" s="835"/>
      <c r="AR85" s="39"/>
    </row>
    <row r="86" spans="1:91" s="1" customFormat="1" ht="6.95" customHeight="1">
      <c r="B86" s="20"/>
      <c r="AR86" s="20"/>
    </row>
    <row r="87" spans="1:91" s="1" customFormat="1" ht="12" customHeight="1">
      <c r="B87" s="20"/>
      <c r="C87" s="17" t="s">
        <v>108</v>
      </c>
      <c r="L87" s="41" t="str">
        <f>IF(K8="","",K8)</f>
        <v xml:space="preserve"> </v>
      </c>
      <c r="AI87" s="17" t="s">
        <v>110</v>
      </c>
      <c r="AM87" s="836" t="str">
        <f>IF(AN8= "","",AN8)</f>
        <v>4. 9. 2024</v>
      </c>
      <c r="AN87" s="836"/>
      <c r="AR87" s="20"/>
    </row>
    <row r="88" spans="1:91" s="1" customFormat="1" ht="6.95" customHeight="1">
      <c r="B88" s="20"/>
      <c r="AR88" s="20"/>
    </row>
    <row r="89" spans="1:91" s="1" customFormat="1" ht="15.2" customHeight="1">
      <c r="B89" s="20"/>
      <c r="C89" s="17" t="s">
        <v>112</v>
      </c>
      <c r="L89" s="3" t="str">
        <f>IF(E11= "","",E11)</f>
        <v xml:space="preserve"> </v>
      </c>
      <c r="AI89" s="17" t="s">
        <v>114</v>
      </c>
      <c r="AM89" s="837" t="str">
        <f>IF(E17="","",E17)</f>
        <v>Ing. Peter Pasečný</v>
      </c>
      <c r="AN89" s="838"/>
      <c r="AO89" s="838"/>
      <c r="AP89" s="838"/>
      <c r="AR89" s="20"/>
      <c r="AS89" s="839" t="s">
        <v>142</v>
      </c>
      <c r="AT89" s="840"/>
      <c r="AU89" s="42"/>
      <c r="AV89" s="42"/>
      <c r="AW89" s="42"/>
      <c r="AX89" s="42"/>
      <c r="AY89" s="42"/>
      <c r="AZ89" s="42"/>
      <c r="BA89" s="42"/>
      <c r="BB89" s="42"/>
      <c r="BC89" s="42"/>
      <c r="BD89" s="43"/>
    </row>
    <row r="90" spans="1:91" s="1" customFormat="1" ht="15.2" customHeight="1">
      <c r="B90" s="20"/>
      <c r="C90" s="17" t="s">
        <v>113</v>
      </c>
      <c r="L90" s="3" t="str">
        <f>IF(E14="","",E14)</f>
        <v xml:space="preserve"> </v>
      </c>
      <c r="AI90" s="17" t="s">
        <v>117</v>
      </c>
      <c r="AM90" s="837" t="str">
        <f>IF(E20="","",E20)</f>
        <v>Rosoft,s.r.o.</v>
      </c>
      <c r="AN90" s="838"/>
      <c r="AO90" s="838"/>
      <c r="AP90" s="838"/>
      <c r="AR90" s="20"/>
      <c r="AS90" s="841"/>
      <c r="AT90" s="842"/>
      <c r="BD90" s="44"/>
    </row>
    <row r="91" spans="1:91" s="1" customFormat="1" ht="10.9" customHeight="1">
      <c r="B91" s="20"/>
      <c r="AR91" s="20"/>
      <c r="AS91" s="841"/>
      <c r="AT91" s="842"/>
      <c r="BD91" s="44"/>
    </row>
    <row r="92" spans="1:91" s="1" customFormat="1" ht="29.25" customHeight="1">
      <c r="B92" s="20"/>
      <c r="C92" s="831" t="s">
        <v>143</v>
      </c>
      <c r="D92" s="829"/>
      <c r="E92" s="829"/>
      <c r="F92" s="829"/>
      <c r="G92" s="829"/>
      <c r="H92" s="45"/>
      <c r="I92" s="828" t="s">
        <v>144</v>
      </c>
      <c r="J92" s="829"/>
      <c r="K92" s="829"/>
      <c r="L92" s="829"/>
      <c r="M92" s="829"/>
      <c r="N92" s="829"/>
      <c r="O92" s="829"/>
      <c r="P92" s="829"/>
      <c r="Q92" s="829"/>
      <c r="R92" s="829"/>
      <c r="S92" s="829"/>
      <c r="T92" s="829"/>
      <c r="U92" s="829"/>
      <c r="V92" s="829"/>
      <c r="W92" s="829"/>
      <c r="X92" s="829"/>
      <c r="Y92" s="829"/>
      <c r="Z92" s="829"/>
      <c r="AA92" s="829"/>
      <c r="AB92" s="829"/>
      <c r="AC92" s="829"/>
      <c r="AD92" s="829"/>
      <c r="AE92" s="829"/>
      <c r="AF92" s="829"/>
      <c r="AG92" s="832" t="s">
        <v>145</v>
      </c>
      <c r="AH92" s="829"/>
      <c r="AI92" s="829"/>
      <c r="AJ92" s="829"/>
      <c r="AK92" s="829"/>
      <c r="AL92" s="829"/>
      <c r="AM92" s="829"/>
      <c r="AN92" s="828" t="s">
        <v>146</v>
      </c>
      <c r="AO92" s="829"/>
      <c r="AP92" s="830"/>
      <c r="AQ92" s="46" t="s">
        <v>147</v>
      </c>
      <c r="AR92" s="20"/>
      <c r="AS92" s="47" t="s">
        <v>148</v>
      </c>
      <c r="AT92" s="48" t="s">
        <v>149</v>
      </c>
      <c r="AU92" s="48" t="s">
        <v>150</v>
      </c>
      <c r="AV92" s="48" t="s">
        <v>151</v>
      </c>
      <c r="AW92" s="48" t="s">
        <v>152</v>
      </c>
      <c r="AX92" s="48" t="s">
        <v>153</v>
      </c>
      <c r="AY92" s="48" t="s">
        <v>154</v>
      </c>
      <c r="AZ92" s="48" t="s">
        <v>155</v>
      </c>
      <c r="BA92" s="48" t="s">
        <v>156</v>
      </c>
      <c r="BB92" s="48" t="s">
        <v>157</v>
      </c>
      <c r="BC92" s="48" t="s">
        <v>158</v>
      </c>
      <c r="BD92" s="49" t="s">
        <v>159</v>
      </c>
    </row>
    <row r="93" spans="1:91" s="1" customFormat="1" ht="10.9" customHeight="1">
      <c r="B93" s="20"/>
      <c r="AR93" s="20"/>
      <c r="AS93" s="50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3"/>
    </row>
    <row r="94" spans="1:91" s="5" customFormat="1" ht="32.450000000000003" customHeight="1">
      <c r="B94" s="51"/>
      <c r="C94" s="52" t="s">
        <v>160</v>
      </c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833">
        <f>ROUND(SUM(AG95:AG99),2)</f>
        <v>0</v>
      </c>
      <c r="AH94" s="833"/>
      <c r="AI94" s="833"/>
      <c r="AJ94" s="833"/>
      <c r="AK94" s="833"/>
      <c r="AL94" s="833"/>
      <c r="AM94" s="833"/>
      <c r="AN94" s="827">
        <f t="shared" ref="AN94:AN99" si="0">SUM(AG94,AT94)</f>
        <v>0</v>
      </c>
      <c r="AO94" s="827"/>
      <c r="AP94" s="827"/>
      <c r="AQ94" s="54" t="s">
        <v>92</v>
      </c>
      <c r="AR94" s="51"/>
      <c r="AS94" s="55">
        <f>ROUND(SUM(AS95:AS99),2)</f>
        <v>0</v>
      </c>
      <c r="AT94" s="56">
        <f t="shared" ref="AT94:AT99" si="1">ROUND(SUM(AV94:AW94),2)</f>
        <v>0</v>
      </c>
      <c r="AU94" s="57">
        <f>ROUND(SUM(AU95:AU99),5)</f>
        <v>38335.882290000001</v>
      </c>
      <c r="AV94" s="56">
        <f>ROUND(AZ94*L32,2)</f>
        <v>0</v>
      </c>
      <c r="AW94" s="56">
        <f>ROUND(BA94*L33,2)</f>
        <v>0</v>
      </c>
      <c r="AX94" s="56">
        <f>ROUND(BB94*L32,2)</f>
        <v>0</v>
      </c>
      <c r="AY94" s="56">
        <f>ROUND(BC94*L33,2)</f>
        <v>0</v>
      </c>
      <c r="AZ94" s="56">
        <f>ROUND(SUM(AZ95:AZ99),2)</f>
        <v>0</v>
      </c>
      <c r="BA94" s="56">
        <f>ROUND(SUM(BA95:BA99),2)</f>
        <v>0</v>
      </c>
      <c r="BB94" s="56">
        <f>ROUND(SUM(BB95:BB99),2)</f>
        <v>0</v>
      </c>
      <c r="BC94" s="56">
        <f>ROUND(SUM(BC95:BC99),2)</f>
        <v>0</v>
      </c>
      <c r="BD94" s="58">
        <f>ROUND(SUM(BD95:BD99),2)</f>
        <v>0</v>
      </c>
      <c r="BS94" s="59" t="s">
        <v>161</v>
      </c>
      <c r="BT94" s="59" t="s">
        <v>162</v>
      </c>
      <c r="BU94" s="60" t="s">
        <v>163</v>
      </c>
      <c r="BV94" s="59" t="s">
        <v>164</v>
      </c>
      <c r="BW94" s="59" t="s">
        <v>95</v>
      </c>
      <c r="BX94" s="59" t="s">
        <v>165</v>
      </c>
      <c r="CL94" s="59" t="s">
        <v>92</v>
      </c>
    </row>
    <row r="95" spans="1:91" s="6" customFormat="1" ht="16.5" customHeight="1">
      <c r="A95" s="61"/>
      <c r="B95" s="62"/>
      <c r="C95" s="63"/>
      <c r="D95" s="826" t="s">
        <v>166</v>
      </c>
      <c r="E95" s="826"/>
      <c r="F95" s="826"/>
      <c r="G95" s="826"/>
      <c r="H95" s="826"/>
      <c r="I95" s="64"/>
      <c r="J95" s="826" t="s">
        <v>167</v>
      </c>
      <c r="K95" s="826"/>
      <c r="L95" s="826"/>
      <c r="M95" s="826"/>
      <c r="N95" s="826"/>
      <c r="O95" s="826"/>
      <c r="P95" s="826"/>
      <c r="Q95" s="826"/>
      <c r="R95" s="826"/>
      <c r="S95" s="826"/>
      <c r="T95" s="826"/>
      <c r="U95" s="826"/>
      <c r="V95" s="826"/>
      <c r="W95" s="826"/>
      <c r="X95" s="826"/>
      <c r="Y95" s="826"/>
      <c r="Z95" s="826"/>
      <c r="AA95" s="826"/>
      <c r="AB95" s="826"/>
      <c r="AC95" s="826"/>
      <c r="AD95" s="826"/>
      <c r="AE95" s="826"/>
      <c r="AF95" s="826"/>
      <c r="AG95" s="824">
        <f>'01 - Asanácia SO 23.01'!J32</f>
        <v>0</v>
      </c>
      <c r="AH95" s="825"/>
      <c r="AI95" s="825"/>
      <c r="AJ95" s="825"/>
      <c r="AK95" s="825"/>
      <c r="AL95" s="825"/>
      <c r="AM95" s="825"/>
      <c r="AN95" s="824">
        <f>SUM(AG95,AT95)</f>
        <v>0</v>
      </c>
      <c r="AO95" s="825"/>
      <c r="AP95" s="825"/>
      <c r="AQ95" s="65" t="s">
        <v>168</v>
      </c>
      <c r="AR95" s="62"/>
      <c r="AS95" s="66">
        <v>0</v>
      </c>
      <c r="AT95" s="67">
        <f t="shared" si="1"/>
        <v>0</v>
      </c>
      <c r="AU95" s="68">
        <f>'01 - Asanácia SO 23.01'!P127</f>
        <v>1148.4473539999999</v>
      </c>
      <c r="AV95" s="67">
        <f>'01 - Asanácia SO 23.01'!J35</f>
        <v>0</v>
      </c>
      <c r="AW95" s="67">
        <f>'01 - Asanácia SO 23.01'!J36</f>
        <v>0</v>
      </c>
      <c r="AX95" s="67">
        <f>'01 - Asanácia SO 23.01'!J37</f>
        <v>0</v>
      </c>
      <c r="AY95" s="67">
        <f>'01 - Asanácia SO 23.01'!J38</f>
        <v>0</v>
      </c>
      <c r="AZ95" s="67">
        <f>'01 - Asanácia SO 23.01'!F35</f>
        <v>0</v>
      </c>
      <c r="BA95" s="67">
        <f>'01 - Asanácia SO 23.01'!F36</f>
        <v>0</v>
      </c>
      <c r="BB95" s="67">
        <f>'01 - Asanácia SO 23.01'!F37</f>
        <v>0</v>
      </c>
      <c r="BC95" s="67">
        <f>'01 - Asanácia SO 23.01'!F38</f>
        <v>0</v>
      </c>
      <c r="BD95" s="69">
        <f>'01 - Asanácia SO 23.01'!F39</f>
        <v>0</v>
      </c>
      <c r="BT95" s="70" t="s">
        <v>169</v>
      </c>
      <c r="BV95" s="70" t="s">
        <v>164</v>
      </c>
      <c r="BW95" s="70" t="s">
        <v>170</v>
      </c>
      <c r="BX95" s="70" t="s">
        <v>95</v>
      </c>
      <c r="CL95" s="70" t="s">
        <v>92</v>
      </c>
      <c r="CM95" s="70" t="s">
        <v>162</v>
      </c>
    </row>
    <row r="96" spans="1:91" s="6" customFormat="1" ht="16.5" customHeight="1">
      <c r="A96" s="61"/>
      <c r="B96" s="62"/>
      <c r="C96" s="63"/>
      <c r="D96" s="826" t="s">
        <v>171</v>
      </c>
      <c r="E96" s="826"/>
      <c r="F96" s="826"/>
      <c r="G96" s="826"/>
      <c r="H96" s="826"/>
      <c r="I96" s="64"/>
      <c r="J96" s="826" t="s">
        <v>172</v>
      </c>
      <c r="K96" s="826"/>
      <c r="L96" s="826"/>
      <c r="M96" s="826"/>
      <c r="N96" s="826"/>
      <c r="O96" s="826"/>
      <c r="P96" s="826"/>
      <c r="Q96" s="826"/>
      <c r="R96" s="826"/>
      <c r="S96" s="826"/>
      <c r="T96" s="826"/>
      <c r="U96" s="826"/>
      <c r="V96" s="826"/>
      <c r="W96" s="826"/>
      <c r="X96" s="826"/>
      <c r="Y96" s="826"/>
      <c r="Z96" s="826"/>
      <c r="AA96" s="826"/>
      <c r="AB96" s="826"/>
      <c r="AC96" s="826"/>
      <c r="AD96" s="826"/>
      <c r="AE96" s="826"/>
      <c r="AF96" s="826"/>
      <c r="AG96" s="824">
        <f>'02 - Sadové úpravy'!J32</f>
        <v>0</v>
      </c>
      <c r="AH96" s="825"/>
      <c r="AI96" s="825"/>
      <c r="AJ96" s="825"/>
      <c r="AK96" s="825"/>
      <c r="AL96" s="825"/>
      <c r="AM96" s="825"/>
      <c r="AN96" s="824">
        <f t="shared" si="0"/>
        <v>0</v>
      </c>
      <c r="AO96" s="825"/>
      <c r="AP96" s="825"/>
      <c r="AQ96" s="65" t="s">
        <v>168</v>
      </c>
      <c r="AR96" s="62"/>
      <c r="AS96" s="66">
        <v>0</v>
      </c>
      <c r="AT96" s="67">
        <f t="shared" si="1"/>
        <v>0</v>
      </c>
      <c r="AU96" s="68">
        <f>'02 - Sadové úpravy'!P138</f>
        <v>37089.974769999993</v>
      </c>
      <c r="AV96" s="67">
        <f>'02 - Sadové úpravy'!J35</f>
        <v>0</v>
      </c>
      <c r="AW96" s="67">
        <f>'02 - Sadové úpravy'!J36</f>
        <v>0</v>
      </c>
      <c r="AX96" s="67">
        <f>'02 - Sadové úpravy'!J37</f>
        <v>0</v>
      </c>
      <c r="AY96" s="67">
        <f>'02 - Sadové úpravy'!J38</f>
        <v>0</v>
      </c>
      <c r="AZ96" s="67">
        <f>'02 - Sadové úpravy'!F35</f>
        <v>0</v>
      </c>
      <c r="BA96" s="67">
        <f>'02 - Sadové úpravy'!F36</f>
        <v>0</v>
      </c>
      <c r="BB96" s="67">
        <f>'02 - Sadové úpravy'!F37</f>
        <v>0</v>
      </c>
      <c r="BC96" s="67">
        <f>'02 - Sadové úpravy'!F38</f>
        <v>0</v>
      </c>
      <c r="BD96" s="69">
        <f>'02 - Sadové úpravy'!F39</f>
        <v>0</v>
      </c>
      <c r="BT96" s="70" t="s">
        <v>169</v>
      </c>
      <c r="BV96" s="70" t="s">
        <v>164</v>
      </c>
      <c r="BW96" s="70" t="s">
        <v>173</v>
      </c>
      <c r="BX96" s="70" t="s">
        <v>95</v>
      </c>
      <c r="CL96" s="70" t="s">
        <v>92</v>
      </c>
      <c r="CM96" s="70" t="s">
        <v>162</v>
      </c>
    </row>
    <row r="97" spans="1:91" s="6" customFormat="1" ht="16.5" customHeight="1">
      <c r="A97" s="61"/>
      <c r="B97" s="62"/>
      <c r="C97" s="63"/>
      <c r="D97" s="826" t="s">
        <v>174</v>
      </c>
      <c r="E97" s="826"/>
      <c r="F97" s="826"/>
      <c r="G97" s="826"/>
      <c r="H97" s="826"/>
      <c r="I97" s="64"/>
      <c r="J97" s="826" t="s">
        <v>175</v>
      </c>
      <c r="K97" s="826"/>
      <c r="L97" s="826"/>
      <c r="M97" s="826"/>
      <c r="N97" s="826"/>
      <c r="O97" s="826"/>
      <c r="P97" s="826"/>
      <c r="Q97" s="826"/>
      <c r="R97" s="826"/>
      <c r="S97" s="826"/>
      <c r="T97" s="826"/>
      <c r="U97" s="826"/>
      <c r="V97" s="826"/>
      <c r="W97" s="826"/>
      <c r="X97" s="826"/>
      <c r="Y97" s="826"/>
      <c r="Z97" s="826"/>
      <c r="AA97" s="826"/>
      <c r="AB97" s="826"/>
      <c r="AC97" s="826"/>
      <c r="AD97" s="826"/>
      <c r="AE97" s="826"/>
      <c r="AF97" s="826"/>
      <c r="AG97" s="824">
        <f>'03 - Závlahy'!J32</f>
        <v>0</v>
      </c>
      <c r="AH97" s="825"/>
      <c r="AI97" s="825"/>
      <c r="AJ97" s="825"/>
      <c r="AK97" s="825"/>
      <c r="AL97" s="825"/>
      <c r="AM97" s="825"/>
      <c r="AN97" s="824">
        <f t="shared" si="0"/>
        <v>0</v>
      </c>
      <c r="AO97" s="825"/>
      <c r="AP97" s="825"/>
      <c r="AQ97" s="65" t="s">
        <v>168</v>
      </c>
      <c r="AR97" s="62"/>
      <c r="AS97" s="71">
        <v>0</v>
      </c>
      <c r="AT97" s="72">
        <f t="shared" si="1"/>
        <v>0</v>
      </c>
      <c r="AU97" s="73">
        <f>'03 - Závlahy'!P120</f>
        <v>0</v>
      </c>
      <c r="AV97" s="72">
        <f>'03 - Závlahy'!J35</f>
        <v>0</v>
      </c>
      <c r="AW97" s="72">
        <f>'03 - Závlahy'!J36</f>
        <v>0</v>
      </c>
      <c r="AX97" s="72">
        <f>'03 - Závlahy'!J36</f>
        <v>0</v>
      </c>
      <c r="AY97" s="72">
        <f>'03 - Závlahy'!J38</f>
        <v>0</v>
      </c>
      <c r="AZ97" s="72">
        <f>'03 - Závlahy'!F35</f>
        <v>0</v>
      </c>
      <c r="BA97" s="72">
        <f>'03 - Závlahy'!F36</f>
        <v>0</v>
      </c>
      <c r="BB97" s="72">
        <f>'03 - Závlahy'!F37</f>
        <v>0</v>
      </c>
      <c r="BC97" s="72">
        <f>'03 - Závlahy'!F38</f>
        <v>0</v>
      </c>
      <c r="BD97" s="74">
        <f>'03 - Závlahy'!F39</f>
        <v>0</v>
      </c>
      <c r="BT97" s="70" t="s">
        <v>169</v>
      </c>
      <c r="BV97" s="70" t="s">
        <v>164</v>
      </c>
      <c r="BW97" s="70" t="s">
        <v>176</v>
      </c>
      <c r="BX97" s="70" t="s">
        <v>95</v>
      </c>
      <c r="CL97" s="70" t="s">
        <v>92</v>
      </c>
      <c r="CM97" s="70" t="s">
        <v>162</v>
      </c>
    </row>
    <row r="98" spans="1:91" s="6" customFormat="1" ht="16.5" customHeight="1">
      <c r="A98" s="225"/>
      <c r="B98" s="62"/>
      <c r="C98" s="63"/>
      <c r="D98" s="826" t="s">
        <v>177</v>
      </c>
      <c r="E98" s="826"/>
      <c r="F98" s="826"/>
      <c r="G98" s="826"/>
      <c r="H98" s="826"/>
      <c r="I98" s="64"/>
      <c r="J98" s="826" t="s">
        <v>178</v>
      </c>
      <c r="K98" s="826"/>
      <c r="L98" s="826"/>
      <c r="M98" s="826"/>
      <c r="N98" s="826"/>
      <c r="O98" s="826"/>
      <c r="P98" s="826"/>
      <c r="Q98" s="826"/>
      <c r="R98" s="826"/>
      <c r="S98" s="826"/>
      <c r="T98" s="826"/>
      <c r="U98" s="826"/>
      <c r="V98" s="826"/>
      <c r="W98" s="826"/>
      <c r="X98" s="826"/>
      <c r="Y98" s="826"/>
      <c r="Z98" s="826"/>
      <c r="AA98" s="826"/>
      <c r="AB98" s="826"/>
      <c r="AC98" s="826"/>
      <c r="AD98" s="826"/>
      <c r="AE98" s="826"/>
      <c r="AF98" s="826"/>
      <c r="AG98" s="824">
        <f>'04 - SO 15.3 - Areálová studňa'!J32</f>
        <v>0</v>
      </c>
      <c r="AH98" s="825"/>
      <c r="AI98" s="825"/>
      <c r="AJ98" s="825"/>
      <c r="AK98" s="825"/>
      <c r="AL98" s="825"/>
      <c r="AM98" s="825"/>
      <c r="AN98" s="824">
        <f t="shared" si="0"/>
        <v>0</v>
      </c>
      <c r="AO98" s="825"/>
      <c r="AP98" s="825"/>
      <c r="AQ98" s="65" t="s">
        <v>168</v>
      </c>
      <c r="AR98" s="62"/>
      <c r="AS98" s="71">
        <v>0</v>
      </c>
      <c r="AT98" s="72">
        <f t="shared" si="1"/>
        <v>0</v>
      </c>
      <c r="AU98" s="73">
        <f>'04 - SO 15.3 - Areálová studňa'!P128</f>
        <v>97.460160999999985</v>
      </c>
      <c r="AV98" s="72">
        <f>'04 - SO 15.3 - Areálová studňa'!J35</f>
        <v>0</v>
      </c>
      <c r="AW98" s="72">
        <f>'04 - SO 15.3 - Areálová studňa'!J36</f>
        <v>0</v>
      </c>
      <c r="AX98" s="72">
        <f>'04 - SO 15.3 - Areálová studňa'!J36</f>
        <v>0</v>
      </c>
      <c r="AY98" s="72">
        <f>'04 - SO 15.3 - Areálová studňa'!J38</f>
        <v>0</v>
      </c>
      <c r="AZ98" s="72">
        <f>'04 - SO 15.3 - Areálová studňa'!F35</f>
        <v>0</v>
      </c>
      <c r="BA98" s="72">
        <f>'04 - SO 15.3 - Areálová studňa'!F36</f>
        <v>0</v>
      </c>
      <c r="BB98" s="72">
        <f>'04 - SO 15.3 - Areálová studňa'!F37</f>
        <v>0</v>
      </c>
      <c r="BC98" s="72">
        <f>'04 - SO 15.3 - Areálová studňa'!F38</f>
        <v>0</v>
      </c>
      <c r="BD98" s="74">
        <f>'04 - SO 15.3 - Areálová studňa'!F39</f>
        <v>0</v>
      </c>
      <c r="BT98" s="70" t="s">
        <v>169</v>
      </c>
      <c r="BV98" s="70" t="s">
        <v>164</v>
      </c>
      <c r="BW98" s="70" t="s">
        <v>176</v>
      </c>
      <c r="BX98" s="70" t="s">
        <v>95</v>
      </c>
      <c r="CL98" s="70" t="s">
        <v>92</v>
      </c>
      <c r="CM98" s="70" t="s">
        <v>162</v>
      </c>
    </row>
    <row r="99" spans="1:91" s="6" customFormat="1" ht="16.5" customHeight="1">
      <c r="A99" s="225"/>
      <c r="B99" s="62"/>
      <c r="C99" s="63"/>
      <c r="D99" s="826" t="s">
        <v>179</v>
      </c>
      <c r="E99" s="826"/>
      <c r="F99" s="826"/>
      <c r="G99" s="826"/>
      <c r="H99" s="826"/>
      <c r="I99" s="64"/>
      <c r="J99" s="826" t="s">
        <v>180</v>
      </c>
      <c r="K99" s="826"/>
      <c r="L99" s="826"/>
      <c r="M99" s="826"/>
      <c r="N99" s="826"/>
      <c r="O99" s="826"/>
      <c r="P99" s="826"/>
      <c r="Q99" s="826"/>
      <c r="R99" s="826"/>
      <c r="S99" s="826"/>
      <c r="T99" s="826"/>
      <c r="U99" s="826"/>
      <c r="V99" s="826"/>
      <c r="W99" s="826"/>
      <c r="X99" s="826"/>
      <c r="Y99" s="826"/>
      <c r="Z99" s="826"/>
      <c r="AA99" s="826"/>
      <c r="AB99" s="826"/>
      <c r="AC99" s="826"/>
      <c r="AD99" s="826"/>
      <c r="AE99" s="826"/>
      <c r="AF99" s="826"/>
      <c r="AG99" s="824">
        <f>'05 - SO 11.3 - Areálové osvetle'!J32</f>
        <v>0</v>
      </c>
      <c r="AH99" s="825"/>
      <c r="AI99" s="825"/>
      <c r="AJ99" s="825"/>
      <c r="AK99" s="825"/>
      <c r="AL99" s="825"/>
      <c r="AM99" s="825"/>
      <c r="AN99" s="824">
        <f t="shared" si="0"/>
        <v>0</v>
      </c>
      <c r="AO99" s="825"/>
      <c r="AP99" s="825"/>
      <c r="AQ99" s="65" t="s">
        <v>168</v>
      </c>
      <c r="AR99" s="62"/>
      <c r="AS99" s="71">
        <v>0</v>
      </c>
      <c r="AT99" s="72">
        <f t="shared" si="1"/>
        <v>0</v>
      </c>
      <c r="AU99" s="73">
        <f>'05 - SO 11.3 - Areálové osvetle'!P122</f>
        <v>0</v>
      </c>
      <c r="AV99" s="72">
        <f>'05 - SO 11.3 - Areálové osvetle'!J35</f>
        <v>0</v>
      </c>
      <c r="AW99" s="72">
        <f>'05 - SO 11.3 - Areálové osvetle'!J36</f>
        <v>0</v>
      </c>
      <c r="AX99" s="72">
        <f>'05 - SO 11.3 - Areálové osvetle'!J36</f>
        <v>0</v>
      </c>
      <c r="AY99" s="72">
        <f>'05 - SO 11.3 - Areálové osvetle'!J38</f>
        <v>0</v>
      </c>
      <c r="AZ99" s="72">
        <f>'05 - SO 11.3 - Areálové osvetle'!F35</f>
        <v>0</v>
      </c>
      <c r="BA99" s="72">
        <f>'05 - SO 11.3 - Areálové osvetle'!F36</f>
        <v>0</v>
      </c>
      <c r="BB99" s="72">
        <f>'05 - SO 11.3 - Areálové osvetle'!F37</f>
        <v>0</v>
      </c>
      <c r="BC99" s="72">
        <f>'05 - SO 11.3 - Areálové osvetle'!F38</f>
        <v>0</v>
      </c>
      <c r="BD99" s="74">
        <f>'05 - SO 11.3 - Areálové osvetle'!F39</f>
        <v>0</v>
      </c>
      <c r="BT99" s="70" t="s">
        <v>169</v>
      </c>
      <c r="BV99" s="70" t="s">
        <v>164</v>
      </c>
      <c r="BW99" s="70" t="s">
        <v>176</v>
      </c>
      <c r="BX99" s="70" t="s">
        <v>95</v>
      </c>
      <c r="CL99" s="70" t="s">
        <v>92</v>
      </c>
      <c r="CM99" s="70" t="s">
        <v>162</v>
      </c>
    </row>
    <row r="100" spans="1:91">
      <c r="B100" s="11"/>
      <c r="AR100" s="11"/>
    </row>
    <row r="101" spans="1:91" s="1" customFormat="1" ht="30" customHeight="1">
      <c r="B101" s="20"/>
      <c r="C101" s="52" t="s">
        <v>181</v>
      </c>
      <c r="AG101" s="827">
        <v>0</v>
      </c>
      <c r="AH101" s="827"/>
      <c r="AI101" s="827"/>
      <c r="AJ101" s="827"/>
      <c r="AK101" s="827"/>
      <c r="AL101" s="827"/>
      <c r="AM101" s="827"/>
      <c r="AN101" s="827">
        <v>0</v>
      </c>
      <c r="AO101" s="827"/>
      <c r="AP101" s="827"/>
      <c r="AQ101" s="75"/>
      <c r="AR101" s="20"/>
      <c r="AS101" s="47" t="s">
        <v>182</v>
      </c>
      <c r="AT101" s="48" t="s">
        <v>183</v>
      </c>
      <c r="AU101" s="48" t="s">
        <v>126</v>
      </c>
      <c r="AV101" s="49" t="s">
        <v>149</v>
      </c>
    </row>
    <row r="102" spans="1:91" s="1" customFormat="1" ht="10.9" customHeight="1">
      <c r="B102" s="20"/>
      <c r="AR102" s="20"/>
    </row>
    <row r="103" spans="1:91" s="1" customFormat="1" ht="30" customHeight="1">
      <c r="B103" s="20"/>
      <c r="C103" s="76" t="s">
        <v>184</v>
      </c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H103" s="248"/>
      <c r="AI103" s="248"/>
      <c r="AJ103" s="78"/>
      <c r="AK103" s="78"/>
      <c r="AL103" s="78"/>
      <c r="AM103" s="78">
        <f>ROUND(AG94 + AG101, 2)</f>
        <v>0</v>
      </c>
      <c r="AP103" s="78">
        <f>ROUND(AN94 + AN101, 2)</f>
        <v>0</v>
      </c>
      <c r="AQ103" s="77"/>
      <c r="AR103" s="20"/>
    </row>
    <row r="104" spans="1:91" s="1" customFormat="1" ht="6.95" customHeight="1">
      <c r="B104" s="34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20"/>
    </row>
  </sheetData>
  <sheetProtection algorithmName="SHA-512" hashValue="b6OZfTT9s6JYKnjeKr8hwQ8Sr7EoWB86Nfzci4Aj8aA+lDoBm53vOCaOj9frM3RTHXYDCuwqlJO3TykMZ623qg==" saltValue="gks05fC8YtG6fg5ZvChX5A==" spinCount="100000" sheet="1" objects="1" scenarios="1"/>
  <mergeCells count="60">
    <mergeCell ref="D97:H97"/>
    <mergeCell ref="J97:AF97"/>
    <mergeCell ref="AG97:AM97"/>
    <mergeCell ref="AN97:AP97"/>
    <mergeCell ref="D98:H98"/>
    <mergeCell ref="J98:AF98"/>
    <mergeCell ref="AG98:AM98"/>
    <mergeCell ref="AN98:AP98"/>
    <mergeCell ref="L85:AJ85"/>
    <mergeCell ref="AM87:AN87"/>
    <mergeCell ref="AM89:AP89"/>
    <mergeCell ref="AS89:AT91"/>
    <mergeCell ref="AM90:AP90"/>
    <mergeCell ref="AN92:AP92"/>
    <mergeCell ref="C92:G92"/>
    <mergeCell ref="I92:AF92"/>
    <mergeCell ref="AG92:AM92"/>
    <mergeCell ref="AN94:AP94"/>
    <mergeCell ref="AG94:AM94"/>
    <mergeCell ref="J95:AF95"/>
    <mergeCell ref="AG95:AM95"/>
    <mergeCell ref="AN95:AP95"/>
    <mergeCell ref="D95:H95"/>
    <mergeCell ref="J96:AF96"/>
    <mergeCell ref="D96:H96"/>
    <mergeCell ref="AN96:AP96"/>
    <mergeCell ref="AG96:AM96"/>
    <mergeCell ref="AN99:AP99"/>
    <mergeCell ref="J99:AF99"/>
    <mergeCell ref="AG99:AM99"/>
    <mergeCell ref="D99:H99"/>
    <mergeCell ref="AN101:AP101"/>
    <mergeCell ref="AG101:AM101"/>
    <mergeCell ref="W32:AE32"/>
    <mergeCell ref="AK32:AO32"/>
    <mergeCell ref="L32:P32"/>
    <mergeCell ref="L33:P33"/>
    <mergeCell ref="AK33:AO33"/>
    <mergeCell ref="AK26:AO26"/>
    <mergeCell ref="AK27:AO27"/>
    <mergeCell ref="AK29:AO29"/>
    <mergeCell ref="L31:P31"/>
    <mergeCell ref="AK31:AO31"/>
    <mergeCell ref="W31:AE31"/>
    <mergeCell ref="AR2:BE2"/>
    <mergeCell ref="W36:AE36"/>
    <mergeCell ref="AK36:AO36"/>
    <mergeCell ref="L36:P36"/>
    <mergeCell ref="AK38:AO38"/>
    <mergeCell ref="X38:AB38"/>
    <mergeCell ref="W33:AE33"/>
    <mergeCell ref="AK34:AO34"/>
    <mergeCell ref="L34:P34"/>
    <mergeCell ref="W34:AE34"/>
    <mergeCell ref="AK35:AO35"/>
    <mergeCell ref="W35:AE35"/>
    <mergeCell ref="L35:P35"/>
    <mergeCell ref="K5:AJ5"/>
    <mergeCell ref="K6:AJ6"/>
    <mergeCell ref="E23:AN23"/>
  </mergeCells>
  <phoneticPr fontId="0" type="noConversion"/>
  <pageMargins left="0.39374999999999999" right="0.39374999999999999" top="0.39374999999999999" bottom="0.39374999999999999" header="0" footer="0"/>
  <pageSetup paperSize="9" scale="70" fitToHeight="100" orientation="portrait" blackAndWhite="1" r:id="rId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49"/>
  <sheetViews>
    <sheetView showGridLines="0" topLeftCell="A126" zoomScale="90" zoomScaleNormal="90" workbookViewId="0">
      <selection activeCell="I130" sqref="I130"/>
    </sheetView>
  </sheetViews>
  <sheetFormatPr defaultColWidth="9.3320312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hidden="1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803" t="s">
        <v>96</v>
      </c>
      <c r="M2" s="804"/>
      <c r="N2" s="804"/>
      <c r="O2" s="804"/>
      <c r="P2" s="804"/>
      <c r="Q2" s="804"/>
      <c r="R2" s="804"/>
      <c r="S2" s="804"/>
      <c r="T2" s="804"/>
      <c r="U2" s="804"/>
      <c r="V2" s="804"/>
      <c r="AT2" s="8" t="s">
        <v>170</v>
      </c>
    </row>
    <row r="3" spans="2:46" ht="6.9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162</v>
      </c>
    </row>
    <row r="4" spans="2:46" ht="24.95" customHeight="1">
      <c r="B4" s="11"/>
      <c r="D4" s="12" t="s">
        <v>185</v>
      </c>
      <c r="L4" s="11"/>
      <c r="M4" s="257" t="s">
        <v>100</v>
      </c>
      <c r="AT4" s="8" t="s">
        <v>94</v>
      </c>
    </row>
    <row r="5" spans="2:46" ht="6.95" customHeight="1">
      <c r="B5" s="11"/>
      <c r="L5" s="11"/>
    </row>
    <row r="6" spans="2:46" ht="12" customHeight="1">
      <c r="B6" s="11"/>
      <c r="D6" s="17" t="s">
        <v>104</v>
      </c>
      <c r="L6" s="11"/>
    </row>
    <row r="7" spans="2:46" ht="16.5" customHeight="1">
      <c r="B7" s="11"/>
      <c r="E7" s="845" t="str">
        <f>'Rekapitulácia stavby'!K6</f>
        <v>Polyfunkčný komplex Muchovo námestie</v>
      </c>
      <c r="F7" s="846"/>
      <c r="G7" s="846"/>
      <c r="H7" s="846"/>
      <c r="L7" s="11"/>
    </row>
    <row r="8" spans="2:46" s="1" customFormat="1" ht="12" customHeight="1">
      <c r="B8" s="20"/>
      <c r="D8" s="17" t="s">
        <v>186</v>
      </c>
      <c r="L8" s="20"/>
    </row>
    <row r="9" spans="2:46" s="1" customFormat="1" ht="16.5" customHeight="1">
      <c r="B9" s="20"/>
      <c r="E9" s="834" t="s">
        <v>187</v>
      </c>
      <c r="F9" s="843"/>
      <c r="G9" s="843"/>
      <c r="H9" s="843"/>
      <c r="L9" s="20"/>
    </row>
    <row r="10" spans="2:46" s="1" customFormat="1">
      <c r="B10" s="20"/>
      <c r="L10" s="20"/>
    </row>
    <row r="11" spans="2:46" s="1" customFormat="1" ht="12" customHeight="1">
      <c r="B11" s="20"/>
      <c r="D11" s="17" t="s">
        <v>106</v>
      </c>
      <c r="F11" s="15" t="s">
        <v>92</v>
      </c>
      <c r="I11" s="17" t="s">
        <v>107</v>
      </c>
      <c r="J11" s="15" t="s">
        <v>92</v>
      </c>
      <c r="L11" s="20"/>
    </row>
    <row r="12" spans="2:46" s="1" customFormat="1" ht="12" customHeight="1">
      <c r="B12" s="20"/>
      <c r="D12" s="17" t="s">
        <v>108</v>
      </c>
      <c r="F12" s="15" t="s">
        <v>109</v>
      </c>
      <c r="I12" s="17" t="s">
        <v>110</v>
      </c>
      <c r="J12" s="251" t="str">
        <f>'Rekapitulácia stavby'!AN8</f>
        <v>4. 9. 2024</v>
      </c>
      <c r="L12" s="20"/>
    </row>
    <row r="13" spans="2:46" s="1" customFormat="1" ht="10.9" customHeight="1">
      <c r="B13" s="20"/>
      <c r="L13" s="20"/>
    </row>
    <row r="14" spans="2:46" s="1" customFormat="1" ht="12" customHeight="1">
      <c r="B14" s="20"/>
      <c r="D14" s="17" t="s">
        <v>112</v>
      </c>
      <c r="I14" s="17" t="s">
        <v>4</v>
      </c>
      <c r="J14" s="15" t="str">
        <f>IF('Rekapitulácia stavby'!AN10="","",'Rekapitulácia stavby'!AN10)</f>
        <v/>
      </c>
      <c r="L14" s="20"/>
    </row>
    <row r="15" spans="2:46" s="1" customFormat="1" ht="18" customHeight="1">
      <c r="B15" s="20"/>
      <c r="E15" s="15" t="str">
        <f>IF('Rekapitulácia stavby'!E11="","",'Rekapitulácia stavby'!E11)</f>
        <v xml:space="preserve"> </v>
      </c>
      <c r="I15" s="17" t="s">
        <v>5</v>
      </c>
      <c r="J15" s="15" t="str">
        <f>IF('Rekapitulácia stavby'!AN11="","",'Rekapitulácia stavby'!AN11)</f>
        <v/>
      </c>
      <c r="L15" s="20"/>
    </row>
    <row r="16" spans="2:46" s="1" customFormat="1" ht="6.95" customHeight="1">
      <c r="B16" s="20"/>
      <c r="L16" s="20"/>
    </row>
    <row r="17" spans="2:12" s="1" customFormat="1" ht="12" customHeight="1">
      <c r="B17" s="20"/>
      <c r="D17" s="17" t="s">
        <v>113</v>
      </c>
      <c r="I17" s="17" t="s">
        <v>4</v>
      </c>
      <c r="J17" s="15" t="str">
        <f>'Rekapitulácia stavby'!AN13</f>
        <v/>
      </c>
      <c r="L17" s="20"/>
    </row>
    <row r="18" spans="2:12" s="1" customFormat="1" ht="18" customHeight="1">
      <c r="B18" s="20"/>
      <c r="E18" s="815" t="str">
        <f>'Rekapitulácia stavby'!E14</f>
        <v xml:space="preserve"> </v>
      </c>
      <c r="F18" s="815"/>
      <c r="G18" s="815"/>
      <c r="H18" s="815"/>
      <c r="I18" s="17" t="s">
        <v>5</v>
      </c>
      <c r="J18" s="15" t="str">
        <f>'Rekapitulácia stavby'!AN14</f>
        <v/>
      </c>
      <c r="L18" s="20"/>
    </row>
    <row r="19" spans="2:12" s="1" customFormat="1" ht="6.95" customHeight="1">
      <c r="B19" s="20"/>
      <c r="L19" s="20"/>
    </row>
    <row r="20" spans="2:12" s="1" customFormat="1" ht="12" customHeight="1">
      <c r="B20" s="20"/>
      <c r="D20" s="17" t="s">
        <v>114</v>
      </c>
      <c r="I20" s="17" t="s">
        <v>4</v>
      </c>
      <c r="J20" s="15" t="s">
        <v>92</v>
      </c>
      <c r="L20" s="20"/>
    </row>
    <row r="21" spans="2:12" s="1" customFormat="1" ht="18" customHeight="1">
      <c r="B21" s="20"/>
      <c r="E21" s="15" t="s">
        <v>115</v>
      </c>
      <c r="I21" s="17" t="s">
        <v>5</v>
      </c>
      <c r="J21" s="15" t="s">
        <v>92</v>
      </c>
      <c r="L21" s="20"/>
    </row>
    <row r="22" spans="2:12" s="1" customFormat="1" ht="6.95" customHeight="1">
      <c r="B22" s="20"/>
      <c r="L22" s="20"/>
    </row>
    <row r="23" spans="2:12" s="1" customFormat="1" ht="12" customHeight="1">
      <c r="B23" s="20"/>
      <c r="D23" s="17" t="s">
        <v>117</v>
      </c>
      <c r="I23" s="17" t="s">
        <v>4</v>
      </c>
      <c r="J23" s="15" t="s">
        <v>92</v>
      </c>
      <c r="L23" s="20"/>
    </row>
    <row r="24" spans="2:12" s="1" customFormat="1" ht="18" customHeight="1">
      <c r="B24" s="20"/>
      <c r="E24" s="15" t="s">
        <v>118</v>
      </c>
      <c r="I24" s="17" t="s">
        <v>5</v>
      </c>
      <c r="J24" s="15" t="s">
        <v>92</v>
      </c>
      <c r="L24" s="20"/>
    </row>
    <row r="25" spans="2:12" s="1" customFormat="1" ht="6.95" customHeight="1">
      <c r="B25" s="20"/>
      <c r="L25" s="20"/>
    </row>
    <row r="26" spans="2:12" s="1" customFormat="1" ht="12" customHeight="1">
      <c r="B26" s="20"/>
      <c r="D26" s="17" t="s">
        <v>119</v>
      </c>
      <c r="L26" s="20"/>
    </row>
    <row r="27" spans="2:12" s="259" customFormat="1" ht="16.5" customHeight="1">
      <c r="B27" s="258"/>
      <c r="E27" s="817" t="s">
        <v>92</v>
      </c>
      <c r="F27" s="817"/>
      <c r="G27" s="817"/>
      <c r="H27" s="817"/>
      <c r="L27" s="258"/>
    </row>
    <row r="28" spans="2:12" s="1" customFormat="1" ht="6.95" customHeight="1">
      <c r="B28" s="20"/>
      <c r="L28" s="20"/>
    </row>
    <row r="29" spans="2:12" s="1" customFormat="1" ht="6.95" customHeight="1">
      <c r="B29" s="20"/>
      <c r="D29" s="42"/>
      <c r="E29" s="42"/>
      <c r="F29" s="42"/>
      <c r="G29" s="42"/>
      <c r="H29" s="42"/>
      <c r="I29" s="42"/>
      <c r="J29" s="42"/>
      <c r="K29" s="42"/>
      <c r="L29" s="20"/>
    </row>
    <row r="30" spans="2:12" s="1" customFormat="1" ht="14.45" customHeight="1">
      <c r="B30" s="20"/>
      <c r="D30" s="15" t="s">
        <v>188</v>
      </c>
      <c r="J30" s="254">
        <f>J96</f>
        <v>0</v>
      </c>
      <c r="L30" s="20"/>
    </row>
    <row r="31" spans="2:12" s="1" customFormat="1" ht="14.45" customHeight="1">
      <c r="B31" s="20"/>
      <c r="D31" s="19" t="s">
        <v>189</v>
      </c>
      <c r="J31" s="254">
        <f>J104</f>
        <v>0</v>
      </c>
      <c r="L31" s="20"/>
    </row>
    <row r="32" spans="2:12" s="1" customFormat="1" ht="25.35" customHeight="1">
      <c r="B32" s="20"/>
      <c r="D32" s="260" t="s">
        <v>122</v>
      </c>
      <c r="J32" s="253">
        <f>ROUND(J30 + J31, 2)</f>
        <v>0</v>
      </c>
      <c r="L32" s="20"/>
    </row>
    <row r="33" spans="2:12" s="1" customFormat="1" ht="6.95" customHeight="1">
      <c r="B33" s="20"/>
      <c r="D33" s="42"/>
      <c r="E33" s="42"/>
      <c r="F33" s="42"/>
      <c r="G33" s="42"/>
      <c r="H33" s="42"/>
      <c r="I33" s="42"/>
      <c r="J33" s="42"/>
      <c r="K33" s="42"/>
      <c r="L33" s="20"/>
    </row>
    <row r="34" spans="2:12" s="1" customFormat="1" ht="14.45" customHeight="1">
      <c r="B34" s="20"/>
      <c r="F34" s="255" t="s">
        <v>124</v>
      </c>
      <c r="I34" s="255" t="s">
        <v>123</v>
      </c>
      <c r="J34" s="255" t="s">
        <v>125</v>
      </c>
      <c r="L34" s="20"/>
    </row>
    <row r="35" spans="2:12" s="1" customFormat="1" ht="14.45" customHeight="1">
      <c r="B35" s="20"/>
      <c r="D35" s="252" t="s">
        <v>126</v>
      </c>
      <c r="E35" s="24" t="s">
        <v>127</v>
      </c>
      <c r="F35" s="261">
        <f>ROUND((SUM(BE104:BE107) + SUM(BE127:BE148)),  2)</f>
        <v>0</v>
      </c>
      <c r="G35" s="262"/>
      <c r="H35" s="262"/>
      <c r="I35" s="263">
        <v>0.2</v>
      </c>
      <c r="J35" s="261">
        <f>ROUND(((SUM(BE104:BE107) + SUM(BE127:BE148))*I35),  2)</f>
        <v>0</v>
      </c>
      <c r="L35" s="20"/>
    </row>
    <row r="36" spans="2:12" s="1" customFormat="1" ht="14.45" customHeight="1">
      <c r="B36" s="20"/>
      <c r="E36" s="24" t="s">
        <v>128</v>
      </c>
      <c r="F36" s="264">
        <f>ROUND((SUM(BF104:BF107) + SUM(BF127:BF148)),  2)</f>
        <v>0</v>
      </c>
      <c r="I36" s="265">
        <v>0.23</v>
      </c>
      <c r="J36" s="264">
        <f>ROUND(((SUM(BF104:BF107) + SUM(BF127:BF148))*I36),  2)</f>
        <v>0</v>
      </c>
      <c r="L36" s="20"/>
    </row>
    <row r="37" spans="2:12" s="1" customFormat="1" ht="14.45" hidden="1" customHeight="1">
      <c r="B37" s="20"/>
      <c r="E37" s="17" t="s">
        <v>129</v>
      </c>
      <c r="F37" s="264">
        <f>ROUND((SUM(BG104:BG107) + SUM(BG127:BG148)),  2)</f>
        <v>0</v>
      </c>
      <c r="I37" s="266">
        <v>0.2</v>
      </c>
      <c r="J37" s="264">
        <f>0</f>
        <v>0</v>
      </c>
      <c r="L37" s="20"/>
    </row>
    <row r="38" spans="2:12" s="1" customFormat="1" ht="14.45" hidden="1" customHeight="1">
      <c r="B38" s="20"/>
      <c r="E38" s="17" t="s">
        <v>130</v>
      </c>
      <c r="F38" s="264">
        <f>ROUND((SUM(BH104:BH107) + SUM(BH127:BH148)),  2)</f>
        <v>0</v>
      </c>
      <c r="I38" s="266">
        <v>0.2</v>
      </c>
      <c r="J38" s="264">
        <f>0</f>
        <v>0</v>
      </c>
      <c r="L38" s="20"/>
    </row>
    <row r="39" spans="2:12" s="1" customFormat="1" ht="14.45" hidden="1" customHeight="1">
      <c r="B39" s="20"/>
      <c r="E39" s="24" t="s">
        <v>131</v>
      </c>
      <c r="F39" s="261">
        <f>ROUND((SUM(BI104:BI107) + SUM(BI127:BI148)),  2)</f>
        <v>0</v>
      </c>
      <c r="G39" s="262"/>
      <c r="H39" s="262"/>
      <c r="I39" s="263">
        <v>0</v>
      </c>
      <c r="J39" s="261">
        <f>0</f>
        <v>0</v>
      </c>
      <c r="L39" s="20"/>
    </row>
    <row r="40" spans="2:12" s="1" customFormat="1" ht="6.95" customHeight="1">
      <c r="B40" s="20"/>
      <c r="L40" s="20"/>
    </row>
    <row r="41" spans="2:12" s="1" customFormat="1" ht="25.35" customHeight="1">
      <c r="B41" s="20"/>
      <c r="C41" s="77"/>
      <c r="D41" s="267" t="s">
        <v>132</v>
      </c>
      <c r="E41" s="45"/>
      <c r="F41" s="45"/>
      <c r="G41" s="268" t="s">
        <v>133</v>
      </c>
      <c r="H41" s="269" t="s">
        <v>134</v>
      </c>
      <c r="I41" s="45"/>
      <c r="J41" s="270">
        <f>SUM(J32:J39)</f>
        <v>0</v>
      </c>
      <c r="K41" s="271"/>
      <c r="L41" s="20"/>
    </row>
    <row r="42" spans="2:12" s="1" customFormat="1" ht="14.45" customHeight="1">
      <c r="B42" s="20"/>
      <c r="L42" s="20"/>
    </row>
    <row r="43" spans="2:12" ht="14.45" customHeight="1">
      <c r="B43" s="11"/>
      <c r="L43" s="11"/>
    </row>
    <row r="44" spans="2:12" ht="14.45" customHeight="1">
      <c r="B44" s="11"/>
      <c r="L44" s="11"/>
    </row>
    <row r="45" spans="2:12" ht="14.45" customHeight="1">
      <c r="B45" s="11"/>
      <c r="L45" s="11"/>
    </row>
    <row r="46" spans="2:12" ht="14.45" customHeight="1">
      <c r="B46" s="11"/>
      <c r="L46" s="11"/>
    </row>
    <row r="47" spans="2:12" ht="14.45" customHeight="1">
      <c r="B47" s="11"/>
      <c r="L47" s="11"/>
    </row>
    <row r="48" spans="2:12" ht="14.45" customHeight="1">
      <c r="B48" s="11"/>
      <c r="L48" s="11"/>
    </row>
    <row r="49" spans="2:12" ht="14.45" customHeight="1">
      <c r="B49" s="11"/>
      <c r="L49" s="11"/>
    </row>
    <row r="50" spans="2:12" s="1" customFormat="1" ht="14.45" customHeight="1">
      <c r="B50" s="20"/>
      <c r="D50" s="31" t="s">
        <v>135</v>
      </c>
      <c r="E50" s="32"/>
      <c r="F50" s="32"/>
      <c r="G50" s="31" t="s">
        <v>136</v>
      </c>
      <c r="H50" s="32"/>
      <c r="I50" s="32"/>
      <c r="J50" s="32"/>
      <c r="K50" s="32"/>
      <c r="L50" s="20"/>
    </row>
    <row r="51" spans="2:12">
      <c r="B51" s="11"/>
      <c r="L51" s="11"/>
    </row>
    <row r="52" spans="2:12">
      <c r="B52" s="11"/>
      <c r="L52" s="11"/>
    </row>
    <row r="53" spans="2:12">
      <c r="B53" s="11"/>
      <c r="L53" s="11"/>
    </row>
    <row r="54" spans="2:12">
      <c r="B54" s="11"/>
      <c r="L54" s="11"/>
    </row>
    <row r="55" spans="2:12">
      <c r="B55" s="11"/>
      <c r="L55" s="11"/>
    </row>
    <row r="56" spans="2:12">
      <c r="B56" s="11"/>
      <c r="L56" s="11"/>
    </row>
    <row r="57" spans="2:12">
      <c r="B57" s="11"/>
      <c r="L57" s="11"/>
    </row>
    <row r="58" spans="2:12">
      <c r="B58" s="11"/>
      <c r="L58" s="11"/>
    </row>
    <row r="59" spans="2:12">
      <c r="B59" s="11"/>
      <c r="L59" s="11"/>
    </row>
    <row r="60" spans="2:12">
      <c r="B60" s="11"/>
      <c r="L60" s="11"/>
    </row>
    <row r="61" spans="2:12" s="1" customFormat="1" ht="12.75">
      <c r="B61" s="20"/>
      <c r="D61" s="33" t="s">
        <v>137</v>
      </c>
      <c r="E61" s="22"/>
      <c r="F61" s="272" t="s">
        <v>138</v>
      </c>
      <c r="G61" s="33" t="s">
        <v>137</v>
      </c>
      <c r="H61" s="22"/>
      <c r="I61" s="22"/>
      <c r="J61" s="273" t="s">
        <v>138</v>
      </c>
      <c r="K61" s="22"/>
      <c r="L61" s="20"/>
    </row>
    <row r="62" spans="2:12">
      <c r="B62" s="11"/>
      <c r="L62" s="11"/>
    </row>
    <row r="63" spans="2:12">
      <c r="B63" s="11"/>
      <c r="L63" s="11"/>
    </row>
    <row r="64" spans="2:12">
      <c r="B64" s="11"/>
      <c r="L64" s="11"/>
    </row>
    <row r="65" spans="2:12" s="1" customFormat="1" ht="12.75">
      <c r="B65" s="20"/>
      <c r="D65" s="31" t="s">
        <v>139</v>
      </c>
      <c r="E65" s="32"/>
      <c r="F65" s="32"/>
      <c r="G65" s="31" t="s">
        <v>140</v>
      </c>
      <c r="H65" s="32"/>
      <c r="I65" s="32"/>
      <c r="J65" s="32"/>
      <c r="K65" s="32"/>
      <c r="L65" s="20"/>
    </row>
    <row r="66" spans="2:12">
      <c r="B66" s="11"/>
      <c r="L66" s="11"/>
    </row>
    <row r="67" spans="2:12">
      <c r="B67" s="11"/>
      <c r="L67" s="11"/>
    </row>
    <row r="68" spans="2:12">
      <c r="B68" s="11"/>
      <c r="L68" s="11"/>
    </row>
    <row r="69" spans="2:12">
      <c r="B69" s="11"/>
      <c r="L69" s="11"/>
    </row>
    <row r="70" spans="2:12">
      <c r="B70" s="11"/>
      <c r="L70" s="11"/>
    </row>
    <row r="71" spans="2:12">
      <c r="B71" s="11"/>
      <c r="L71" s="11"/>
    </row>
    <row r="72" spans="2:12">
      <c r="B72" s="11"/>
      <c r="L72" s="11"/>
    </row>
    <row r="73" spans="2:12">
      <c r="B73" s="11"/>
      <c r="L73" s="11"/>
    </row>
    <row r="74" spans="2:12">
      <c r="B74" s="11"/>
      <c r="L74" s="11"/>
    </row>
    <row r="75" spans="2:12">
      <c r="B75" s="11"/>
      <c r="L75" s="11"/>
    </row>
    <row r="76" spans="2:12" s="1" customFormat="1" ht="12.75">
      <c r="B76" s="20"/>
      <c r="D76" s="33" t="s">
        <v>137</v>
      </c>
      <c r="E76" s="22"/>
      <c r="F76" s="272" t="s">
        <v>138</v>
      </c>
      <c r="G76" s="33" t="s">
        <v>137</v>
      </c>
      <c r="H76" s="22"/>
      <c r="I76" s="22"/>
      <c r="J76" s="273" t="s">
        <v>138</v>
      </c>
      <c r="K76" s="22"/>
      <c r="L76" s="20"/>
    </row>
    <row r="77" spans="2:12" s="1" customFormat="1" ht="14.4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20"/>
    </row>
    <row r="81" spans="2:47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20"/>
    </row>
    <row r="82" spans="2:47" s="1" customFormat="1" ht="24.95" customHeight="1">
      <c r="B82" s="20"/>
      <c r="C82" s="12" t="s">
        <v>190</v>
      </c>
      <c r="L82" s="20"/>
    </row>
    <row r="83" spans="2:47" s="1" customFormat="1" ht="6.95" customHeight="1">
      <c r="B83" s="20"/>
      <c r="L83" s="20"/>
    </row>
    <row r="84" spans="2:47" s="1" customFormat="1" ht="12" customHeight="1">
      <c r="B84" s="20"/>
      <c r="C84" s="17" t="s">
        <v>104</v>
      </c>
      <c r="L84" s="20"/>
    </row>
    <row r="85" spans="2:47" s="1" customFormat="1" ht="16.5" customHeight="1">
      <c r="B85" s="20"/>
      <c r="E85" s="845" t="str">
        <f>E7</f>
        <v>Polyfunkčný komplex Muchovo námestie</v>
      </c>
      <c r="F85" s="846"/>
      <c r="G85" s="846"/>
      <c r="H85" s="846"/>
      <c r="L85" s="20"/>
    </row>
    <row r="86" spans="2:47" s="1" customFormat="1" ht="12" customHeight="1">
      <c r="B86" s="20"/>
      <c r="C86" s="17" t="s">
        <v>186</v>
      </c>
      <c r="L86" s="20"/>
    </row>
    <row r="87" spans="2:47" s="1" customFormat="1" ht="16.5" customHeight="1">
      <c r="B87" s="20"/>
      <c r="E87" s="834" t="str">
        <f>E9</f>
        <v>01 - Asanácia SO 23.01</v>
      </c>
      <c r="F87" s="843"/>
      <c r="G87" s="843"/>
      <c r="H87" s="843"/>
      <c r="L87" s="20"/>
    </row>
    <row r="88" spans="2:47" s="1" customFormat="1" ht="6.95" customHeight="1">
      <c r="B88" s="20"/>
      <c r="L88" s="20"/>
    </row>
    <row r="89" spans="2:47" s="1" customFormat="1" ht="12" customHeight="1">
      <c r="B89" s="20"/>
      <c r="C89" s="17" t="s">
        <v>108</v>
      </c>
      <c r="F89" s="15" t="str">
        <f>F12</f>
        <v xml:space="preserve"> </v>
      </c>
      <c r="I89" s="17" t="s">
        <v>110</v>
      </c>
      <c r="J89" s="251" t="str">
        <f>IF(J12="","",J12)</f>
        <v>4. 9. 2024</v>
      </c>
      <c r="L89" s="20"/>
    </row>
    <row r="90" spans="2:47" s="1" customFormat="1" ht="6.95" customHeight="1">
      <c r="B90" s="20"/>
      <c r="L90" s="20"/>
    </row>
    <row r="91" spans="2:47" s="1" customFormat="1" ht="15.2" customHeight="1">
      <c r="B91" s="20"/>
      <c r="C91" s="17" t="s">
        <v>112</v>
      </c>
      <c r="F91" s="15" t="str">
        <f>E15</f>
        <v xml:space="preserve"> </v>
      </c>
      <c r="I91" s="17" t="s">
        <v>114</v>
      </c>
      <c r="J91" s="256" t="str">
        <f>E21</f>
        <v>Ing. Peter Pasečný</v>
      </c>
      <c r="L91" s="20"/>
    </row>
    <row r="92" spans="2:47" s="1" customFormat="1" ht="15.2" customHeight="1">
      <c r="B92" s="20"/>
      <c r="C92" s="17" t="s">
        <v>113</v>
      </c>
      <c r="F92" s="15" t="str">
        <f>IF(E18="","",E18)</f>
        <v xml:space="preserve"> </v>
      </c>
      <c r="I92" s="17" t="s">
        <v>117</v>
      </c>
      <c r="J92" s="256" t="str">
        <f>E24</f>
        <v>Rosoft,s.r.o.</v>
      </c>
      <c r="L92" s="20"/>
    </row>
    <row r="93" spans="2:47" s="1" customFormat="1" ht="10.35" customHeight="1">
      <c r="B93" s="20"/>
      <c r="L93" s="20"/>
    </row>
    <row r="94" spans="2:47" s="1" customFormat="1" ht="29.25" customHeight="1">
      <c r="B94" s="20"/>
      <c r="C94" s="274" t="s">
        <v>191</v>
      </c>
      <c r="D94" s="77"/>
      <c r="E94" s="77"/>
      <c r="F94" s="77"/>
      <c r="G94" s="77"/>
      <c r="H94" s="77"/>
      <c r="I94" s="77"/>
      <c r="J94" s="275" t="s">
        <v>192</v>
      </c>
      <c r="K94" s="77"/>
      <c r="L94" s="20"/>
    </row>
    <row r="95" spans="2:47" s="1" customFormat="1" ht="10.35" customHeight="1">
      <c r="B95" s="20"/>
      <c r="L95" s="20"/>
    </row>
    <row r="96" spans="2:47" s="1" customFormat="1" ht="22.9" customHeight="1">
      <c r="B96" s="20"/>
      <c r="C96" s="276" t="s">
        <v>193</v>
      </c>
      <c r="J96" s="253">
        <f>J127</f>
        <v>0</v>
      </c>
      <c r="L96" s="20"/>
      <c r="AU96" s="8" t="s">
        <v>194</v>
      </c>
    </row>
    <row r="97" spans="2:62" s="278" customFormat="1" ht="24.95" customHeight="1">
      <c r="B97" s="277"/>
      <c r="D97" s="279" t="s">
        <v>195</v>
      </c>
      <c r="E97" s="280"/>
      <c r="F97" s="280"/>
      <c r="G97" s="280"/>
      <c r="H97" s="280"/>
      <c r="I97" s="280"/>
      <c r="J97" s="281">
        <f>J128</f>
        <v>0</v>
      </c>
      <c r="L97" s="277"/>
    </row>
    <row r="98" spans="2:62" s="283" customFormat="1" ht="19.899999999999999" customHeight="1">
      <c r="B98" s="282"/>
      <c r="D98" s="284" t="s">
        <v>196</v>
      </c>
      <c r="E98" s="285"/>
      <c r="F98" s="285"/>
      <c r="G98" s="285"/>
      <c r="H98" s="285"/>
      <c r="I98" s="285"/>
      <c r="J98" s="286">
        <f>J129</f>
        <v>0</v>
      </c>
      <c r="L98" s="282"/>
    </row>
    <row r="99" spans="2:62" s="283" customFormat="1" ht="19.899999999999999" customHeight="1">
      <c r="B99" s="282"/>
      <c r="D99" s="284" t="s">
        <v>197</v>
      </c>
      <c r="E99" s="285"/>
      <c r="F99" s="285"/>
      <c r="G99" s="285"/>
      <c r="H99" s="285"/>
      <c r="I99" s="285"/>
      <c r="J99" s="286">
        <f>J134</f>
        <v>0</v>
      </c>
      <c r="L99" s="282"/>
    </row>
    <row r="100" spans="2:62" s="278" customFormat="1" ht="24.95" customHeight="1">
      <c r="B100" s="277"/>
      <c r="D100" s="279" t="s">
        <v>198</v>
      </c>
      <c r="E100" s="280"/>
      <c r="F100" s="280"/>
      <c r="G100" s="280"/>
      <c r="H100" s="280"/>
      <c r="I100" s="280"/>
      <c r="J100" s="281">
        <f>J142</f>
        <v>0</v>
      </c>
      <c r="L100" s="277"/>
    </row>
    <row r="101" spans="2:62" s="283" customFormat="1" ht="19.899999999999999" customHeight="1">
      <c r="B101" s="282"/>
      <c r="D101" s="284" t="s">
        <v>199</v>
      </c>
      <c r="E101" s="285"/>
      <c r="F101" s="285"/>
      <c r="G101" s="285"/>
      <c r="H101" s="285"/>
      <c r="I101" s="285"/>
      <c r="J101" s="286">
        <f>J143</f>
        <v>0</v>
      </c>
      <c r="L101" s="282"/>
    </row>
    <row r="102" spans="2:62" s="1" customFormat="1" ht="21.75" customHeight="1">
      <c r="B102" s="20"/>
      <c r="L102" s="20"/>
    </row>
    <row r="103" spans="2:62" s="1" customFormat="1" ht="6.95" customHeight="1">
      <c r="B103" s="20"/>
      <c r="L103" s="20"/>
    </row>
    <row r="104" spans="2:62" s="1" customFormat="1" ht="29.25" customHeight="1">
      <c r="B104" s="20"/>
      <c r="C104" s="276" t="s">
        <v>200</v>
      </c>
      <c r="J104" s="287">
        <f>ROUND(J105 + J106,2)</f>
        <v>0</v>
      </c>
      <c r="L104" s="20"/>
      <c r="N104" s="288" t="s">
        <v>126</v>
      </c>
    </row>
    <row r="105" spans="2:62" s="1" customFormat="1" ht="18" customHeight="1">
      <c r="B105" s="20"/>
      <c r="D105" s="844" t="s">
        <v>201</v>
      </c>
      <c r="E105" s="844"/>
      <c r="F105" s="844"/>
      <c r="J105" s="289">
        <v>0</v>
      </c>
      <c r="L105" s="20"/>
      <c r="N105" s="290" t="s">
        <v>128</v>
      </c>
      <c r="AY105" s="8" t="s">
        <v>202</v>
      </c>
      <c r="BE105" s="291">
        <f>IF(N105="základná",J105,0)</f>
        <v>0</v>
      </c>
      <c r="BF105" s="291">
        <f>IF(N105="znížená",J105,0)</f>
        <v>0</v>
      </c>
      <c r="BG105" s="291">
        <f>IF(N105="zákl. prenesená",J105,0)</f>
        <v>0</v>
      </c>
      <c r="BH105" s="291">
        <f>IF(N105="zníž. prenesená",J105,0)</f>
        <v>0</v>
      </c>
      <c r="BI105" s="291">
        <f>IF(N105="nulová",J105,0)</f>
        <v>0</v>
      </c>
      <c r="BJ105" s="8" t="s">
        <v>203</v>
      </c>
    </row>
    <row r="106" spans="2:62" s="1" customFormat="1" ht="18" customHeight="1">
      <c r="B106" s="20"/>
      <c r="D106" s="844" t="s">
        <v>204</v>
      </c>
      <c r="E106" s="844"/>
      <c r="F106" s="844"/>
      <c r="J106" s="289">
        <v>0</v>
      </c>
      <c r="L106" s="20"/>
      <c r="N106" s="290" t="s">
        <v>128</v>
      </c>
      <c r="AY106" s="8" t="s">
        <v>202</v>
      </c>
      <c r="BE106" s="291">
        <f>IF(N106="základná",J106,0)</f>
        <v>0</v>
      </c>
      <c r="BF106" s="291">
        <f>IF(N106="znížená",J106,0)</f>
        <v>0</v>
      </c>
      <c r="BG106" s="291">
        <f>IF(N106="zákl. prenesená",J106,0)</f>
        <v>0</v>
      </c>
      <c r="BH106" s="291">
        <f>IF(N106="zníž. prenesená",J106,0)</f>
        <v>0</v>
      </c>
      <c r="BI106" s="291">
        <f>IF(N106="nulová",J106,0)</f>
        <v>0</v>
      </c>
      <c r="BJ106" s="8" t="s">
        <v>203</v>
      </c>
    </row>
    <row r="107" spans="2:62" s="1" customFormat="1" ht="18" customHeight="1">
      <c r="B107" s="20"/>
      <c r="L107" s="20"/>
    </row>
    <row r="108" spans="2:62" s="1" customFormat="1" ht="29.25" customHeight="1">
      <c r="B108" s="20"/>
      <c r="C108" s="76" t="s">
        <v>184</v>
      </c>
      <c r="D108" s="77"/>
      <c r="E108" s="77"/>
      <c r="F108" s="77"/>
      <c r="G108" s="77"/>
      <c r="H108" s="77"/>
      <c r="I108" s="77"/>
      <c r="J108" s="78">
        <f>ROUND(J96+J104,2)</f>
        <v>0</v>
      </c>
      <c r="K108" s="77"/>
      <c r="L108" s="20"/>
    </row>
    <row r="109" spans="2:62" s="1" customFormat="1" ht="6.95" customHeight="1">
      <c r="B109" s="34"/>
      <c r="C109" s="35"/>
      <c r="D109" s="35"/>
      <c r="E109" s="35"/>
      <c r="F109" s="35"/>
      <c r="G109" s="35"/>
      <c r="H109" s="35"/>
      <c r="I109" s="35"/>
      <c r="J109" s="35"/>
      <c r="K109" s="35"/>
      <c r="L109" s="20"/>
    </row>
    <row r="113" spans="2:63" s="1" customFormat="1" ht="6.95" customHeight="1"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20"/>
    </row>
    <row r="114" spans="2:63" s="1" customFormat="1" ht="24.95" customHeight="1">
      <c r="B114" s="20"/>
      <c r="C114" s="12" t="s">
        <v>205</v>
      </c>
      <c r="L114" s="20"/>
    </row>
    <row r="115" spans="2:63" s="1" customFormat="1" ht="6.95" customHeight="1">
      <c r="B115" s="20"/>
      <c r="L115" s="20"/>
    </row>
    <row r="116" spans="2:63" s="1" customFormat="1" ht="12" customHeight="1">
      <c r="B116" s="20"/>
      <c r="C116" s="17" t="s">
        <v>104</v>
      </c>
      <c r="L116" s="20"/>
    </row>
    <row r="117" spans="2:63" s="1" customFormat="1" ht="16.5" customHeight="1">
      <c r="B117" s="20"/>
      <c r="E117" s="845" t="str">
        <f>E7</f>
        <v>Polyfunkčný komplex Muchovo námestie</v>
      </c>
      <c r="F117" s="846"/>
      <c r="G117" s="846"/>
      <c r="H117" s="846"/>
      <c r="L117" s="20"/>
    </row>
    <row r="118" spans="2:63" s="1" customFormat="1" ht="12" customHeight="1">
      <c r="B118" s="20"/>
      <c r="C118" s="17" t="s">
        <v>186</v>
      </c>
      <c r="L118" s="20"/>
    </row>
    <row r="119" spans="2:63" s="1" customFormat="1" ht="16.5" customHeight="1">
      <c r="B119" s="20"/>
      <c r="E119" s="834" t="str">
        <f>E9</f>
        <v>01 - Asanácia SO 23.01</v>
      </c>
      <c r="F119" s="843"/>
      <c r="G119" s="843"/>
      <c r="H119" s="843"/>
      <c r="L119" s="20"/>
    </row>
    <row r="120" spans="2:63" s="1" customFormat="1" ht="6.95" customHeight="1">
      <c r="B120" s="20"/>
      <c r="L120" s="20"/>
    </row>
    <row r="121" spans="2:63" s="1" customFormat="1" ht="12" customHeight="1">
      <c r="B121" s="20"/>
      <c r="C121" s="17" t="s">
        <v>108</v>
      </c>
      <c r="F121" s="15" t="str">
        <f>F12</f>
        <v xml:space="preserve"> </v>
      </c>
      <c r="I121" s="17" t="s">
        <v>110</v>
      </c>
      <c r="J121" s="251" t="str">
        <f>IF(J12="","",J12)</f>
        <v>4. 9. 2024</v>
      </c>
      <c r="L121" s="20"/>
    </row>
    <row r="122" spans="2:63" s="1" customFormat="1" ht="6.95" customHeight="1">
      <c r="B122" s="20"/>
      <c r="L122" s="20"/>
    </row>
    <row r="123" spans="2:63" s="1" customFormat="1" ht="15.2" customHeight="1">
      <c r="B123" s="20"/>
      <c r="C123" s="17" t="s">
        <v>112</v>
      </c>
      <c r="F123" s="15" t="str">
        <f>E15</f>
        <v xml:space="preserve"> </v>
      </c>
      <c r="I123" s="17" t="s">
        <v>114</v>
      </c>
      <c r="J123" s="256" t="str">
        <f>E21</f>
        <v>Ing. Peter Pasečný</v>
      </c>
      <c r="L123" s="20"/>
    </row>
    <row r="124" spans="2:63" s="1" customFormat="1" ht="15.2" customHeight="1">
      <c r="B124" s="20"/>
      <c r="C124" s="17" t="s">
        <v>113</v>
      </c>
      <c r="F124" s="15" t="str">
        <f>IF(E18="","",E18)</f>
        <v xml:space="preserve"> </v>
      </c>
      <c r="I124" s="17" t="s">
        <v>117</v>
      </c>
      <c r="J124" s="256" t="str">
        <f>E24</f>
        <v>Rosoft,s.r.o.</v>
      </c>
      <c r="L124" s="20"/>
    </row>
    <row r="125" spans="2:63" s="1" customFormat="1" ht="10.35" customHeight="1">
      <c r="B125" s="20"/>
      <c r="L125" s="20"/>
    </row>
    <row r="126" spans="2:63" s="297" customFormat="1" ht="29.25" customHeight="1">
      <c r="B126" s="292"/>
      <c r="C126" s="293" t="s">
        <v>206</v>
      </c>
      <c r="D126" s="294" t="s">
        <v>147</v>
      </c>
      <c r="E126" s="294" t="s">
        <v>143</v>
      </c>
      <c r="F126" s="294" t="s">
        <v>144</v>
      </c>
      <c r="G126" s="294" t="s">
        <v>207</v>
      </c>
      <c r="H126" s="294" t="s">
        <v>208</v>
      </c>
      <c r="I126" s="294" t="s">
        <v>209</v>
      </c>
      <c r="J126" s="295" t="s">
        <v>192</v>
      </c>
      <c r="K126" s="296" t="s">
        <v>210</v>
      </c>
      <c r="L126" s="292"/>
      <c r="M126" s="47" t="s">
        <v>92</v>
      </c>
      <c r="N126" s="48" t="s">
        <v>126</v>
      </c>
      <c r="O126" s="48" t="s">
        <v>211</v>
      </c>
      <c r="P126" s="48" t="s">
        <v>212</v>
      </c>
      <c r="Q126" s="48" t="s">
        <v>213</v>
      </c>
      <c r="R126" s="48" t="s">
        <v>214</v>
      </c>
      <c r="S126" s="48" t="s">
        <v>215</v>
      </c>
      <c r="T126" s="49" t="s">
        <v>216</v>
      </c>
    </row>
    <row r="127" spans="2:63" s="1" customFormat="1" ht="22.9" customHeight="1">
      <c r="B127" s="20"/>
      <c r="C127" s="52" t="s">
        <v>188</v>
      </c>
      <c r="J127" s="298">
        <f>BK127</f>
        <v>0</v>
      </c>
      <c r="L127" s="20"/>
      <c r="M127" s="50"/>
      <c r="N127" s="42"/>
      <c r="O127" s="42"/>
      <c r="P127" s="299">
        <f>P128+P142</f>
        <v>1148.4473539999999</v>
      </c>
      <c r="Q127" s="42"/>
      <c r="R127" s="299">
        <f>R128+R142</f>
        <v>2.6201000000000002E-2</v>
      </c>
      <c r="S127" s="42"/>
      <c r="T127" s="300">
        <f>T128+T142</f>
        <v>1184.4137799999999</v>
      </c>
      <c r="AT127" s="8" t="s">
        <v>161</v>
      </c>
      <c r="AU127" s="8" t="s">
        <v>194</v>
      </c>
      <c r="BK127" s="301">
        <f>BK128+BK142</f>
        <v>0</v>
      </c>
    </row>
    <row r="128" spans="2:63" s="303" customFormat="1" ht="25.9" customHeight="1">
      <c r="B128" s="302"/>
      <c r="D128" s="304" t="s">
        <v>161</v>
      </c>
      <c r="E128" s="305" t="s">
        <v>217</v>
      </c>
      <c r="F128" s="305" t="s">
        <v>218</v>
      </c>
      <c r="J128" s="306">
        <f>BK128</f>
        <v>0</v>
      </c>
      <c r="L128" s="302"/>
      <c r="M128" s="307"/>
      <c r="P128" s="308">
        <f>P129+P134</f>
        <v>1059.2209339999999</v>
      </c>
      <c r="R128" s="308">
        <f>R129+R134</f>
        <v>0</v>
      </c>
      <c r="T128" s="309">
        <f>T129+T134</f>
        <v>1182.9673599999999</v>
      </c>
      <c r="AR128" s="304" t="s">
        <v>169</v>
      </c>
      <c r="AT128" s="310" t="s">
        <v>161</v>
      </c>
      <c r="AU128" s="310" t="s">
        <v>162</v>
      </c>
      <c r="AY128" s="304" t="s">
        <v>219</v>
      </c>
      <c r="BK128" s="311">
        <f>BK129+BK134</f>
        <v>0</v>
      </c>
    </row>
    <row r="129" spans="2:65" s="303" customFormat="1" ht="22.9" customHeight="1">
      <c r="B129" s="302"/>
      <c r="D129" s="304" t="s">
        <v>161</v>
      </c>
      <c r="E129" s="312" t="s">
        <v>169</v>
      </c>
      <c r="F129" s="312" t="s">
        <v>220</v>
      </c>
      <c r="J129" s="313">
        <f>BK129</f>
        <v>0</v>
      </c>
      <c r="L129" s="302"/>
      <c r="M129" s="307"/>
      <c r="P129" s="308">
        <f>SUM(P130:P133)</f>
        <v>441.59296999999998</v>
      </c>
      <c r="R129" s="308">
        <f>SUM(R130:R133)</f>
        <v>0</v>
      </c>
      <c r="T129" s="309">
        <f>SUM(T130:T133)</f>
        <v>1122.6601599999999</v>
      </c>
      <c r="AR129" s="304" t="s">
        <v>169</v>
      </c>
      <c r="AT129" s="310" t="s">
        <v>161</v>
      </c>
      <c r="AU129" s="310" t="s">
        <v>169</v>
      </c>
      <c r="AY129" s="304" t="s">
        <v>219</v>
      </c>
      <c r="BK129" s="311">
        <f>SUM(BK130:BK133)</f>
        <v>0</v>
      </c>
    </row>
    <row r="130" spans="2:65" s="1" customFormat="1" ht="37.9" customHeight="1">
      <c r="B130" s="20"/>
      <c r="C130" s="314" t="s">
        <v>169</v>
      </c>
      <c r="D130" s="314" t="s">
        <v>221</v>
      </c>
      <c r="E130" s="315" t="s">
        <v>222</v>
      </c>
      <c r="F130" s="651" t="s">
        <v>223</v>
      </c>
      <c r="G130" s="316" t="s">
        <v>224</v>
      </c>
      <c r="H130" s="317">
        <v>1686</v>
      </c>
      <c r="I130" s="318">
        <v>0</v>
      </c>
      <c r="J130" s="319">
        <f>ROUND(I130*H130,2)</f>
        <v>0</v>
      </c>
      <c r="K130" s="320"/>
      <c r="L130" s="20"/>
      <c r="M130" s="321" t="s">
        <v>92</v>
      </c>
      <c r="N130" s="288" t="s">
        <v>128</v>
      </c>
      <c r="O130" s="322">
        <v>6.0999999999999999E-2</v>
      </c>
      <c r="P130" s="322">
        <f>O130*H130</f>
        <v>102.846</v>
      </c>
      <c r="Q130" s="322">
        <v>0</v>
      </c>
      <c r="R130" s="322">
        <f>Q130*H130</f>
        <v>0</v>
      </c>
      <c r="S130" s="322">
        <v>0.40799999999999997</v>
      </c>
      <c r="T130" s="323">
        <f>S130*H130</f>
        <v>687.88799999999992</v>
      </c>
      <c r="AR130" s="324" t="s">
        <v>225</v>
      </c>
      <c r="AT130" s="324" t="s">
        <v>221</v>
      </c>
      <c r="AU130" s="324" t="s">
        <v>203</v>
      </c>
      <c r="AY130" s="8" t="s">
        <v>219</v>
      </c>
      <c r="BE130" s="291">
        <f>IF(N130="základná",J130,0)</f>
        <v>0</v>
      </c>
      <c r="BF130" s="291">
        <f>IF(N130="znížená",J130,0)</f>
        <v>0</v>
      </c>
      <c r="BG130" s="291">
        <f>IF(N130="zákl. prenesená",J130,0)</f>
        <v>0</v>
      </c>
      <c r="BH130" s="291">
        <f>IF(N130="zníž. prenesená",J130,0)</f>
        <v>0</v>
      </c>
      <c r="BI130" s="291">
        <f>IF(N130="nulová",J130,0)</f>
        <v>0</v>
      </c>
      <c r="BJ130" s="8" t="s">
        <v>203</v>
      </c>
      <c r="BK130" s="291">
        <f>ROUND(I130*H130,2)</f>
        <v>0</v>
      </c>
      <c r="BL130" s="8" t="s">
        <v>225</v>
      </c>
      <c r="BM130" s="324" t="s">
        <v>226</v>
      </c>
    </row>
    <row r="131" spans="2:65" s="1" customFormat="1" ht="24.2" customHeight="1">
      <c r="B131" s="20"/>
      <c r="C131" s="314" t="s">
        <v>203</v>
      </c>
      <c r="D131" s="314" t="s">
        <v>221</v>
      </c>
      <c r="E131" s="315" t="s">
        <v>227</v>
      </c>
      <c r="F131" s="82" t="s">
        <v>228</v>
      </c>
      <c r="G131" s="316" t="s">
        <v>224</v>
      </c>
      <c r="H131" s="317">
        <v>86.77</v>
      </c>
      <c r="I131" s="318">
        <v>0</v>
      </c>
      <c r="J131" s="319">
        <f>ROUND(I131*H131,2)</f>
        <v>0</v>
      </c>
      <c r="K131" s="320"/>
      <c r="L131" s="20"/>
      <c r="M131" s="321" t="s">
        <v>92</v>
      </c>
      <c r="N131" s="288" t="s">
        <v>128</v>
      </c>
      <c r="O131" s="322">
        <v>6.0999999999999999E-2</v>
      </c>
      <c r="P131" s="322">
        <f>O131*H131</f>
        <v>5.2929699999999995</v>
      </c>
      <c r="Q131" s="322">
        <v>0</v>
      </c>
      <c r="R131" s="322">
        <f>Q131*H131</f>
        <v>0</v>
      </c>
      <c r="S131" s="322">
        <v>0.40799999999999997</v>
      </c>
      <c r="T131" s="323">
        <f>S131*H131</f>
        <v>35.402159999999995</v>
      </c>
      <c r="AR131" s="324" t="s">
        <v>225</v>
      </c>
      <c r="AT131" s="324" t="s">
        <v>221</v>
      </c>
      <c r="AU131" s="324" t="s">
        <v>203</v>
      </c>
      <c r="AY131" s="8" t="s">
        <v>219</v>
      </c>
      <c r="BE131" s="291">
        <f>IF(N131="základná",J131,0)</f>
        <v>0</v>
      </c>
      <c r="BF131" s="291">
        <f>IF(N131="znížená",J131,0)</f>
        <v>0</v>
      </c>
      <c r="BG131" s="291">
        <f>IF(N131="zákl. prenesená",J131,0)</f>
        <v>0</v>
      </c>
      <c r="BH131" s="291">
        <f>IF(N131="zníž. prenesená",J131,0)</f>
        <v>0</v>
      </c>
      <c r="BI131" s="291">
        <f>IF(N131="nulová",J131,0)</f>
        <v>0</v>
      </c>
      <c r="BJ131" s="8" t="s">
        <v>203</v>
      </c>
      <c r="BK131" s="291">
        <f>ROUND(I131*H131,2)</f>
        <v>0</v>
      </c>
      <c r="BL131" s="8" t="s">
        <v>225</v>
      </c>
      <c r="BM131" s="324" t="s">
        <v>229</v>
      </c>
    </row>
    <row r="132" spans="2:65" s="1" customFormat="1" ht="24.2" customHeight="1">
      <c r="B132" s="20"/>
      <c r="C132" s="314" t="s">
        <v>230</v>
      </c>
      <c r="D132" s="314" t="s">
        <v>221</v>
      </c>
      <c r="E132" s="315" t="s">
        <v>231</v>
      </c>
      <c r="F132" s="82" t="s">
        <v>232</v>
      </c>
      <c r="G132" s="316" t="s">
        <v>224</v>
      </c>
      <c r="H132" s="317">
        <v>77</v>
      </c>
      <c r="I132" s="318">
        <v>0</v>
      </c>
      <c r="J132" s="319">
        <f>ROUND(I132*H132,2)</f>
        <v>0</v>
      </c>
      <c r="K132" s="320"/>
      <c r="L132" s="20"/>
      <c r="M132" s="321" t="s">
        <v>92</v>
      </c>
      <c r="N132" s="288" t="s">
        <v>128</v>
      </c>
      <c r="O132" s="322">
        <v>0.23599999999999999</v>
      </c>
      <c r="P132" s="322">
        <f>O132*H132</f>
        <v>18.172000000000001</v>
      </c>
      <c r="Q132" s="322">
        <v>0</v>
      </c>
      <c r="R132" s="322">
        <f>Q132*H132</f>
        <v>0</v>
      </c>
      <c r="S132" s="322">
        <v>0.26</v>
      </c>
      <c r="T132" s="323">
        <f>S132*H132</f>
        <v>20.02</v>
      </c>
      <c r="AR132" s="324" t="s">
        <v>225</v>
      </c>
      <c r="AT132" s="324" t="s">
        <v>221</v>
      </c>
      <c r="AU132" s="324" t="s">
        <v>203</v>
      </c>
      <c r="AY132" s="8" t="s">
        <v>219</v>
      </c>
      <c r="BE132" s="291">
        <f>IF(N132="základná",J132,0)</f>
        <v>0</v>
      </c>
      <c r="BF132" s="291">
        <f>IF(N132="znížená",J132,0)</f>
        <v>0</v>
      </c>
      <c r="BG132" s="291">
        <f>IF(N132="zákl. prenesená",J132,0)</f>
        <v>0</v>
      </c>
      <c r="BH132" s="291">
        <f>IF(N132="zníž. prenesená",J132,0)</f>
        <v>0</v>
      </c>
      <c r="BI132" s="291">
        <f>IF(N132="nulová",J132,0)</f>
        <v>0</v>
      </c>
      <c r="BJ132" s="8" t="s">
        <v>203</v>
      </c>
      <c r="BK132" s="291">
        <f>ROUND(I132*H132,2)</f>
        <v>0</v>
      </c>
      <c r="BL132" s="8" t="s">
        <v>225</v>
      </c>
      <c r="BM132" s="324" t="s">
        <v>233</v>
      </c>
    </row>
    <row r="133" spans="2:65" s="1" customFormat="1" ht="33" customHeight="1">
      <c r="B133" s="20"/>
      <c r="C133" s="314" t="s">
        <v>225</v>
      </c>
      <c r="D133" s="314" t="s">
        <v>221</v>
      </c>
      <c r="E133" s="315" t="s">
        <v>234</v>
      </c>
      <c r="F133" s="82" t="s">
        <v>235</v>
      </c>
      <c r="G133" s="316" t="s">
        <v>224</v>
      </c>
      <c r="H133" s="317">
        <v>1686</v>
      </c>
      <c r="I133" s="318">
        <v>0</v>
      </c>
      <c r="J133" s="319">
        <f>ROUND(I133*H133,2)</f>
        <v>0</v>
      </c>
      <c r="K133" s="320"/>
      <c r="L133" s="20"/>
      <c r="M133" s="321" t="s">
        <v>92</v>
      </c>
      <c r="N133" s="288" t="s">
        <v>128</v>
      </c>
      <c r="O133" s="322">
        <v>0.187</v>
      </c>
      <c r="P133" s="322">
        <f>O133*H133</f>
        <v>315.28199999999998</v>
      </c>
      <c r="Q133" s="322">
        <v>0</v>
      </c>
      <c r="R133" s="322">
        <f>Q133*H133</f>
        <v>0</v>
      </c>
      <c r="S133" s="322">
        <v>0.22500000000000001</v>
      </c>
      <c r="T133" s="323">
        <f>S133*H133</f>
        <v>379.35</v>
      </c>
      <c r="AR133" s="324" t="s">
        <v>225</v>
      </c>
      <c r="AT133" s="324" t="s">
        <v>221</v>
      </c>
      <c r="AU133" s="324" t="s">
        <v>203</v>
      </c>
      <c r="AY133" s="8" t="s">
        <v>219</v>
      </c>
      <c r="BE133" s="291">
        <f>IF(N133="základná",J133,0)</f>
        <v>0</v>
      </c>
      <c r="BF133" s="291">
        <f>IF(N133="znížená",J133,0)</f>
        <v>0</v>
      </c>
      <c r="BG133" s="291">
        <f>IF(N133="zákl. prenesená",J133,0)</f>
        <v>0</v>
      </c>
      <c r="BH133" s="291">
        <f>IF(N133="zníž. prenesená",J133,0)</f>
        <v>0</v>
      </c>
      <c r="BI133" s="291">
        <f>IF(N133="nulová",J133,0)</f>
        <v>0</v>
      </c>
      <c r="BJ133" s="8" t="s">
        <v>203</v>
      </c>
      <c r="BK133" s="291">
        <f>ROUND(I133*H133,2)</f>
        <v>0</v>
      </c>
      <c r="BL133" s="8" t="s">
        <v>225</v>
      </c>
      <c r="BM133" s="324" t="s">
        <v>236</v>
      </c>
    </row>
    <row r="134" spans="2:65" s="303" customFormat="1" ht="22.9" customHeight="1">
      <c r="B134" s="302"/>
      <c r="D134" s="304" t="s">
        <v>161</v>
      </c>
      <c r="E134" s="312" t="s">
        <v>237</v>
      </c>
      <c r="F134" s="325" t="s">
        <v>238</v>
      </c>
      <c r="I134" s="326"/>
      <c r="J134" s="313">
        <f>BK134</f>
        <v>0</v>
      </c>
      <c r="L134" s="302"/>
      <c r="M134" s="307"/>
      <c r="P134" s="308">
        <f>SUM(P135:P141)</f>
        <v>617.62796399999991</v>
      </c>
      <c r="R134" s="308">
        <f>SUM(R135:R141)</f>
        <v>0</v>
      </c>
      <c r="T134" s="309">
        <f>SUM(T135:T141)</f>
        <v>60.307199999999995</v>
      </c>
      <c r="AR134" s="304" t="s">
        <v>169</v>
      </c>
      <c r="AT134" s="310" t="s">
        <v>161</v>
      </c>
      <c r="AU134" s="310" t="s">
        <v>169</v>
      </c>
      <c r="AY134" s="304" t="s">
        <v>219</v>
      </c>
      <c r="BK134" s="311">
        <f>SUM(BK135:BK141)</f>
        <v>0</v>
      </c>
    </row>
    <row r="135" spans="2:65" s="1" customFormat="1" ht="33" customHeight="1">
      <c r="B135" s="20"/>
      <c r="C135" s="314" t="s">
        <v>239</v>
      </c>
      <c r="D135" s="314" t="s">
        <v>221</v>
      </c>
      <c r="E135" s="315" t="s">
        <v>240</v>
      </c>
      <c r="F135" s="82" t="s">
        <v>241</v>
      </c>
      <c r="G135" s="316" t="s">
        <v>242</v>
      </c>
      <c r="H135" s="317">
        <v>24.12</v>
      </c>
      <c r="I135" s="318">
        <v>0</v>
      </c>
      <c r="J135" s="319">
        <f t="shared" ref="J135:J141" si="0">ROUND(I135*H135,2)</f>
        <v>0</v>
      </c>
      <c r="K135" s="320"/>
      <c r="L135" s="20"/>
      <c r="M135" s="321" t="s">
        <v>92</v>
      </c>
      <c r="N135" s="288" t="s">
        <v>128</v>
      </c>
      <c r="O135" s="322">
        <v>12.606</v>
      </c>
      <c r="P135" s="322">
        <f t="shared" ref="P135:P141" si="1">O135*H135</f>
        <v>304.05671999999998</v>
      </c>
      <c r="Q135" s="322">
        <v>0</v>
      </c>
      <c r="R135" s="322">
        <f t="shared" ref="R135:R141" si="2">Q135*H135</f>
        <v>0</v>
      </c>
      <c r="S135" s="322">
        <v>2.4</v>
      </c>
      <c r="T135" s="323">
        <f t="shared" ref="T135:T141" si="3">S135*H135</f>
        <v>57.887999999999998</v>
      </c>
      <c r="AR135" s="324" t="s">
        <v>225</v>
      </c>
      <c r="AT135" s="324" t="s">
        <v>221</v>
      </c>
      <c r="AU135" s="324" t="s">
        <v>203</v>
      </c>
      <c r="AY135" s="8" t="s">
        <v>219</v>
      </c>
      <c r="BE135" s="291">
        <f t="shared" ref="BE135:BE141" si="4">IF(N135="základná",J135,0)</f>
        <v>0</v>
      </c>
      <c r="BF135" s="291">
        <f t="shared" ref="BF135:BF141" si="5">IF(N135="znížená",J135,0)</f>
        <v>0</v>
      </c>
      <c r="BG135" s="291">
        <f t="shared" ref="BG135:BG141" si="6">IF(N135="zákl. prenesená",J135,0)</f>
        <v>0</v>
      </c>
      <c r="BH135" s="291">
        <f t="shared" ref="BH135:BH141" si="7">IF(N135="zníž. prenesená",J135,0)</f>
        <v>0</v>
      </c>
      <c r="BI135" s="291">
        <f t="shared" ref="BI135:BI141" si="8">IF(N135="nulová",J135,0)</f>
        <v>0</v>
      </c>
      <c r="BJ135" s="8" t="s">
        <v>203</v>
      </c>
      <c r="BK135" s="291">
        <f t="shared" ref="BK135:BK141" si="9">ROUND(I135*H135,2)</f>
        <v>0</v>
      </c>
      <c r="BL135" s="8" t="s">
        <v>225</v>
      </c>
      <c r="BM135" s="324" t="s">
        <v>243</v>
      </c>
    </row>
    <row r="136" spans="2:65" s="1" customFormat="1" ht="33" customHeight="1">
      <c r="B136" s="20"/>
      <c r="C136" s="314">
        <v>6</v>
      </c>
      <c r="D136" s="314" t="s">
        <v>221</v>
      </c>
      <c r="E136" s="315" t="s">
        <v>245</v>
      </c>
      <c r="F136" s="82" t="s">
        <v>246</v>
      </c>
      <c r="G136" s="316" t="s">
        <v>242</v>
      </c>
      <c r="H136" s="317">
        <v>1.008</v>
      </c>
      <c r="I136" s="318">
        <v>0</v>
      </c>
      <c r="J136" s="319">
        <f t="shared" si="0"/>
        <v>0</v>
      </c>
      <c r="K136" s="320"/>
      <c r="L136" s="20"/>
      <c r="M136" s="321" t="s">
        <v>92</v>
      </c>
      <c r="N136" s="288" t="s">
        <v>128</v>
      </c>
      <c r="O136" s="322">
        <v>7.9290000000000003</v>
      </c>
      <c r="P136" s="322">
        <f t="shared" si="1"/>
        <v>7.992432</v>
      </c>
      <c r="Q136" s="322">
        <v>0</v>
      </c>
      <c r="R136" s="322">
        <f t="shared" si="2"/>
        <v>0</v>
      </c>
      <c r="S136" s="322">
        <v>2.4</v>
      </c>
      <c r="T136" s="323">
        <f t="shared" si="3"/>
        <v>2.4192</v>
      </c>
      <c r="AR136" s="324" t="s">
        <v>225</v>
      </c>
      <c r="AT136" s="324" t="s">
        <v>221</v>
      </c>
      <c r="AU136" s="324" t="s">
        <v>203</v>
      </c>
      <c r="AY136" s="8" t="s">
        <v>219</v>
      </c>
      <c r="BE136" s="291">
        <f t="shared" si="4"/>
        <v>0</v>
      </c>
      <c r="BF136" s="291">
        <f t="shared" si="5"/>
        <v>0</v>
      </c>
      <c r="BG136" s="291">
        <f t="shared" si="6"/>
        <v>0</v>
      </c>
      <c r="BH136" s="291">
        <f t="shared" si="7"/>
        <v>0</v>
      </c>
      <c r="BI136" s="291">
        <f t="shared" si="8"/>
        <v>0</v>
      </c>
      <c r="BJ136" s="8" t="s">
        <v>203</v>
      </c>
      <c r="BK136" s="291">
        <f t="shared" si="9"/>
        <v>0</v>
      </c>
      <c r="BL136" s="8" t="s">
        <v>225</v>
      </c>
      <c r="BM136" s="324" t="s">
        <v>247</v>
      </c>
    </row>
    <row r="137" spans="2:65" s="1" customFormat="1" ht="24.2" customHeight="1">
      <c r="B137" s="20"/>
      <c r="C137" s="314" t="s">
        <v>248</v>
      </c>
      <c r="D137" s="314" t="s">
        <v>221</v>
      </c>
      <c r="E137" s="315" t="s">
        <v>249</v>
      </c>
      <c r="F137" s="82" t="s">
        <v>250</v>
      </c>
      <c r="G137" s="316" t="s">
        <v>251</v>
      </c>
      <c r="H137" s="317">
        <v>1184.414</v>
      </c>
      <c r="I137" s="318">
        <v>0</v>
      </c>
      <c r="J137" s="319">
        <f t="shared" si="0"/>
        <v>0</v>
      </c>
      <c r="K137" s="320"/>
      <c r="L137" s="20"/>
      <c r="M137" s="321" t="s">
        <v>92</v>
      </c>
      <c r="N137" s="288" t="s">
        <v>128</v>
      </c>
      <c r="O137" s="322">
        <v>0.14899999999999999</v>
      </c>
      <c r="P137" s="322">
        <f t="shared" si="1"/>
        <v>176.47768599999998</v>
      </c>
      <c r="Q137" s="322">
        <v>0</v>
      </c>
      <c r="R137" s="322">
        <f t="shared" si="2"/>
        <v>0</v>
      </c>
      <c r="S137" s="322">
        <v>0</v>
      </c>
      <c r="T137" s="323">
        <f t="shared" si="3"/>
        <v>0</v>
      </c>
      <c r="AR137" s="324" t="s">
        <v>225</v>
      </c>
      <c r="AT137" s="324" t="s">
        <v>221</v>
      </c>
      <c r="AU137" s="324" t="s">
        <v>203</v>
      </c>
      <c r="AY137" s="8" t="s">
        <v>219</v>
      </c>
      <c r="BE137" s="291">
        <f t="shared" si="4"/>
        <v>0</v>
      </c>
      <c r="BF137" s="291">
        <f t="shared" si="5"/>
        <v>0</v>
      </c>
      <c r="BG137" s="291">
        <f t="shared" si="6"/>
        <v>0</v>
      </c>
      <c r="BH137" s="291">
        <f t="shared" si="7"/>
        <v>0</v>
      </c>
      <c r="BI137" s="291">
        <f t="shared" si="8"/>
        <v>0</v>
      </c>
      <c r="BJ137" s="8" t="s">
        <v>203</v>
      </c>
      <c r="BK137" s="291">
        <f t="shared" si="9"/>
        <v>0</v>
      </c>
      <c r="BL137" s="8" t="s">
        <v>225</v>
      </c>
      <c r="BM137" s="324" t="s">
        <v>252</v>
      </c>
    </row>
    <row r="138" spans="2:65" s="1" customFormat="1" ht="24.2" customHeight="1">
      <c r="B138" s="20"/>
      <c r="C138" s="314" t="s">
        <v>253</v>
      </c>
      <c r="D138" s="314" t="s">
        <v>221</v>
      </c>
      <c r="E138" s="315" t="s">
        <v>254</v>
      </c>
      <c r="F138" s="82" t="s">
        <v>255</v>
      </c>
      <c r="G138" s="316" t="s">
        <v>251</v>
      </c>
      <c r="H138" s="317">
        <v>1184.414</v>
      </c>
      <c r="I138" s="318">
        <v>0</v>
      </c>
      <c r="J138" s="319">
        <f t="shared" si="0"/>
        <v>0</v>
      </c>
      <c r="K138" s="320"/>
      <c r="L138" s="20"/>
      <c r="M138" s="321" t="s">
        <v>92</v>
      </c>
      <c r="N138" s="288" t="s">
        <v>128</v>
      </c>
      <c r="O138" s="322">
        <v>3.1E-2</v>
      </c>
      <c r="P138" s="322">
        <f t="shared" si="1"/>
        <v>36.716833999999999</v>
      </c>
      <c r="Q138" s="322">
        <v>0</v>
      </c>
      <c r="R138" s="322">
        <f t="shared" si="2"/>
        <v>0</v>
      </c>
      <c r="S138" s="322">
        <v>0</v>
      </c>
      <c r="T138" s="323">
        <f t="shared" si="3"/>
        <v>0</v>
      </c>
      <c r="AR138" s="324" t="s">
        <v>225</v>
      </c>
      <c r="AT138" s="324" t="s">
        <v>221</v>
      </c>
      <c r="AU138" s="324" t="s">
        <v>203</v>
      </c>
      <c r="AY138" s="8" t="s">
        <v>219</v>
      </c>
      <c r="BE138" s="291">
        <f t="shared" si="4"/>
        <v>0</v>
      </c>
      <c r="BF138" s="291">
        <f t="shared" si="5"/>
        <v>0</v>
      </c>
      <c r="BG138" s="291">
        <f t="shared" si="6"/>
        <v>0</v>
      </c>
      <c r="BH138" s="291">
        <f t="shared" si="7"/>
        <v>0</v>
      </c>
      <c r="BI138" s="291">
        <f t="shared" si="8"/>
        <v>0</v>
      </c>
      <c r="BJ138" s="8" t="s">
        <v>203</v>
      </c>
      <c r="BK138" s="291">
        <f t="shared" si="9"/>
        <v>0</v>
      </c>
      <c r="BL138" s="8" t="s">
        <v>225</v>
      </c>
      <c r="BM138" s="324" t="s">
        <v>256</v>
      </c>
    </row>
    <row r="139" spans="2:65" s="1" customFormat="1" ht="24.2" customHeight="1">
      <c r="B139" s="20"/>
      <c r="C139" s="314" t="s">
        <v>237</v>
      </c>
      <c r="D139" s="314" t="s">
        <v>221</v>
      </c>
      <c r="E139" s="315" t="s">
        <v>257</v>
      </c>
      <c r="F139" s="82" t="s">
        <v>258</v>
      </c>
      <c r="G139" s="316" t="s">
        <v>251</v>
      </c>
      <c r="H139" s="317">
        <v>15397.382</v>
      </c>
      <c r="I139" s="318">
        <v>0</v>
      </c>
      <c r="J139" s="319">
        <f t="shared" si="0"/>
        <v>0</v>
      </c>
      <c r="K139" s="320"/>
      <c r="L139" s="20"/>
      <c r="M139" s="321" t="s">
        <v>92</v>
      </c>
      <c r="N139" s="288" t="s">
        <v>128</v>
      </c>
      <c r="O139" s="322">
        <v>6.0000000000000001E-3</v>
      </c>
      <c r="P139" s="322">
        <f t="shared" si="1"/>
        <v>92.384292000000002</v>
      </c>
      <c r="Q139" s="322">
        <v>0</v>
      </c>
      <c r="R139" s="322">
        <f t="shared" si="2"/>
        <v>0</v>
      </c>
      <c r="S139" s="322">
        <v>0</v>
      </c>
      <c r="T139" s="323">
        <f t="shared" si="3"/>
        <v>0</v>
      </c>
      <c r="AR139" s="324" t="s">
        <v>225</v>
      </c>
      <c r="AT139" s="324" t="s">
        <v>221</v>
      </c>
      <c r="AU139" s="324" t="s">
        <v>203</v>
      </c>
      <c r="AY139" s="8" t="s">
        <v>219</v>
      </c>
      <c r="BE139" s="291">
        <f t="shared" si="4"/>
        <v>0</v>
      </c>
      <c r="BF139" s="291">
        <f t="shared" si="5"/>
        <v>0</v>
      </c>
      <c r="BG139" s="291">
        <f t="shared" si="6"/>
        <v>0</v>
      </c>
      <c r="BH139" s="291">
        <f t="shared" si="7"/>
        <v>0</v>
      </c>
      <c r="BI139" s="291">
        <f t="shared" si="8"/>
        <v>0</v>
      </c>
      <c r="BJ139" s="8" t="s">
        <v>203</v>
      </c>
      <c r="BK139" s="291">
        <f t="shared" si="9"/>
        <v>0</v>
      </c>
      <c r="BL139" s="8" t="s">
        <v>225</v>
      </c>
      <c r="BM139" s="324" t="s">
        <v>259</v>
      </c>
    </row>
    <row r="140" spans="2:65" s="1" customFormat="1" ht="24.2" customHeight="1">
      <c r="B140" s="20"/>
      <c r="C140" s="314" t="s">
        <v>260</v>
      </c>
      <c r="D140" s="314" t="s">
        <v>221</v>
      </c>
      <c r="E140" s="315" t="s">
        <v>261</v>
      </c>
      <c r="F140" s="82" t="s">
        <v>262</v>
      </c>
      <c r="G140" s="316" t="s">
        <v>251</v>
      </c>
      <c r="H140" s="317">
        <v>1182.9680000000001</v>
      </c>
      <c r="I140" s="318">
        <v>0</v>
      </c>
      <c r="J140" s="319">
        <f t="shared" si="0"/>
        <v>0</v>
      </c>
      <c r="K140" s="320"/>
      <c r="L140" s="20"/>
      <c r="M140" s="321" t="s">
        <v>92</v>
      </c>
      <c r="N140" s="288" t="s">
        <v>128</v>
      </c>
      <c r="O140" s="322">
        <v>0</v>
      </c>
      <c r="P140" s="322">
        <f t="shared" si="1"/>
        <v>0</v>
      </c>
      <c r="Q140" s="322">
        <v>0</v>
      </c>
      <c r="R140" s="322">
        <f t="shared" si="2"/>
        <v>0</v>
      </c>
      <c r="S140" s="322">
        <v>0</v>
      </c>
      <c r="T140" s="323">
        <f t="shared" si="3"/>
        <v>0</v>
      </c>
      <c r="AR140" s="324" t="s">
        <v>225</v>
      </c>
      <c r="AT140" s="324" t="s">
        <v>221</v>
      </c>
      <c r="AU140" s="324" t="s">
        <v>203</v>
      </c>
      <c r="AY140" s="8" t="s">
        <v>219</v>
      </c>
      <c r="BE140" s="291">
        <f t="shared" si="4"/>
        <v>0</v>
      </c>
      <c r="BF140" s="291">
        <f t="shared" si="5"/>
        <v>0</v>
      </c>
      <c r="BG140" s="291">
        <f t="shared" si="6"/>
        <v>0</v>
      </c>
      <c r="BH140" s="291">
        <f t="shared" si="7"/>
        <v>0</v>
      </c>
      <c r="BI140" s="291">
        <f t="shared" si="8"/>
        <v>0</v>
      </c>
      <c r="BJ140" s="8" t="s">
        <v>203</v>
      </c>
      <c r="BK140" s="291">
        <f t="shared" si="9"/>
        <v>0</v>
      </c>
      <c r="BL140" s="8" t="s">
        <v>225</v>
      </c>
      <c r="BM140" s="324" t="s">
        <v>263</v>
      </c>
    </row>
    <row r="141" spans="2:65" s="1" customFormat="1" ht="24.2" customHeight="1">
      <c r="B141" s="20"/>
      <c r="C141" s="314" t="s">
        <v>264</v>
      </c>
      <c r="D141" s="314" t="s">
        <v>221</v>
      </c>
      <c r="E141" s="315" t="s">
        <v>265</v>
      </c>
      <c r="F141" s="82" t="s">
        <v>266</v>
      </c>
      <c r="G141" s="316" t="s">
        <v>251</v>
      </c>
      <c r="H141" s="317">
        <v>1.446</v>
      </c>
      <c r="I141" s="318">
        <v>0</v>
      </c>
      <c r="J141" s="319">
        <f t="shared" si="0"/>
        <v>0</v>
      </c>
      <c r="K141" s="320"/>
      <c r="L141" s="20"/>
      <c r="M141" s="321" t="s">
        <v>92</v>
      </c>
      <c r="N141" s="288" t="s">
        <v>128</v>
      </c>
      <c r="O141" s="322">
        <v>0</v>
      </c>
      <c r="P141" s="322">
        <f t="shared" si="1"/>
        <v>0</v>
      </c>
      <c r="Q141" s="322">
        <v>0</v>
      </c>
      <c r="R141" s="322">
        <f t="shared" si="2"/>
        <v>0</v>
      </c>
      <c r="S141" s="322">
        <v>0</v>
      </c>
      <c r="T141" s="323">
        <f t="shared" si="3"/>
        <v>0</v>
      </c>
      <c r="AR141" s="324" t="s">
        <v>225</v>
      </c>
      <c r="AT141" s="324" t="s">
        <v>221</v>
      </c>
      <c r="AU141" s="324" t="s">
        <v>203</v>
      </c>
      <c r="AY141" s="8" t="s">
        <v>219</v>
      </c>
      <c r="BE141" s="291">
        <f t="shared" si="4"/>
        <v>0</v>
      </c>
      <c r="BF141" s="291">
        <f t="shared" si="5"/>
        <v>0</v>
      </c>
      <c r="BG141" s="291">
        <f t="shared" si="6"/>
        <v>0</v>
      </c>
      <c r="BH141" s="291">
        <f t="shared" si="7"/>
        <v>0</v>
      </c>
      <c r="BI141" s="291">
        <f t="shared" si="8"/>
        <v>0</v>
      </c>
      <c r="BJ141" s="8" t="s">
        <v>203</v>
      </c>
      <c r="BK141" s="291">
        <f t="shared" si="9"/>
        <v>0</v>
      </c>
      <c r="BL141" s="8" t="s">
        <v>225</v>
      </c>
      <c r="BM141" s="324" t="s">
        <v>267</v>
      </c>
    </row>
    <row r="142" spans="2:65" s="303" customFormat="1" ht="25.9" customHeight="1">
      <c r="B142" s="302"/>
      <c r="D142" s="304" t="s">
        <v>161</v>
      </c>
      <c r="E142" s="305" t="s">
        <v>268</v>
      </c>
      <c r="F142" s="327" t="s">
        <v>269</v>
      </c>
      <c r="I142" s="326"/>
      <c r="J142" s="306">
        <f>BK142</f>
        <v>0</v>
      </c>
      <c r="L142" s="302"/>
      <c r="M142" s="307"/>
      <c r="P142" s="308">
        <f>P143</f>
        <v>89.22641999999999</v>
      </c>
      <c r="R142" s="308">
        <f>R143</f>
        <v>2.6201000000000002E-2</v>
      </c>
      <c r="T142" s="309">
        <f>T143</f>
        <v>1.44642</v>
      </c>
      <c r="AR142" s="304" t="s">
        <v>203</v>
      </c>
      <c r="AT142" s="310" t="s">
        <v>161</v>
      </c>
      <c r="AU142" s="310" t="s">
        <v>162</v>
      </c>
      <c r="AY142" s="304" t="s">
        <v>219</v>
      </c>
      <c r="BK142" s="311">
        <f>BK143</f>
        <v>0</v>
      </c>
    </row>
    <row r="143" spans="2:65" s="303" customFormat="1" ht="22.9" customHeight="1">
      <c r="B143" s="302"/>
      <c r="D143" s="304" t="s">
        <v>161</v>
      </c>
      <c r="E143" s="312" t="s">
        <v>270</v>
      </c>
      <c r="F143" s="325" t="s">
        <v>271</v>
      </c>
      <c r="I143" s="326"/>
      <c r="J143" s="313">
        <f>BK143</f>
        <v>0</v>
      </c>
      <c r="L143" s="302"/>
      <c r="M143" s="307"/>
      <c r="P143" s="308">
        <f>SUM(P144:P148)</f>
        <v>89.22641999999999</v>
      </c>
      <c r="R143" s="308">
        <f>SUM(R144:R148)</f>
        <v>2.6201000000000002E-2</v>
      </c>
      <c r="T143" s="309">
        <f>SUM(T144:T148)</f>
        <v>1.44642</v>
      </c>
      <c r="AR143" s="304" t="s">
        <v>203</v>
      </c>
      <c r="AT143" s="310" t="s">
        <v>161</v>
      </c>
      <c r="AU143" s="310" t="s">
        <v>169</v>
      </c>
      <c r="AY143" s="304" t="s">
        <v>219</v>
      </c>
      <c r="BK143" s="311">
        <f>SUM(BK144:BK148)</f>
        <v>0</v>
      </c>
    </row>
    <row r="144" spans="2:65" s="1" customFormat="1" ht="37.9" customHeight="1">
      <c r="B144" s="20"/>
      <c r="C144" s="314" t="s">
        <v>272</v>
      </c>
      <c r="D144" s="314" t="s">
        <v>221</v>
      </c>
      <c r="E144" s="315" t="s">
        <v>273</v>
      </c>
      <c r="F144" s="82" t="s">
        <v>274</v>
      </c>
      <c r="G144" s="316" t="s">
        <v>275</v>
      </c>
      <c r="H144" s="317">
        <v>4</v>
      </c>
      <c r="I144" s="318">
        <v>0</v>
      </c>
      <c r="J144" s="319">
        <f>ROUND(I144*H144,2)</f>
        <v>0</v>
      </c>
      <c r="K144" s="320"/>
      <c r="L144" s="20"/>
      <c r="M144" s="321" t="s">
        <v>92</v>
      </c>
      <c r="N144" s="288" t="s">
        <v>128</v>
      </c>
      <c r="O144" s="322">
        <v>1.5149999999999999</v>
      </c>
      <c r="P144" s="322">
        <f>O144*H144</f>
        <v>6.06</v>
      </c>
      <c r="Q144" s="322">
        <v>0</v>
      </c>
      <c r="R144" s="322">
        <f>Q144*H144</f>
        <v>0</v>
      </c>
      <c r="S144" s="322">
        <v>0</v>
      </c>
      <c r="T144" s="323">
        <f>S144*H144</f>
        <v>0</v>
      </c>
      <c r="AR144" s="324" t="s">
        <v>276</v>
      </c>
      <c r="AT144" s="324" t="s">
        <v>221</v>
      </c>
      <c r="AU144" s="324" t="s">
        <v>203</v>
      </c>
      <c r="AY144" s="8" t="s">
        <v>219</v>
      </c>
      <c r="BE144" s="291">
        <f>IF(N144="základná",J144,0)</f>
        <v>0</v>
      </c>
      <c r="BF144" s="291">
        <f>IF(N144="znížená",J144,0)</f>
        <v>0</v>
      </c>
      <c r="BG144" s="291">
        <f>IF(N144="zákl. prenesená",J144,0)</f>
        <v>0</v>
      </c>
      <c r="BH144" s="291">
        <f>IF(N144="zníž. prenesená",J144,0)</f>
        <v>0</v>
      </c>
      <c r="BI144" s="291">
        <f>IF(N144="nulová",J144,0)</f>
        <v>0</v>
      </c>
      <c r="BJ144" s="8" t="s">
        <v>203</v>
      </c>
      <c r="BK144" s="291">
        <f>ROUND(I144*H144,2)</f>
        <v>0</v>
      </c>
      <c r="BL144" s="8" t="s">
        <v>276</v>
      </c>
      <c r="BM144" s="324" t="s">
        <v>277</v>
      </c>
    </row>
    <row r="145" spans="2:65" s="1" customFormat="1" ht="24.2" customHeight="1">
      <c r="B145" s="20"/>
      <c r="C145" s="314" t="s">
        <v>278</v>
      </c>
      <c r="D145" s="314" t="s">
        <v>221</v>
      </c>
      <c r="E145" s="315" t="s">
        <v>279</v>
      </c>
      <c r="F145" s="82" t="s">
        <v>280</v>
      </c>
      <c r="G145" s="316" t="s">
        <v>281</v>
      </c>
      <c r="H145" s="317">
        <v>115.3</v>
      </c>
      <c r="I145" s="318">
        <v>0</v>
      </c>
      <c r="J145" s="319">
        <f>ROUND(I145*H145,2)</f>
        <v>0</v>
      </c>
      <c r="K145" s="320"/>
      <c r="L145" s="20"/>
      <c r="M145" s="321" t="s">
        <v>92</v>
      </c>
      <c r="N145" s="288" t="s">
        <v>128</v>
      </c>
      <c r="O145" s="322">
        <v>0.28499999999999998</v>
      </c>
      <c r="P145" s="322">
        <f>O145*H145</f>
        <v>32.860499999999995</v>
      </c>
      <c r="Q145" s="322">
        <v>0</v>
      </c>
      <c r="R145" s="322">
        <f>Q145*H145</f>
        <v>0</v>
      </c>
      <c r="S145" s="322">
        <v>8.0000000000000002E-3</v>
      </c>
      <c r="T145" s="323">
        <f>S145*H145</f>
        <v>0.9224</v>
      </c>
      <c r="AR145" s="324" t="s">
        <v>276</v>
      </c>
      <c r="AT145" s="324" t="s">
        <v>221</v>
      </c>
      <c r="AU145" s="324" t="s">
        <v>203</v>
      </c>
      <c r="AY145" s="8" t="s">
        <v>219</v>
      </c>
      <c r="BE145" s="291">
        <f>IF(N145="základná",J145,0)</f>
        <v>0</v>
      </c>
      <c r="BF145" s="291">
        <f>IF(N145="znížená",J145,0)</f>
        <v>0</v>
      </c>
      <c r="BG145" s="291">
        <f>IF(N145="zákl. prenesená",J145,0)</f>
        <v>0</v>
      </c>
      <c r="BH145" s="291">
        <f>IF(N145="zníž. prenesená",J145,0)</f>
        <v>0</v>
      </c>
      <c r="BI145" s="291">
        <f>IF(N145="nulová",J145,0)</f>
        <v>0</v>
      </c>
      <c r="BJ145" s="8" t="s">
        <v>203</v>
      </c>
      <c r="BK145" s="291">
        <f>ROUND(I145*H145,2)</f>
        <v>0</v>
      </c>
      <c r="BL145" s="8" t="s">
        <v>276</v>
      </c>
      <c r="BM145" s="324" t="s">
        <v>282</v>
      </c>
    </row>
    <row r="146" spans="2:65" s="1" customFormat="1" ht="33" customHeight="1">
      <c r="B146" s="20"/>
      <c r="C146" s="314" t="s">
        <v>283</v>
      </c>
      <c r="D146" s="314" t="s">
        <v>221</v>
      </c>
      <c r="E146" s="315" t="s">
        <v>284</v>
      </c>
      <c r="F146" s="82" t="s">
        <v>285</v>
      </c>
      <c r="G146" s="316" t="s">
        <v>286</v>
      </c>
      <c r="H146" s="317">
        <v>524.02</v>
      </c>
      <c r="I146" s="318">
        <v>0</v>
      </c>
      <c r="J146" s="319">
        <f>ROUND(I146*H146,2)</f>
        <v>0</v>
      </c>
      <c r="K146" s="320"/>
      <c r="L146" s="20"/>
      <c r="M146" s="321" t="s">
        <v>92</v>
      </c>
      <c r="N146" s="288" t="s">
        <v>128</v>
      </c>
      <c r="O146" s="322">
        <v>9.6000000000000002E-2</v>
      </c>
      <c r="P146" s="322">
        <f>O146*H146</f>
        <v>50.30592</v>
      </c>
      <c r="Q146" s="322">
        <v>5.0000000000000002E-5</v>
      </c>
      <c r="R146" s="322">
        <f>Q146*H146</f>
        <v>2.6201000000000002E-2</v>
      </c>
      <c r="S146" s="322">
        <v>1E-3</v>
      </c>
      <c r="T146" s="323">
        <f>S146*H146</f>
        <v>0.52402000000000004</v>
      </c>
      <c r="AR146" s="324" t="s">
        <v>276</v>
      </c>
      <c r="AT146" s="324" t="s">
        <v>221</v>
      </c>
      <c r="AU146" s="324" t="s">
        <v>203</v>
      </c>
      <c r="AY146" s="8" t="s">
        <v>219</v>
      </c>
      <c r="BE146" s="291">
        <f>IF(N146="základná",J146,0)</f>
        <v>0</v>
      </c>
      <c r="BF146" s="291">
        <f>IF(N146="znížená",J146,0)</f>
        <v>0</v>
      </c>
      <c r="BG146" s="291">
        <f>IF(N146="zákl. prenesená",J146,0)</f>
        <v>0</v>
      </c>
      <c r="BH146" s="291">
        <f>IF(N146="zníž. prenesená",J146,0)</f>
        <v>0</v>
      </c>
      <c r="BI146" s="291">
        <f>IF(N146="nulová",J146,0)</f>
        <v>0</v>
      </c>
      <c r="BJ146" s="8" t="s">
        <v>203</v>
      </c>
      <c r="BK146" s="291">
        <f>ROUND(I146*H146,2)</f>
        <v>0</v>
      </c>
      <c r="BL146" s="8" t="s">
        <v>276</v>
      </c>
      <c r="BM146" s="324" t="s">
        <v>287</v>
      </c>
    </row>
    <row r="147" spans="2:65" s="1" customFormat="1" ht="16.5" customHeight="1">
      <c r="B147" s="20"/>
      <c r="C147" s="314" t="s">
        <v>288</v>
      </c>
      <c r="D147" s="314" t="s">
        <v>221</v>
      </c>
      <c r="E147" s="315" t="s">
        <v>289</v>
      </c>
      <c r="F147" s="82" t="s">
        <v>290</v>
      </c>
      <c r="G147" s="316" t="s">
        <v>291</v>
      </c>
      <c r="H147" s="317">
        <v>4</v>
      </c>
      <c r="I147" s="318">
        <v>0</v>
      </c>
      <c r="J147" s="319">
        <f>ROUND(I147*H147,2)</f>
        <v>0</v>
      </c>
      <c r="K147" s="320"/>
      <c r="L147" s="20"/>
      <c r="M147" s="321" t="s">
        <v>92</v>
      </c>
      <c r="N147" s="288" t="s">
        <v>128</v>
      </c>
      <c r="O147" s="322">
        <v>0</v>
      </c>
      <c r="P147" s="322">
        <f>O147*H147</f>
        <v>0</v>
      </c>
      <c r="Q147" s="322">
        <v>0</v>
      </c>
      <c r="R147" s="322">
        <f>Q147*H147</f>
        <v>0</v>
      </c>
      <c r="S147" s="322">
        <v>0</v>
      </c>
      <c r="T147" s="323">
        <f>S147*H147</f>
        <v>0</v>
      </c>
      <c r="AR147" s="324" t="s">
        <v>225</v>
      </c>
      <c r="AT147" s="324" t="s">
        <v>221</v>
      </c>
      <c r="AU147" s="324" t="s">
        <v>203</v>
      </c>
      <c r="AY147" s="8" t="s">
        <v>219</v>
      </c>
      <c r="BE147" s="291">
        <f>IF(N147="základná",J147,0)</f>
        <v>0</v>
      </c>
      <c r="BF147" s="291">
        <f>IF(N147="znížená",J147,0)</f>
        <v>0</v>
      </c>
      <c r="BG147" s="291">
        <f>IF(N147="zákl. prenesená",J147,0)</f>
        <v>0</v>
      </c>
      <c r="BH147" s="291">
        <f>IF(N147="zníž. prenesená",J147,0)</f>
        <v>0</v>
      </c>
      <c r="BI147" s="291">
        <f>IF(N147="nulová",J147,0)</f>
        <v>0</v>
      </c>
      <c r="BJ147" s="8" t="s">
        <v>203</v>
      </c>
      <c r="BK147" s="291">
        <f>ROUND(I147*H147,2)</f>
        <v>0</v>
      </c>
      <c r="BL147" s="8" t="s">
        <v>225</v>
      </c>
      <c r="BM147" s="324" t="s">
        <v>292</v>
      </c>
    </row>
    <row r="148" spans="2:65" s="1" customFormat="1" ht="24.2" customHeight="1">
      <c r="B148" s="20"/>
      <c r="C148" s="314" t="s">
        <v>276</v>
      </c>
      <c r="D148" s="314" t="s">
        <v>221</v>
      </c>
      <c r="E148" s="315" t="s">
        <v>293</v>
      </c>
      <c r="F148" s="82" t="s">
        <v>294</v>
      </c>
      <c r="G148" s="316" t="s">
        <v>295</v>
      </c>
      <c r="H148" s="317">
        <v>30.442</v>
      </c>
      <c r="I148" s="318">
        <v>0</v>
      </c>
      <c r="J148" s="319">
        <f>ROUND(I148*H148,2)</f>
        <v>0</v>
      </c>
      <c r="K148" s="320"/>
      <c r="L148" s="20"/>
      <c r="M148" s="328" t="s">
        <v>92</v>
      </c>
      <c r="N148" s="329" t="s">
        <v>128</v>
      </c>
      <c r="O148" s="330">
        <v>0</v>
      </c>
      <c r="P148" s="330">
        <f>O148*H148</f>
        <v>0</v>
      </c>
      <c r="Q148" s="330">
        <v>0</v>
      </c>
      <c r="R148" s="330">
        <f>Q148*H148</f>
        <v>0</v>
      </c>
      <c r="S148" s="330">
        <v>0</v>
      </c>
      <c r="T148" s="331">
        <f>S148*H148</f>
        <v>0</v>
      </c>
      <c r="AR148" s="324" t="s">
        <v>276</v>
      </c>
      <c r="AT148" s="324" t="s">
        <v>221</v>
      </c>
      <c r="AU148" s="324" t="s">
        <v>203</v>
      </c>
      <c r="AY148" s="8" t="s">
        <v>219</v>
      </c>
      <c r="BE148" s="291">
        <f>IF(N148="základná",J148,0)</f>
        <v>0</v>
      </c>
      <c r="BF148" s="291">
        <f>IF(N148="znížená",J148,0)</f>
        <v>0</v>
      </c>
      <c r="BG148" s="291">
        <f>IF(N148="zákl. prenesená",J148,0)</f>
        <v>0</v>
      </c>
      <c r="BH148" s="291">
        <f>IF(N148="zníž. prenesená",J148,0)</f>
        <v>0</v>
      </c>
      <c r="BI148" s="291">
        <f>IF(N148="nulová",J148,0)</f>
        <v>0</v>
      </c>
      <c r="BJ148" s="8" t="s">
        <v>203</v>
      </c>
      <c r="BK148" s="291">
        <f>ROUND(I148*H148,2)</f>
        <v>0</v>
      </c>
      <c r="BL148" s="8" t="s">
        <v>276</v>
      </c>
      <c r="BM148" s="324" t="s">
        <v>296</v>
      </c>
    </row>
    <row r="149" spans="2:65" s="1" customFormat="1" ht="6.95" customHeight="1">
      <c r="B149" s="34"/>
      <c r="C149" s="35"/>
      <c r="D149" s="35"/>
      <c r="E149" s="35"/>
      <c r="F149" s="35"/>
      <c r="G149" s="35"/>
      <c r="H149" s="35"/>
      <c r="I149" s="35"/>
      <c r="J149" s="35"/>
      <c r="K149" s="35"/>
      <c r="L149" s="20"/>
    </row>
  </sheetData>
  <sheetProtection algorithmName="SHA-512" hashValue="HhtbEulgDpkyGGg+YwzXKHhb/nf24t0EhRdf+T+3rmUoRyJzLZUhEhwC1gNFJqLWQ/dFNMSDjZFPJr1FfUg5WQ==" saltValue="KyuUPI1IFnt+dpts09hRnA==" spinCount="100000" sheet="1" formatCells="0"/>
  <protectedRanges>
    <protectedRange sqref="I36" name="Rozsah1"/>
  </protectedRanges>
  <autoFilter ref="C126:K148" xr:uid="{00000000-0009-0000-0000-000001000000}"/>
  <mergeCells count="11">
    <mergeCell ref="E119:H119"/>
    <mergeCell ref="E7:H7"/>
    <mergeCell ref="E9:H9"/>
    <mergeCell ref="E18:H18"/>
    <mergeCell ref="E27:H27"/>
    <mergeCell ref="E85:H85"/>
    <mergeCell ref="L2:V2"/>
    <mergeCell ref="E87:H87"/>
    <mergeCell ref="D105:F105"/>
    <mergeCell ref="D106:F106"/>
    <mergeCell ref="E117:H117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354"/>
  <sheetViews>
    <sheetView showGridLines="0" topLeftCell="A256" zoomScale="85" zoomScaleNormal="85" workbookViewId="0">
      <selection activeCell="I141" sqref="I141"/>
    </sheetView>
  </sheetViews>
  <sheetFormatPr defaultColWidth="9.3320312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hidden="1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803" t="s">
        <v>96</v>
      </c>
      <c r="M2" s="803"/>
      <c r="N2" s="803"/>
      <c r="O2" s="803"/>
      <c r="P2" s="803"/>
      <c r="Q2" s="803"/>
      <c r="R2" s="803"/>
      <c r="S2" s="803"/>
      <c r="T2" s="803"/>
      <c r="U2" s="803"/>
      <c r="V2" s="803"/>
      <c r="AT2" s="8" t="s">
        <v>173</v>
      </c>
    </row>
    <row r="3" spans="2:46" ht="6.9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162</v>
      </c>
    </row>
    <row r="4" spans="2:46" ht="24.95" customHeight="1">
      <c r="B4" s="11"/>
      <c r="D4" s="12" t="s">
        <v>185</v>
      </c>
      <c r="L4" s="11"/>
      <c r="M4" s="257" t="s">
        <v>100</v>
      </c>
      <c r="AT4" s="8" t="s">
        <v>94</v>
      </c>
    </row>
    <row r="5" spans="2:46" ht="6.95" customHeight="1">
      <c r="B5" s="11"/>
      <c r="L5" s="11"/>
    </row>
    <row r="6" spans="2:46" ht="12" customHeight="1">
      <c r="B6" s="11"/>
      <c r="D6" s="17" t="s">
        <v>104</v>
      </c>
      <c r="L6" s="11"/>
    </row>
    <row r="7" spans="2:46" ht="16.5" customHeight="1">
      <c r="B7" s="11"/>
      <c r="E7" s="845" t="str">
        <f>'Rekapitulácia stavby'!K6</f>
        <v>Polyfunkčný komplex Muchovo námestie</v>
      </c>
      <c r="F7" s="846"/>
      <c r="G7" s="846"/>
      <c r="H7" s="846"/>
      <c r="L7" s="11"/>
    </row>
    <row r="8" spans="2:46" s="1" customFormat="1" ht="12" customHeight="1">
      <c r="B8" s="20"/>
      <c r="D8" s="17" t="s">
        <v>186</v>
      </c>
      <c r="L8" s="20"/>
    </row>
    <row r="9" spans="2:46" s="1" customFormat="1" ht="16.5" customHeight="1">
      <c r="B9" s="20"/>
      <c r="E9" s="834" t="s">
        <v>297</v>
      </c>
      <c r="F9" s="843"/>
      <c r="G9" s="843"/>
      <c r="H9" s="843"/>
      <c r="L9" s="20"/>
    </row>
    <row r="10" spans="2:46" s="1" customFormat="1">
      <c r="B10" s="20"/>
      <c r="L10" s="20"/>
    </row>
    <row r="11" spans="2:46" s="1" customFormat="1" ht="12" customHeight="1">
      <c r="B11" s="20"/>
      <c r="D11" s="17" t="s">
        <v>106</v>
      </c>
      <c r="F11" s="15" t="s">
        <v>92</v>
      </c>
      <c r="I11" s="17" t="s">
        <v>107</v>
      </c>
      <c r="J11" s="15" t="s">
        <v>92</v>
      </c>
      <c r="L11" s="20"/>
    </row>
    <row r="12" spans="2:46" s="1" customFormat="1" ht="12" customHeight="1">
      <c r="B12" s="20"/>
      <c r="D12" s="17" t="s">
        <v>108</v>
      </c>
      <c r="F12" s="15" t="s">
        <v>109</v>
      </c>
      <c r="I12" s="17" t="s">
        <v>110</v>
      </c>
      <c r="J12" s="251" t="str">
        <f>'Rekapitulácia stavby'!AN8</f>
        <v>4. 9. 2024</v>
      </c>
      <c r="L12" s="20"/>
    </row>
    <row r="13" spans="2:46" s="1" customFormat="1" ht="10.9" customHeight="1">
      <c r="B13" s="20"/>
      <c r="L13" s="20"/>
    </row>
    <row r="14" spans="2:46" s="1" customFormat="1" ht="12" customHeight="1">
      <c r="B14" s="20"/>
      <c r="D14" s="17" t="s">
        <v>112</v>
      </c>
      <c r="I14" s="17" t="s">
        <v>4</v>
      </c>
      <c r="J14" s="15" t="str">
        <f>IF('Rekapitulácia stavby'!AN10="","",'Rekapitulácia stavby'!AN10)</f>
        <v/>
      </c>
      <c r="L14" s="20"/>
    </row>
    <row r="15" spans="2:46" s="1" customFormat="1" ht="18" customHeight="1">
      <c r="B15" s="20"/>
      <c r="E15" s="15" t="str">
        <f>IF('Rekapitulácia stavby'!E11="","",'Rekapitulácia stavby'!E11)</f>
        <v xml:space="preserve"> </v>
      </c>
      <c r="I15" s="17" t="s">
        <v>5</v>
      </c>
      <c r="J15" s="15" t="str">
        <f>IF('Rekapitulácia stavby'!AN11="","",'Rekapitulácia stavby'!AN11)</f>
        <v/>
      </c>
      <c r="L15" s="20"/>
    </row>
    <row r="16" spans="2:46" s="1" customFormat="1" ht="6.95" customHeight="1">
      <c r="B16" s="20"/>
      <c r="L16" s="20"/>
    </row>
    <row r="17" spans="2:12" s="1" customFormat="1" ht="12" customHeight="1">
      <c r="B17" s="20"/>
      <c r="D17" s="17" t="s">
        <v>113</v>
      </c>
      <c r="I17" s="17" t="s">
        <v>4</v>
      </c>
      <c r="J17" s="15" t="str">
        <f>'Rekapitulácia stavby'!AN13</f>
        <v/>
      </c>
      <c r="L17" s="20"/>
    </row>
    <row r="18" spans="2:12" s="1" customFormat="1" ht="18" customHeight="1">
      <c r="B18" s="20"/>
      <c r="E18" s="815" t="str">
        <f>'Rekapitulácia stavby'!E14</f>
        <v xml:space="preserve"> </v>
      </c>
      <c r="F18" s="815"/>
      <c r="G18" s="815"/>
      <c r="H18" s="815"/>
      <c r="I18" s="17" t="s">
        <v>5</v>
      </c>
      <c r="J18" s="15" t="str">
        <f>'Rekapitulácia stavby'!AN14</f>
        <v/>
      </c>
      <c r="L18" s="20"/>
    </row>
    <row r="19" spans="2:12" s="1" customFormat="1" ht="6.95" customHeight="1">
      <c r="B19" s="20"/>
      <c r="L19" s="20"/>
    </row>
    <row r="20" spans="2:12" s="1" customFormat="1" ht="12" customHeight="1">
      <c r="B20" s="20"/>
      <c r="D20" s="17" t="s">
        <v>114</v>
      </c>
      <c r="I20" s="17" t="s">
        <v>4</v>
      </c>
      <c r="J20" s="15" t="s">
        <v>92</v>
      </c>
      <c r="L20" s="20"/>
    </row>
    <row r="21" spans="2:12" s="1" customFormat="1" ht="18" customHeight="1">
      <c r="B21" s="20"/>
      <c r="E21" s="15" t="s">
        <v>115</v>
      </c>
      <c r="I21" s="17" t="s">
        <v>5</v>
      </c>
      <c r="J21" s="15" t="s">
        <v>92</v>
      </c>
      <c r="L21" s="20"/>
    </row>
    <row r="22" spans="2:12" s="1" customFormat="1" ht="6.95" customHeight="1">
      <c r="B22" s="20"/>
      <c r="L22" s="20"/>
    </row>
    <row r="23" spans="2:12" s="1" customFormat="1" ht="12" customHeight="1">
      <c r="B23" s="20"/>
      <c r="D23" s="17" t="s">
        <v>117</v>
      </c>
      <c r="I23" s="17" t="s">
        <v>4</v>
      </c>
      <c r="J23" s="15" t="s">
        <v>92</v>
      </c>
      <c r="L23" s="20"/>
    </row>
    <row r="24" spans="2:12" s="1" customFormat="1" ht="18" customHeight="1">
      <c r="B24" s="20"/>
      <c r="E24" s="15" t="s">
        <v>118</v>
      </c>
      <c r="I24" s="17" t="s">
        <v>5</v>
      </c>
      <c r="J24" s="15" t="s">
        <v>92</v>
      </c>
      <c r="L24" s="20"/>
    </row>
    <row r="25" spans="2:12" s="1" customFormat="1" ht="6.95" customHeight="1">
      <c r="B25" s="20"/>
      <c r="L25" s="20"/>
    </row>
    <row r="26" spans="2:12" s="1" customFormat="1" ht="12" customHeight="1">
      <c r="B26" s="20"/>
      <c r="D26" s="17" t="s">
        <v>119</v>
      </c>
      <c r="L26" s="20"/>
    </row>
    <row r="27" spans="2:12" s="259" customFormat="1" ht="16.5" customHeight="1">
      <c r="B27" s="258"/>
      <c r="E27" s="817" t="s">
        <v>92</v>
      </c>
      <c r="F27" s="817"/>
      <c r="G27" s="817"/>
      <c r="H27" s="817"/>
      <c r="L27" s="258"/>
    </row>
    <row r="28" spans="2:12" s="1" customFormat="1" ht="6.95" customHeight="1">
      <c r="B28" s="20"/>
      <c r="L28" s="20"/>
    </row>
    <row r="29" spans="2:12" s="1" customFormat="1" ht="6.95" customHeight="1">
      <c r="B29" s="20"/>
      <c r="D29" s="42"/>
      <c r="E29" s="42"/>
      <c r="F29" s="42"/>
      <c r="G29" s="42"/>
      <c r="H29" s="42"/>
      <c r="I29" s="42"/>
      <c r="J29" s="42"/>
      <c r="K29" s="42"/>
      <c r="L29" s="20"/>
    </row>
    <row r="30" spans="2:12" s="1" customFormat="1" ht="14.45" customHeight="1">
      <c r="B30" s="20"/>
      <c r="D30" s="15" t="s">
        <v>188</v>
      </c>
      <c r="J30" s="254">
        <f>J96</f>
        <v>0</v>
      </c>
      <c r="L30" s="20"/>
    </row>
    <row r="31" spans="2:12" s="1" customFormat="1" ht="14.45" customHeight="1">
      <c r="B31" s="20"/>
      <c r="D31" s="19" t="s">
        <v>189</v>
      </c>
      <c r="J31" s="254">
        <f>J115</f>
        <v>0</v>
      </c>
      <c r="L31" s="20"/>
    </row>
    <row r="32" spans="2:12" s="1" customFormat="1" ht="25.35" customHeight="1">
      <c r="B32" s="20"/>
      <c r="D32" s="260" t="s">
        <v>122</v>
      </c>
      <c r="J32" s="253">
        <f>ROUND(J30 + J31, 2)</f>
        <v>0</v>
      </c>
      <c r="L32" s="20"/>
    </row>
    <row r="33" spans="2:12" s="1" customFormat="1" ht="6.95" customHeight="1">
      <c r="B33" s="20"/>
      <c r="D33" s="42"/>
      <c r="E33" s="42"/>
      <c r="F33" s="42"/>
      <c r="G33" s="42"/>
      <c r="H33" s="42"/>
      <c r="I33" s="42"/>
      <c r="J33" s="42"/>
      <c r="K33" s="42"/>
      <c r="L33" s="20"/>
    </row>
    <row r="34" spans="2:12" s="1" customFormat="1" ht="14.45" customHeight="1">
      <c r="B34" s="20"/>
      <c r="F34" s="255" t="s">
        <v>124</v>
      </c>
      <c r="I34" s="255" t="s">
        <v>123</v>
      </c>
      <c r="J34" s="255" t="s">
        <v>125</v>
      </c>
      <c r="L34" s="20"/>
    </row>
    <row r="35" spans="2:12" s="1" customFormat="1" ht="14.45" customHeight="1">
      <c r="B35" s="20"/>
      <c r="D35" s="252" t="s">
        <v>126</v>
      </c>
      <c r="E35" s="24" t="s">
        <v>127</v>
      </c>
      <c r="F35" s="261">
        <f>ROUND((SUM(BE115:BE118) + SUM(BE138:BE353)),  2)</f>
        <v>0</v>
      </c>
      <c r="G35" s="262"/>
      <c r="H35" s="262"/>
      <c r="I35" s="263">
        <v>0.2</v>
      </c>
      <c r="J35" s="261">
        <f>ROUND(((SUM(BE115:BE118) + SUM(BE138:BE353))*I35),  2)</f>
        <v>0</v>
      </c>
      <c r="L35" s="20"/>
    </row>
    <row r="36" spans="2:12" s="1" customFormat="1" ht="14.45" customHeight="1">
      <c r="B36" s="20"/>
      <c r="E36" s="24" t="s">
        <v>128</v>
      </c>
      <c r="F36" s="264">
        <f>ROUND((SUM(BF115:BF118) + SUM(BF138:BF353)),  2)</f>
        <v>0</v>
      </c>
      <c r="I36" s="265">
        <v>0.23</v>
      </c>
      <c r="J36" s="264">
        <f>ROUND(((SUM(BF115:BF118) + SUM(BF138:BF353))*I36),  2)</f>
        <v>0</v>
      </c>
      <c r="L36" s="20"/>
    </row>
    <row r="37" spans="2:12" s="1" customFormat="1" ht="14.45" hidden="1" customHeight="1">
      <c r="B37" s="20"/>
      <c r="E37" s="17" t="s">
        <v>129</v>
      </c>
      <c r="F37" s="264">
        <f>ROUND((SUM(BG115:BG118) + SUM(BG138:BG353)),  2)</f>
        <v>0</v>
      </c>
      <c r="I37" s="266">
        <v>0.2</v>
      </c>
      <c r="J37" s="264">
        <f>0</f>
        <v>0</v>
      </c>
      <c r="L37" s="20"/>
    </row>
    <row r="38" spans="2:12" s="1" customFormat="1" ht="14.45" hidden="1" customHeight="1">
      <c r="B38" s="20"/>
      <c r="E38" s="17" t="s">
        <v>130</v>
      </c>
      <c r="F38" s="264">
        <f>ROUND((SUM(BH115:BH118) + SUM(BH138:BH353)),  2)</f>
        <v>0</v>
      </c>
      <c r="I38" s="266">
        <v>0.2</v>
      </c>
      <c r="J38" s="264">
        <f>0</f>
        <v>0</v>
      </c>
      <c r="L38" s="20"/>
    </row>
    <row r="39" spans="2:12" s="1" customFormat="1" ht="14.45" hidden="1" customHeight="1">
      <c r="B39" s="20"/>
      <c r="E39" s="24" t="s">
        <v>131</v>
      </c>
      <c r="F39" s="261">
        <f>ROUND((SUM(BI115:BI118) + SUM(BI138:BI353)),  2)</f>
        <v>0</v>
      </c>
      <c r="G39" s="262"/>
      <c r="H39" s="262"/>
      <c r="I39" s="263">
        <v>0</v>
      </c>
      <c r="J39" s="261">
        <f>0</f>
        <v>0</v>
      </c>
      <c r="L39" s="20"/>
    </row>
    <row r="40" spans="2:12" s="1" customFormat="1" ht="6.95" customHeight="1">
      <c r="B40" s="20"/>
      <c r="L40" s="20"/>
    </row>
    <row r="41" spans="2:12" s="1" customFormat="1" ht="25.35" customHeight="1">
      <c r="B41" s="20"/>
      <c r="C41" s="77"/>
      <c r="D41" s="267" t="s">
        <v>132</v>
      </c>
      <c r="E41" s="45"/>
      <c r="F41" s="45"/>
      <c r="G41" s="268" t="s">
        <v>133</v>
      </c>
      <c r="H41" s="269" t="s">
        <v>134</v>
      </c>
      <c r="I41" s="45"/>
      <c r="J41" s="270">
        <f>SUM(J32:J39)</f>
        <v>0</v>
      </c>
      <c r="K41" s="271"/>
      <c r="L41" s="20"/>
    </row>
    <row r="42" spans="2:12" s="1" customFormat="1" ht="14.45" customHeight="1">
      <c r="B42" s="20"/>
      <c r="L42" s="20"/>
    </row>
    <row r="43" spans="2:12" ht="14.45" customHeight="1">
      <c r="B43" s="11"/>
      <c r="L43" s="11"/>
    </row>
    <row r="44" spans="2:12" ht="14.45" customHeight="1">
      <c r="B44" s="11"/>
      <c r="L44" s="11"/>
    </row>
    <row r="45" spans="2:12" ht="14.45" customHeight="1">
      <c r="B45" s="11"/>
      <c r="L45" s="11"/>
    </row>
    <row r="46" spans="2:12" ht="14.45" customHeight="1">
      <c r="B46" s="11"/>
      <c r="L46" s="11"/>
    </row>
    <row r="47" spans="2:12" ht="14.45" customHeight="1">
      <c r="B47" s="11"/>
      <c r="L47" s="11"/>
    </row>
    <row r="48" spans="2:12" ht="14.45" customHeight="1">
      <c r="B48" s="11"/>
      <c r="L48" s="11"/>
    </row>
    <row r="49" spans="2:12" ht="14.45" customHeight="1">
      <c r="B49" s="11"/>
      <c r="L49" s="11"/>
    </row>
    <row r="50" spans="2:12" s="1" customFormat="1" ht="14.45" customHeight="1">
      <c r="B50" s="20"/>
      <c r="D50" s="31" t="s">
        <v>135</v>
      </c>
      <c r="E50" s="32"/>
      <c r="F50" s="32"/>
      <c r="G50" s="31" t="s">
        <v>136</v>
      </c>
      <c r="H50" s="32"/>
      <c r="I50" s="32"/>
      <c r="J50" s="32"/>
      <c r="K50" s="32"/>
      <c r="L50" s="20"/>
    </row>
    <row r="51" spans="2:12">
      <c r="B51" s="11"/>
      <c r="L51" s="11"/>
    </row>
    <row r="52" spans="2:12">
      <c r="B52" s="11"/>
      <c r="L52" s="11"/>
    </row>
    <row r="53" spans="2:12">
      <c r="B53" s="11"/>
      <c r="L53" s="11"/>
    </row>
    <row r="54" spans="2:12">
      <c r="B54" s="11"/>
      <c r="L54" s="11"/>
    </row>
    <row r="55" spans="2:12">
      <c r="B55" s="11"/>
      <c r="L55" s="11"/>
    </row>
    <row r="56" spans="2:12">
      <c r="B56" s="11"/>
      <c r="L56" s="11"/>
    </row>
    <row r="57" spans="2:12">
      <c r="B57" s="11"/>
      <c r="L57" s="11"/>
    </row>
    <row r="58" spans="2:12">
      <c r="B58" s="11"/>
      <c r="L58" s="11"/>
    </row>
    <row r="59" spans="2:12">
      <c r="B59" s="11"/>
      <c r="L59" s="11"/>
    </row>
    <row r="60" spans="2:12">
      <c r="B60" s="11"/>
      <c r="L60" s="11"/>
    </row>
    <row r="61" spans="2:12" s="1" customFormat="1" ht="12.75">
      <c r="B61" s="20"/>
      <c r="D61" s="33" t="s">
        <v>137</v>
      </c>
      <c r="E61" s="22"/>
      <c r="F61" s="272" t="s">
        <v>138</v>
      </c>
      <c r="G61" s="33" t="s">
        <v>137</v>
      </c>
      <c r="H61" s="22"/>
      <c r="I61" s="22"/>
      <c r="J61" s="273" t="s">
        <v>138</v>
      </c>
      <c r="K61" s="22"/>
      <c r="L61" s="20"/>
    </row>
    <row r="62" spans="2:12">
      <c r="B62" s="11"/>
      <c r="L62" s="11"/>
    </row>
    <row r="63" spans="2:12">
      <c r="B63" s="11"/>
      <c r="L63" s="11"/>
    </row>
    <row r="64" spans="2:12">
      <c r="B64" s="11"/>
      <c r="L64" s="11"/>
    </row>
    <row r="65" spans="2:12" s="1" customFormat="1" ht="12.75">
      <c r="B65" s="20"/>
      <c r="D65" s="31" t="s">
        <v>139</v>
      </c>
      <c r="E65" s="32"/>
      <c r="F65" s="32"/>
      <c r="G65" s="31" t="s">
        <v>140</v>
      </c>
      <c r="H65" s="32"/>
      <c r="I65" s="32"/>
      <c r="J65" s="32"/>
      <c r="K65" s="32"/>
      <c r="L65" s="20"/>
    </row>
    <row r="66" spans="2:12">
      <c r="B66" s="11"/>
      <c r="L66" s="11"/>
    </row>
    <row r="67" spans="2:12">
      <c r="B67" s="11"/>
      <c r="L67" s="11"/>
    </row>
    <row r="68" spans="2:12">
      <c r="B68" s="11"/>
      <c r="L68" s="11"/>
    </row>
    <row r="69" spans="2:12">
      <c r="B69" s="11"/>
      <c r="L69" s="11"/>
    </row>
    <row r="70" spans="2:12">
      <c r="B70" s="11"/>
      <c r="L70" s="11"/>
    </row>
    <row r="71" spans="2:12">
      <c r="B71" s="11"/>
      <c r="L71" s="11"/>
    </row>
    <row r="72" spans="2:12">
      <c r="B72" s="11"/>
      <c r="L72" s="11"/>
    </row>
    <row r="73" spans="2:12">
      <c r="B73" s="11"/>
      <c r="L73" s="11"/>
    </row>
    <row r="74" spans="2:12">
      <c r="B74" s="11"/>
      <c r="L74" s="11"/>
    </row>
    <row r="75" spans="2:12">
      <c r="B75" s="11"/>
      <c r="L75" s="11"/>
    </row>
    <row r="76" spans="2:12" s="1" customFormat="1" ht="12.75">
      <c r="B76" s="20"/>
      <c r="D76" s="33" t="s">
        <v>137</v>
      </c>
      <c r="E76" s="22"/>
      <c r="F76" s="272" t="s">
        <v>138</v>
      </c>
      <c r="G76" s="33" t="s">
        <v>137</v>
      </c>
      <c r="H76" s="22"/>
      <c r="I76" s="22"/>
      <c r="J76" s="273" t="s">
        <v>138</v>
      </c>
      <c r="K76" s="22"/>
      <c r="L76" s="20"/>
    </row>
    <row r="77" spans="2:12" s="1" customFormat="1" ht="14.4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20"/>
    </row>
    <row r="81" spans="2:47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20"/>
    </row>
    <row r="82" spans="2:47" s="1" customFormat="1" ht="24.95" customHeight="1">
      <c r="B82" s="20"/>
      <c r="C82" s="12" t="s">
        <v>190</v>
      </c>
      <c r="L82" s="20"/>
    </row>
    <row r="83" spans="2:47" s="1" customFormat="1" ht="6.95" customHeight="1">
      <c r="B83" s="20"/>
      <c r="L83" s="20"/>
    </row>
    <row r="84" spans="2:47" s="1" customFormat="1" ht="12" customHeight="1">
      <c r="B84" s="20"/>
      <c r="C84" s="17" t="s">
        <v>104</v>
      </c>
      <c r="L84" s="20"/>
    </row>
    <row r="85" spans="2:47" s="1" customFormat="1" ht="16.5" customHeight="1">
      <c r="B85" s="20"/>
      <c r="E85" s="845" t="str">
        <f>E7</f>
        <v>Polyfunkčný komplex Muchovo námestie</v>
      </c>
      <c r="F85" s="846"/>
      <c r="G85" s="846"/>
      <c r="H85" s="846"/>
      <c r="L85" s="20"/>
    </row>
    <row r="86" spans="2:47" s="1" customFormat="1" ht="12" customHeight="1">
      <c r="B86" s="20"/>
      <c r="C86" s="17" t="s">
        <v>186</v>
      </c>
      <c r="L86" s="20"/>
    </row>
    <row r="87" spans="2:47" s="1" customFormat="1" ht="16.5" customHeight="1">
      <c r="B87" s="20"/>
      <c r="E87" s="834" t="str">
        <f>E9</f>
        <v>02 - Sadové úpravy</v>
      </c>
      <c r="F87" s="843"/>
      <c r="G87" s="843"/>
      <c r="H87" s="843"/>
      <c r="L87" s="20"/>
    </row>
    <row r="88" spans="2:47" s="1" customFormat="1" ht="6.95" customHeight="1">
      <c r="B88" s="20"/>
      <c r="L88" s="20"/>
    </row>
    <row r="89" spans="2:47" s="1" customFormat="1" ht="12" customHeight="1">
      <c r="B89" s="20"/>
      <c r="C89" s="17" t="s">
        <v>108</v>
      </c>
      <c r="F89" s="15" t="str">
        <f>F12</f>
        <v xml:space="preserve"> </v>
      </c>
      <c r="I89" s="17" t="s">
        <v>110</v>
      </c>
      <c r="J89" s="251" t="str">
        <f>IF(J12="","",J12)</f>
        <v>4. 9. 2024</v>
      </c>
      <c r="L89" s="20"/>
    </row>
    <row r="90" spans="2:47" s="1" customFormat="1" ht="6.95" customHeight="1">
      <c r="B90" s="20"/>
      <c r="L90" s="20"/>
    </row>
    <row r="91" spans="2:47" s="1" customFormat="1" ht="15.2" customHeight="1">
      <c r="B91" s="20"/>
      <c r="C91" s="17" t="s">
        <v>112</v>
      </c>
      <c r="F91" s="15" t="str">
        <f>E15</f>
        <v xml:space="preserve"> </v>
      </c>
      <c r="I91" s="17" t="s">
        <v>114</v>
      </c>
      <c r="J91" s="256" t="str">
        <f>E21</f>
        <v>Ing. Peter Pasečný</v>
      </c>
      <c r="L91" s="20"/>
    </row>
    <row r="92" spans="2:47" s="1" customFormat="1" ht="15.2" customHeight="1">
      <c r="B92" s="20"/>
      <c r="C92" s="17" t="s">
        <v>113</v>
      </c>
      <c r="F92" s="15" t="str">
        <f>IF(E18="","",E18)</f>
        <v xml:space="preserve"> </v>
      </c>
      <c r="I92" s="17" t="s">
        <v>117</v>
      </c>
      <c r="J92" s="256" t="str">
        <f>E24</f>
        <v>Rosoft,s.r.o.</v>
      </c>
      <c r="L92" s="20"/>
    </row>
    <row r="93" spans="2:47" s="1" customFormat="1" ht="10.35" customHeight="1">
      <c r="B93" s="20"/>
      <c r="L93" s="20"/>
    </row>
    <row r="94" spans="2:47" s="1" customFormat="1" ht="29.25" customHeight="1">
      <c r="B94" s="20"/>
      <c r="C94" s="274" t="s">
        <v>191</v>
      </c>
      <c r="D94" s="77"/>
      <c r="E94" s="77"/>
      <c r="F94" s="77"/>
      <c r="G94" s="77"/>
      <c r="H94" s="77"/>
      <c r="I94" s="77"/>
      <c r="J94" s="275" t="s">
        <v>192</v>
      </c>
      <c r="K94" s="77"/>
      <c r="L94" s="20"/>
    </row>
    <row r="95" spans="2:47" s="1" customFormat="1" ht="10.35" customHeight="1">
      <c r="B95" s="20"/>
      <c r="L95" s="20"/>
    </row>
    <row r="96" spans="2:47" s="1" customFormat="1" ht="22.9" customHeight="1">
      <c r="B96" s="20"/>
      <c r="C96" s="276" t="s">
        <v>193</v>
      </c>
      <c r="J96" s="253">
        <f>J138</f>
        <v>0</v>
      </c>
      <c r="L96" s="20"/>
      <c r="AU96" s="8" t="s">
        <v>194</v>
      </c>
    </row>
    <row r="97" spans="2:12" s="278" customFormat="1" ht="24.95" customHeight="1">
      <c r="B97" s="277"/>
      <c r="D97" s="279" t="s">
        <v>195</v>
      </c>
      <c r="E97" s="280"/>
      <c r="F97" s="280"/>
      <c r="G97" s="280"/>
      <c r="H97" s="280"/>
      <c r="I97" s="280"/>
      <c r="J97" s="281">
        <f>J139</f>
        <v>0</v>
      </c>
      <c r="L97" s="277"/>
    </row>
    <row r="98" spans="2:12" s="283" customFormat="1" ht="19.899999999999999" customHeight="1">
      <c r="B98" s="282"/>
      <c r="D98" s="284" t="s">
        <v>196</v>
      </c>
      <c r="E98" s="285"/>
      <c r="F98" s="285"/>
      <c r="G98" s="285"/>
      <c r="H98" s="285"/>
      <c r="I98" s="285"/>
      <c r="J98" s="286">
        <f>J140</f>
        <v>0</v>
      </c>
      <c r="L98" s="282"/>
    </row>
    <row r="99" spans="2:12" s="283" customFormat="1" ht="19.899999999999999" customHeight="1">
      <c r="B99" s="282"/>
      <c r="D99" s="284" t="s">
        <v>298</v>
      </c>
      <c r="E99" s="285"/>
      <c r="F99" s="285"/>
      <c r="G99" s="285"/>
      <c r="H99" s="285"/>
      <c r="I99" s="285"/>
      <c r="J99" s="286">
        <f>J256</f>
        <v>0</v>
      </c>
      <c r="L99" s="282"/>
    </row>
    <row r="100" spans="2:12" s="283" customFormat="1" ht="19.899999999999999" customHeight="1">
      <c r="B100" s="282"/>
      <c r="D100" s="284" t="s">
        <v>299</v>
      </c>
      <c r="E100" s="285"/>
      <c r="F100" s="285"/>
      <c r="G100" s="285"/>
      <c r="H100" s="285"/>
      <c r="I100" s="285"/>
      <c r="J100" s="286">
        <f>J265</f>
        <v>0</v>
      </c>
      <c r="L100" s="282"/>
    </row>
    <row r="101" spans="2:12" s="283" customFormat="1" ht="19.899999999999999" customHeight="1">
      <c r="B101" s="282"/>
      <c r="D101" s="284" t="s">
        <v>300</v>
      </c>
      <c r="E101" s="285"/>
      <c r="F101" s="285"/>
      <c r="G101" s="285"/>
      <c r="H101" s="285"/>
      <c r="I101" s="285"/>
      <c r="J101" s="286">
        <f>J268</f>
        <v>0</v>
      </c>
      <c r="L101" s="282"/>
    </row>
    <row r="102" spans="2:12" s="283" customFormat="1" ht="19.899999999999999" customHeight="1">
      <c r="B102" s="282"/>
      <c r="D102" s="284" t="s">
        <v>301</v>
      </c>
      <c r="E102" s="285"/>
      <c r="F102" s="285"/>
      <c r="G102" s="285"/>
      <c r="H102" s="285"/>
      <c r="I102" s="285"/>
      <c r="J102" s="286">
        <f>J273</f>
        <v>0</v>
      </c>
      <c r="L102" s="282"/>
    </row>
    <row r="103" spans="2:12" s="283" customFormat="1" ht="19.899999999999999" customHeight="1">
      <c r="B103" s="282"/>
      <c r="D103" s="284" t="s">
        <v>197</v>
      </c>
      <c r="E103" s="285"/>
      <c r="F103" s="285"/>
      <c r="G103" s="285"/>
      <c r="H103" s="285"/>
      <c r="I103" s="285"/>
      <c r="J103" s="286">
        <f>J289</f>
        <v>0</v>
      </c>
      <c r="L103" s="282"/>
    </row>
    <row r="104" spans="2:12" s="283" customFormat="1" ht="19.899999999999999" customHeight="1">
      <c r="B104" s="282"/>
      <c r="D104" s="284" t="s">
        <v>302</v>
      </c>
      <c r="E104" s="285"/>
      <c r="F104" s="285"/>
      <c r="G104" s="285"/>
      <c r="H104" s="285"/>
      <c r="I104" s="285"/>
      <c r="J104" s="286">
        <f>J294</f>
        <v>0</v>
      </c>
      <c r="L104" s="282"/>
    </row>
    <row r="105" spans="2:12" s="278" customFormat="1" ht="24.95" customHeight="1">
      <c r="B105" s="277"/>
      <c r="D105" s="279" t="s">
        <v>198</v>
      </c>
      <c r="E105" s="280"/>
      <c r="F105" s="280"/>
      <c r="G105" s="280"/>
      <c r="H105" s="280"/>
      <c r="I105" s="280"/>
      <c r="J105" s="281">
        <f>J296</f>
        <v>0</v>
      </c>
      <c r="L105" s="277"/>
    </row>
    <row r="106" spans="2:12" s="283" customFormat="1" ht="19.899999999999999" customHeight="1">
      <c r="B106" s="282"/>
      <c r="D106" s="284" t="s">
        <v>303</v>
      </c>
      <c r="E106" s="285"/>
      <c r="F106" s="285"/>
      <c r="G106" s="285"/>
      <c r="H106" s="285"/>
      <c r="I106" s="285"/>
      <c r="J106" s="286">
        <f>J297</f>
        <v>0</v>
      </c>
      <c r="L106" s="282"/>
    </row>
    <row r="107" spans="2:12" s="283" customFormat="1" ht="19.899999999999999" customHeight="1">
      <c r="B107" s="282"/>
      <c r="D107" s="284" t="s">
        <v>199</v>
      </c>
      <c r="E107" s="285"/>
      <c r="F107" s="285"/>
      <c r="G107" s="285"/>
      <c r="H107" s="285"/>
      <c r="I107" s="285"/>
      <c r="J107" s="286">
        <f>J301</f>
        <v>0</v>
      </c>
      <c r="L107" s="282"/>
    </row>
    <row r="108" spans="2:12" s="283" customFormat="1" ht="14.85" customHeight="1">
      <c r="B108" s="282"/>
      <c r="D108" s="284" t="s">
        <v>304</v>
      </c>
      <c r="E108" s="285"/>
      <c r="F108" s="285"/>
      <c r="G108" s="285"/>
      <c r="H108" s="285"/>
      <c r="I108" s="285"/>
      <c r="J108" s="286">
        <f>J303</f>
        <v>0</v>
      </c>
      <c r="L108" s="282"/>
    </row>
    <row r="109" spans="2:12" s="283" customFormat="1" ht="14.85" customHeight="1">
      <c r="B109" s="282"/>
      <c r="D109" s="284" t="s">
        <v>305</v>
      </c>
      <c r="E109" s="285"/>
      <c r="F109" s="285"/>
      <c r="G109" s="285"/>
      <c r="H109" s="285"/>
      <c r="I109" s="285"/>
      <c r="J109" s="286">
        <f>J312</f>
        <v>0</v>
      </c>
      <c r="L109" s="282"/>
    </row>
    <row r="110" spans="2:12" s="283" customFormat="1" ht="14.85" customHeight="1">
      <c r="B110" s="282"/>
      <c r="D110" s="284" t="s">
        <v>306</v>
      </c>
      <c r="E110" s="285"/>
      <c r="F110" s="285"/>
      <c r="G110" s="285"/>
      <c r="H110" s="285"/>
      <c r="I110" s="285"/>
      <c r="J110" s="286">
        <f>J335</f>
        <v>0</v>
      </c>
      <c r="L110" s="282"/>
    </row>
    <row r="111" spans="2:12" s="283" customFormat="1" ht="14.85" customHeight="1">
      <c r="B111" s="282"/>
      <c r="D111" s="284" t="s">
        <v>307</v>
      </c>
      <c r="E111" s="285"/>
      <c r="F111" s="285"/>
      <c r="G111" s="285"/>
      <c r="H111" s="285"/>
      <c r="I111" s="285"/>
      <c r="J111" s="286">
        <f>J345</f>
        <v>0</v>
      </c>
      <c r="L111" s="282"/>
    </row>
    <row r="112" spans="2:12" s="283" customFormat="1" ht="21.75" customHeight="1">
      <c r="B112" s="282"/>
      <c r="D112" s="284" t="s">
        <v>308</v>
      </c>
      <c r="E112" s="285"/>
      <c r="F112" s="285"/>
      <c r="G112" s="285"/>
      <c r="H112" s="285"/>
      <c r="I112" s="285"/>
      <c r="J112" s="286">
        <f>J352</f>
        <v>0</v>
      </c>
      <c r="L112" s="282"/>
    </row>
    <row r="113" spans="2:62" s="1" customFormat="1" ht="21.75" customHeight="1">
      <c r="B113" s="20"/>
      <c r="L113" s="20"/>
    </row>
    <row r="114" spans="2:62" s="1" customFormat="1" ht="6.95" customHeight="1">
      <c r="B114" s="20"/>
      <c r="L114" s="20"/>
    </row>
    <row r="115" spans="2:62" s="1" customFormat="1" ht="29.25" customHeight="1">
      <c r="B115" s="20"/>
      <c r="C115" s="276" t="s">
        <v>200</v>
      </c>
      <c r="J115" s="287">
        <f>ROUND(J116 + J117,2)</f>
        <v>0</v>
      </c>
      <c r="L115" s="20"/>
      <c r="N115" s="288" t="s">
        <v>126</v>
      </c>
    </row>
    <row r="116" spans="2:62" s="1" customFormat="1" ht="18" customHeight="1">
      <c r="B116" s="20"/>
      <c r="D116" s="844" t="s">
        <v>201</v>
      </c>
      <c r="E116" s="844"/>
      <c r="F116" s="844"/>
      <c r="J116" s="289">
        <v>0</v>
      </c>
      <c r="L116" s="20"/>
      <c r="N116" s="290" t="s">
        <v>128</v>
      </c>
      <c r="AY116" s="8" t="s">
        <v>202</v>
      </c>
      <c r="BE116" s="291">
        <f>IF(N116="základná",J116,0)</f>
        <v>0</v>
      </c>
      <c r="BF116" s="291">
        <f>IF(N116="znížená",J116,0)</f>
        <v>0</v>
      </c>
      <c r="BG116" s="291">
        <f>IF(N116="zákl. prenesená",J116,0)</f>
        <v>0</v>
      </c>
      <c r="BH116" s="291">
        <f>IF(N116="zníž. prenesená",J116,0)</f>
        <v>0</v>
      </c>
      <c r="BI116" s="291">
        <f>IF(N116="nulová",J116,0)</f>
        <v>0</v>
      </c>
      <c r="BJ116" s="8" t="s">
        <v>203</v>
      </c>
    </row>
    <row r="117" spans="2:62" s="1" customFormat="1" ht="18" customHeight="1">
      <c r="B117" s="20"/>
      <c r="D117" s="844" t="s">
        <v>204</v>
      </c>
      <c r="E117" s="844"/>
      <c r="F117" s="844"/>
      <c r="J117" s="289">
        <v>0</v>
      </c>
      <c r="L117" s="20"/>
      <c r="N117" s="290" t="s">
        <v>128</v>
      </c>
      <c r="AY117" s="8" t="s">
        <v>202</v>
      </c>
      <c r="BE117" s="291">
        <f>IF(N117="základná",J117,0)</f>
        <v>0</v>
      </c>
      <c r="BF117" s="291">
        <f>IF(N117="znížená",J117,0)</f>
        <v>0</v>
      </c>
      <c r="BG117" s="291">
        <f>IF(N117="zákl. prenesená",J117,0)</f>
        <v>0</v>
      </c>
      <c r="BH117" s="291">
        <f>IF(N117="zníž. prenesená",J117,0)</f>
        <v>0</v>
      </c>
      <c r="BI117" s="291">
        <f>IF(N117="nulová",J117,0)</f>
        <v>0</v>
      </c>
      <c r="BJ117" s="8" t="s">
        <v>203</v>
      </c>
    </row>
    <row r="118" spans="2:62" s="1" customFormat="1" ht="18" customHeight="1">
      <c r="B118" s="20"/>
      <c r="L118" s="20"/>
    </row>
    <row r="119" spans="2:62" s="1" customFormat="1" ht="29.25" customHeight="1">
      <c r="B119" s="20"/>
      <c r="C119" s="76" t="s">
        <v>184</v>
      </c>
      <c r="D119" s="77"/>
      <c r="E119" s="77"/>
      <c r="F119" s="77"/>
      <c r="G119" s="77"/>
      <c r="H119" s="77"/>
      <c r="I119" s="77"/>
      <c r="J119" s="78">
        <f>ROUND(J96+J115,2)</f>
        <v>0</v>
      </c>
      <c r="K119" s="77"/>
      <c r="L119" s="20"/>
    </row>
    <row r="120" spans="2:62" s="1" customFormat="1" ht="6.95" customHeight="1">
      <c r="B120" s="34"/>
      <c r="C120" s="35"/>
      <c r="D120" s="35"/>
      <c r="E120" s="35"/>
      <c r="F120" s="35"/>
      <c r="G120" s="35"/>
      <c r="H120" s="35"/>
      <c r="I120" s="35"/>
      <c r="J120" s="35"/>
      <c r="K120" s="35"/>
      <c r="L120" s="20"/>
    </row>
    <row r="124" spans="2:62" s="1" customFormat="1" ht="6.95" customHeight="1"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20"/>
    </row>
    <row r="125" spans="2:62" s="1" customFormat="1" ht="24.95" customHeight="1">
      <c r="B125" s="20"/>
      <c r="C125" s="12" t="s">
        <v>205</v>
      </c>
      <c r="L125" s="20"/>
    </row>
    <row r="126" spans="2:62" s="1" customFormat="1" ht="6.95" customHeight="1">
      <c r="B126" s="20"/>
      <c r="L126" s="20"/>
    </row>
    <row r="127" spans="2:62" s="1" customFormat="1" ht="12" customHeight="1">
      <c r="B127" s="20"/>
      <c r="C127" s="17" t="s">
        <v>104</v>
      </c>
      <c r="L127" s="20"/>
    </row>
    <row r="128" spans="2:62" s="1" customFormat="1" ht="16.5" customHeight="1">
      <c r="B128" s="20"/>
      <c r="E128" s="845" t="str">
        <f>E7</f>
        <v>Polyfunkčný komplex Muchovo námestie</v>
      </c>
      <c r="F128" s="846"/>
      <c r="G128" s="846"/>
      <c r="H128" s="846"/>
      <c r="L128" s="20"/>
    </row>
    <row r="129" spans="2:65" s="1" customFormat="1" ht="12" customHeight="1">
      <c r="B129" s="20"/>
      <c r="C129" s="17" t="s">
        <v>186</v>
      </c>
      <c r="L129" s="20"/>
    </row>
    <row r="130" spans="2:65" s="1" customFormat="1" ht="16.5" customHeight="1">
      <c r="B130" s="20"/>
      <c r="E130" s="834" t="str">
        <f>E9</f>
        <v>02 - Sadové úpravy</v>
      </c>
      <c r="F130" s="843"/>
      <c r="G130" s="843"/>
      <c r="H130" s="843"/>
      <c r="L130" s="20"/>
    </row>
    <row r="131" spans="2:65" s="1" customFormat="1" ht="6.95" customHeight="1">
      <c r="B131" s="20"/>
      <c r="L131" s="20"/>
    </row>
    <row r="132" spans="2:65" s="1" customFormat="1" ht="12" customHeight="1">
      <c r="B132" s="20"/>
      <c r="C132" s="17" t="s">
        <v>108</v>
      </c>
      <c r="F132" s="15" t="str">
        <f>F12</f>
        <v xml:space="preserve"> </v>
      </c>
      <c r="I132" s="17" t="s">
        <v>110</v>
      </c>
      <c r="J132" s="251" t="str">
        <f>IF(J12="","",J12)</f>
        <v>4. 9. 2024</v>
      </c>
      <c r="L132" s="20"/>
    </row>
    <row r="133" spans="2:65" s="1" customFormat="1" ht="6.95" customHeight="1">
      <c r="B133" s="20"/>
      <c r="L133" s="20"/>
    </row>
    <row r="134" spans="2:65" s="1" customFormat="1" ht="15.2" customHeight="1">
      <c r="B134" s="20"/>
      <c r="C134" s="17" t="s">
        <v>112</v>
      </c>
      <c r="F134" s="15" t="str">
        <f>E15</f>
        <v xml:space="preserve"> </v>
      </c>
      <c r="I134" s="17" t="s">
        <v>114</v>
      </c>
      <c r="J134" s="256" t="str">
        <f>E21</f>
        <v>Ing. Peter Pasečný</v>
      </c>
      <c r="L134" s="20"/>
    </row>
    <row r="135" spans="2:65" s="1" customFormat="1" ht="15.2" customHeight="1">
      <c r="B135" s="20"/>
      <c r="C135" s="17" t="s">
        <v>113</v>
      </c>
      <c r="F135" s="15" t="str">
        <f>IF(E18="","",E18)</f>
        <v xml:space="preserve"> </v>
      </c>
      <c r="I135" s="17" t="s">
        <v>117</v>
      </c>
      <c r="J135" s="256" t="str">
        <f>E24</f>
        <v>Rosoft,s.r.o.</v>
      </c>
      <c r="L135" s="20"/>
    </row>
    <row r="136" spans="2:65" s="1" customFormat="1" ht="10.35" customHeight="1">
      <c r="B136" s="20"/>
      <c r="L136" s="20"/>
    </row>
    <row r="137" spans="2:65" s="297" customFormat="1" ht="29.25" customHeight="1">
      <c r="B137" s="292"/>
      <c r="C137" s="293" t="s">
        <v>206</v>
      </c>
      <c r="D137" s="294" t="s">
        <v>147</v>
      </c>
      <c r="E137" s="294" t="s">
        <v>143</v>
      </c>
      <c r="F137" s="294" t="s">
        <v>144</v>
      </c>
      <c r="G137" s="294" t="s">
        <v>207</v>
      </c>
      <c r="H137" s="294" t="s">
        <v>208</v>
      </c>
      <c r="I137" s="294" t="s">
        <v>209</v>
      </c>
      <c r="J137" s="295" t="s">
        <v>192</v>
      </c>
      <c r="K137" s="296" t="s">
        <v>210</v>
      </c>
      <c r="L137" s="292"/>
      <c r="M137" s="47" t="s">
        <v>92</v>
      </c>
      <c r="N137" s="48" t="s">
        <v>126</v>
      </c>
      <c r="O137" s="48" t="s">
        <v>211</v>
      </c>
      <c r="P137" s="48" t="s">
        <v>212</v>
      </c>
      <c r="Q137" s="48" t="s">
        <v>213</v>
      </c>
      <c r="R137" s="48" t="s">
        <v>214</v>
      </c>
      <c r="S137" s="48" t="s">
        <v>215</v>
      </c>
      <c r="T137" s="49" t="s">
        <v>216</v>
      </c>
    </row>
    <row r="138" spans="2:65" s="1" customFormat="1" ht="22.9" customHeight="1">
      <c r="B138" s="20"/>
      <c r="C138" s="52" t="s">
        <v>188</v>
      </c>
      <c r="J138" s="298">
        <f>BK138</f>
        <v>0</v>
      </c>
      <c r="L138" s="20"/>
      <c r="M138" s="50"/>
      <c r="N138" s="42"/>
      <c r="O138" s="42"/>
      <c r="P138" s="299">
        <f>P139+P296</f>
        <v>37089.974769999993</v>
      </c>
      <c r="Q138" s="42"/>
      <c r="R138" s="299">
        <f>R139+R296</f>
        <v>1714.01734663</v>
      </c>
      <c r="S138" s="42"/>
      <c r="T138" s="300">
        <f>T139+T296</f>
        <v>0</v>
      </c>
      <c r="AT138" s="8" t="s">
        <v>161</v>
      </c>
      <c r="AU138" s="8" t="s">
        <v>194</v>
      </c>
      <c r="BK138" s="301">
        <f>BK139+BK296</f>
        <v>0</v>
      </c>
    </row>
    <row r="139" spans="2:65" s="303" customFormat="1" ht="25.9" customHeight="1">
      <c r="B139" s="302"/>
      <c r="D139" s="304" t="s">
        <v>161</v>
      </c>
      <c r="E139" s="305" t="s">
        <v>217</v>
      </c>
      <c r="F139" s="305" t="s">
        <v>218</v>
      </c>
      <c r="J139" s="306">
        <f>BK139</f>
        <v>0</v>
      </c>
      <c r="L139" s="302"/>
      <c r="M139" s="307"/>
      <c r="P139" s="308">
        <f>P140+P256+P265+P268+P273+P289+P294</f>
        <v>37063.07714999999</v>
      </c>
      <c r="R139" s="308">
        <f>R140+R256+R265+R268+R273+R289+R294</f>
        <v>1713.8025051700001</v>
      </c>
      <c r="T139" s="309">
        <f>T140+T256+T265+T268+T273+T289+T294</f>
        <v>0</v>
      </c>
      <c r="AR139" s="304" t="s">
        <v>169</v>
      </c>
      <c r="AT139" s="310" t="s">
        <v>161</v>
      </c>
      <c r="AU139" s="310" t="s">
        <v>162</v>
      </c>
      <c r="AY139" s="304" t="s">
        <v>219</v>
      </c>
      <c r="BK139" s="311">
        <f>BK140+BK256+BK265+BK268+BK273+BK289+BK294</f>
        <v>0</v>
      </c>
    </row>
    <row r="140" spans="2:65" s="303" customFormat="1" ht="22.9" customHeight="1">
      <c r="B140" s="302"/>
      <c r="D140" s="304" t="s">
        <v>161</v>
      </c>
      <c r="E140" s="312" t="s">
        <v>169</v>
      </c>
      <c r="F140" s="312" t="s">
        <v>220</v>
      </c>
      <c r="J140" s="313">
        <f>BK140</f>
        <v>0</v>
      </c>
      <c r="L140" s="302"/>
      <c r="M140" s="307"/>
      <c r="P140" s="308">
        <f>SUM(P141:P255)</f>
        <v>32877.170790999997</v>
      </c>
      <c r="R140" s="308">
        <f>SUM(R141:R255)</f>
        <v>937.01691000000005</v>
      </c>
      <c r="T140" s="309">
        <f>SUM(T141:T255)</f>
        <v>0</v>
      </c>
      <c r="AR140" s="304" t="s">
        <v>169</v>
      </c>
      <c r="AT140" s="310" t="s">
        <v>161</v>
      </c>
      <c r="AU140" s="310" t="s">
        <v>169</v>
      </c>
      <c r="AY140" s="304" t="s">
        <v>219</v>
      </c>
      <c r="BK140" s="311">
        <f>SUM(BK141:BK255)</f>
        <v>0</v>
      </c>
    </row>
    <row r="141" spans="2:65" s="1" customFormat="1" ht="24.2" customHeight="1">
      <c r="B141" s="20"/>
      <c r="C141" s="314" t="s">
        <v>169</v>
      </c>
      <c r="D141" s="314" t="s">
        <v>221</v>
      </c>
      <c r="E141" s="315" t="s">
        <v>309</v>
      </c>
      <c r="F141" s="82" t="s">
        <v>310</v>
      </c>
      <c r="G141" s="316" t="s">
        <v>242</v>
      </c>
      <c r="H141" s="317">
        <v>476</v>
      </c>
      <c r="I141" s="318">
        <v>0</v>
      </c>
      <c r="J141" s="319">
        <f t="shared" ref="J141:J172" si="0">ROUND(I141*H141,2)</f>
        <v>0</v>
      </c>
      <c r="K141" s="320"/>
      <c r="L141" s="20"/>
      <c r="M141" s="321" t="s">
        <v>92</v>
      </c>
      <c r="N141" s="288" t="s">
        <v>128</v>
      </c>
      <c r="O141" s="322">
        <v>0.24299999999999999</v>
      </c>
      <c r="P141" s="322">
        <f t="shared" ref="P141:P172" si="1">O141*H141</f>
        <v>115.66799999999999</v>
      </c>
      <c r="Q141" s="322">
        <v>0</v>
      </c>
      <c r="R141" s="322">
        <f t="shared" ref="R141:R172" si="2">Q141*H141</f>
        <v>0</v>
      </c>
      <c r="S141" s="322">
        <v>0</v>
      </c>
      <c r="T141" s="323">
        <f t="shared" ref="T141:T172" si="3">S141*H141</f>
        <v>0</v>
      </c>
      <c r="AR141" s="324" t="s">
        <v>225</v>
      </c>
      <c r="AT141" s="324" t="s">
        <v>221</v>
      </c>
      <c r="AU141" s="324" t="s">
        <v>203</v>
      </c>
      <c r="AY141" s="8" t="s">
        <v>219</v>
      </c>
      <c r="BE141" s="291">
        <f t="shared" ref="BE141:BE172" si="4">IF(N141="základná",J141,0)</f>
        <v>0</v>
      </c>
      <c r="BF141" s="291">
        <f t="shared" ref="BF141:BF172" si="5">IF(N141="znížená",J141,0)</f>
        <v>0</v>
      </c>
      <c r="BG141" s="291">
        <f t="shared" ref="BG141:BG172" si="6">IF(N141="zákl. prenesená",J141,0)</f>
        <v>0</v>
      </c>
      <c r="BH141" s="291">
        <f t="shared" ref="BH141:BH172" si="7">IF(N141="zníž. prenesená",J141,0)</f>
        <v>0</v>
      </c>
      <c r="BI141" s="291">
        <f t="shared" ref="BI141:BI172" si="8">IF(N141="nulová",J141,0)</f>
        <v>0</v>
      </c>
      <c r="BJ141" s="8" t="s">
        <v>203</v>
      </c>
      <c r="BK141" s="291">
        <f t="shared" ref="BK141:BK172" si="9">ROUND(I141*H141,2)</f>
        <v>0</v>
      </c>
      <c r="BL141" s="8" t="s">
        <v>225</v>
      </c>
      <c r="BM141" s="324" t="s">
        <v>311</v>
      </c>
    </row>
    <row r="142" spans="2:65" s="1" customFormat="1" ht="24.2" customHeight="1">
      <c r="B142" s="20"/>
      <c r="C142" s="314" t="s">
        <v>203</v>
      </c>
      <c r="D142" s="314" t="s">
        <v>221</v>
      </c>
      <c r="E142" s="315" t="s">
        <v>312</v>
      </c>
      <c r="F142" s="82" t="s">
        <v>313</v>
      </c>
      <c r="G142" s="316" t="s">
        <v>242</v>
      </c>
      <c r="H142" s="317">
        <v>13</v>
      </c>
      <c r="I142" s="318">
        <v>0</v>
      </c>
      <c r="J142" s="319">
        <f t="shared" si="0"/>
        <v>0</v>
      </c>
      <c r="K142" s="320"/>
      <c r="L142" s="20"/>
      <c r="M142" s="321" t="s">
        <v>92</v>
      </c>
      <c r="N142" s="288" t="s">
        <v>128</v>
      </c>
      <c r="O142" s="322">
        <v>2.9609999999999999</v>
      </c>
      <c r="P142" s="322">
        <f t="shared" si="1"/>
        <v>38.492999999999995</v>
      </c>
      <c r="Q142" s="322">
        <v>0</v>
      </c>
      <c r="R142" s="322">
        <f t="shared" si="2"/>
        <v>0</v>
      </c>
      <c r="S142" s="322">
        <v>0</v>
      </c>
      <c r="T142" s="323">
        <f t="shared" si="3"/>
        <v>0</v>
      </c>
      <c r="AR142" s="324" t="s">
        <v>225</v>
      </c>
      <c r="AT142" s="324" t="s">
        <v>221</v>
      </c>
      <c r="AU142" s="324" t="s">
        <v>203</v>
      </c>
      <c r="AY142" s="8" t="s">
        <v>219</v>
      </c>
      <c r="BE142" s="291">
        <f t="shared" si="4"/>
        <v>0</v>
      </c>
      <c r="BF142" s="291">
        <f t="shared" si="5"/>
        <v>0</v>
      </c>
      <c r="BG142" s="291">
        <f t="shared" si="6"/>
        <v>0</v>
      </c>
      <c r="BH142" s="291">
        <f t="shared" si="7"/>
        <v>0</v>
      </c>
      <c r="BI142" s="291">
        <f t="shared" si="8"/>
        <v>0</v>
      </c>
      <c r="BJ142" s="8" t="s">
        <v>203</v>
      </c>
      <c r="BK142" s="291">
        <f t="shared" si="9"/>
        <v>0</v>
      </c>
      <c r="BL142" s="8" t="s">
        <v>225</v>
      </c>
      <c r="BM142" s="324" t="s">
        <v>314</v>
      </c>
    </row>
    <row r="143" spans="2:65" s="1" customFormat="1" ht="24.2" customHeight="1">
      <c r="B143" s="20"/>
      <c r="C143" s="314" t="s">
        <v>230</v>
      </c>
      <c r="D143" s="314" t="s">
        <v>221</v>
      </c>
      <c r="E143" s="315" t="s">
        <v>315</v>
      </c>
      <c r="F143" s="82" t="s">
        <v>316</v>
      </c>
      <c r="G143" s="316" t="s">
        <v>242</v>
      </c>
      <c r="H143" s="317">
        <v>13</v>
      </c>
      <c r="I143" s="318">
        <v>0</v>
      </c>
      <c r="J143" s="319">
        <f t="shared" si="0"/>
        <v>0</v>
      </c>
      <c r="K143" s="320"/>
      <c r="L143" s="20"/>
      <c r="M143" s="321" t="s">
        <v>92</v>
      </c>
      <c r="N143" s="288" t="s">
        <v>128</v>
      </c>
      <c r="O143" s="322">
        <v>0.44700000000000001</v>
      </c>
      <c r="P143" s="322">
        <f t="shared" si="1"/>
        <v>5.8109999999999999</v>
      </c>
      <c r="Q143" s="322">
        <v>0</v>
      </c>
      <c r="R143" s="322">
        <f t="shared" si="2"/>
        <v>0</v>
      </c>
      <c r="S143" s="322">
        <v>0</v>
      </c>
      <c r="T143" s="323">
        <f t="shared" si="3"/>
        <v>0</v>
      </c>
      <c r="AR143" s="324" t="s">
        <v>225</v>
      </c>
      <c r="AT143" s="324" t="s">
        <v>221</v>
      </c>
      <c r="AU143" s="324" t="s">
        <v>203</v>
      </c>
      <c r="AY143" s="8" t="s">
        <v>219</v>
      </c>
      <c r="BE143" s="291">
        <f t="shared" si="4"/>
        <v>0</v>
      </c>
      <c r="BF143" s="291">
        <f t="shared" si="5"/>
        <v>0</v>
      </c>
      <c r="BG143" s="291">
        <f t="shared" si="6"/>
        <v>0</v>
      </c>
      <c r="BH143" s="291">
        <f t="shared" si="7"/>
        <v>0</v>
      </c>
      <c r="BI143" s="291">
        <f t="shared" si="8"/>
        <v>0</v>
      </c>
      <c r="BJ143" s="8" t="s">
        <v>203</v>
      </c>
      <c r="BK143" s="291">
        <f t="shared" si="9"/>
        <v>0</v>
      </c>
      <c r="BL143" s="8" t="s">
        <v>225</v>
      </c>
      <c r="BM143" s="324" t="s">
        <v>317</v>
      </c>
    </row>
    <row r="144" spans="2:65" s="1" customFormat="1" ht="33" customHeight="1">
      <c r="B144" s="20"/>
      <c r="C144" s="314" t="s">
        <v>225</v>
      </c>
      <c r="D144" s="314" t="s">
        <v>221</v>
      </c>
      <c r="E144" s="315" t="s">
        <v>318</v>
      </c>
      <c r="F144" s="651" t="s">
        <v>319</v>
      </c>
      <c r="G144" s="316" t="s">
        <v>242</v>
      </c>
      <c r="H144" s="317">
        <v>459</v>
      </c>
      <c r="I144" s="318">
        <v>0</v>
      </c>
      <c r="J144" s="319">
        <f t="shared" si="0"/>
        <v>0</v>
      </c>
      <c r="K144" s="320"/>
      <c r="L144" s="20"/>
      <c r="M144" s="321" t="s">
        <v>92</v>
      </c>
      <c r="N144" s="288" t="s">
        <v>128</v>
      </c>
      <c r="O144" s="322">
        <v>7.0999999999999994E-2</v>
      </c>
      <c r="P144" s="322">
        <f t="shared" si="1"/>
        <v>32.588999999999999</v>
      </c>
      <c r="Q144" s="322">
        <v>0</v>
      </c>
      <c r="R144" s="322">
        <f t="shared" si="2"/>
        <v>0</v>
      </c>
      <c r="S144" s="322">
        <v>0</v>
      </c>
      <c r="T144" s="323">
        <f t="shared" si="3"/>
        <v>0</v>
      </c>
      <c r="AR144" s="324" t="s">
        <v>225</v>
      </c>
      <c r="AT144" s="324" t="s">
        <v>221</v>
      </c>
      <c r="AU144" s="324" t="s">
        <v>203</v>
      </c>
      <c r="AY144" s="8" t="s">
        <v>219</v>
      </c>
      <c r="BE144" s="291">
        <f t="shared" si="4"/>
        <v>0</v>
      </c>
      <c r="BF144" s="291">
        <f t="shared" si="5"/>
        <v>0</v>
      </c>
      <c r="BG144" s="291">
        <f t="shared" si="6"/>
        <v>0</v>
      </c>
      <c r="BH144" s="291">
        <f t="shared" si="7"/>
        <v>0</v>
      </c>
      <c r="BI144" s="291">
        <f t="shared" si="8"/>
        <v>0</v>
      </c>
      <c r="BJ144" s="8" t="s">
        <v>203</v>
      </c>
      <c r="BK144" s="291">
        <f t="shared" si="9"/>
        <v>0</v>
      </c>
      <c r="BL144" s="8" t="s">
        <v>225</v>
      </c>
      <c r="BM144" s="324" t="s">
        <v>320</v>
      </c>
    </row>
    <row r="145" spans="2:65" s="1" customFormat="1" ht="37.9" customHeight="1">
      <c r="B145" s="20"/>
      <c r="C145" s="314" t="s">
        <v>239</v>
      </c>
      <c r="D145" s="314" t="s">
        <v>221</v>
      </c>
      <c r="E145" s="315" t="s">
        <v>321</v>
      </c>
      <c r="F145" s="82" t="s">
        <v>322</v>
      </c>
      <c r="G145" s="316" t="s">
        <v>242</v>
      </c>
      <c r="H145" s="317">
        <v>5967</v>
      </c>
      <c r="I145" s="318">
        <v>0</v>
      </c>
      <c r="J145" s="319">
        <f t="shared" si="0"/>
        <v>0</v>
      </c>
      <c r="K145" s="320"/>
      <c r="L145" s="20"/>
      <c r="M145" s="321" t="s">
        <v>92</v>
      </c>
      <c r="N145" s="288" t="s">
        <v>128</v>
      </c>
      <c r="O145" s="322">
        <v>7.0000000000000001E-3</v>
      </c>
      <c r="P145" s="322">
        <f t="shared" si="1"/>
        <v>41.768999999999998</v>
      </c>
      <c r="Q145" s="322">
        <v>0</v>
      </c>
      <c r="R145" s="322">
        <f t="shared" si="2"/>
        <v>0</v>
      </c>
      <c r="S145" s="322">
        <v>0</v>
      </c>
      <c r="T145" s="323">
        <f t="shared" si="3"/>
        <v>0</v>
      </c>
      <c r="AR145" s="324" t="s">
        <v>225</v>
      </c>
      <c r="AT145" s="324" t="s">
        <v>221</v>
      </c>
      <c r="AU145" s="324" t="s">
        <v>203</v>
      </c>
      <c r="AY145" s="8" t="s">
        <v>219</v>
      </c>
      <c r="BE145" s="291">
        <f t="shared" si="4"/>
        <v>0</v>
      </c>
      <c r="BF145" s="291">
        <f t="shared" si="5"/>
        <v>0</v>
      </c>
      <c r="BG145" s="291">
        <f t="shared" si="6"/>
        <v>0</v>
      </c>
      <c r="BH145" s="291">
        <f t="shared" si="7"/>
        <v>0</v>
      </c>
      <c r="BI145" s="291">
        <f t="shared" si="8"/>
        <v>0</v>
      </c>
      <c r="BJ145" s="8" t="s">
        <v>203</v>
      </c>
      <c r="BK145" s="291">
        <f t="shared" si="9"/>
        <v>0</v>
      </c>
      <c r="BL145" s="8" t="s">
        <v>225</v>
      </c>
      <c r="BM145" s="324" t="s">
        <v>323</v>
      </c>
    </row>
    <row r="146" spans="2:65" s="1" customFormat="1" ht="16.5" customHeight="1">
      <c r="B146" s="20"/>
      <c r="C146" s="314" t="s">
        <v>244</v>
      </c>
      <c r="D146" s="314" t="s">
        <v>221</v>
      </c>
      <c r="E146" s="315" t="s">
        <v>324</v>
      </c>
      <c r="F146" s="82" t="s">
        <v>325</v>
      </c>
      <c r="G146" s="316" t="s">
        <v>242</v>
      </c>
      <c r="H146" s="317">
        <v>3.14</v>
      </c>
      <c r="I146" s="318">
        <v>0</v>
      </c>
      <c r="J146" s="319">
        <f t="shared" si="0"/>
        <v>0</v>
      </c>
      <c r="K146" s="320"/>
      <c r="L146" s="20"/>
      <c r="M146" s="321" t="s">
        <v>92</v>
      </c>
      <c r="N146" s="288" t="s">
        <v>128</v>
      </c>
      <c r="O146" s="322">
        <v>4.2000000000000003E-2</v>
      </c>
      <c r="P146" s="322">
        <f t="shared" si="1"/>
        <v>0.13188000000000002</v>
      </c>
      <c r="Q146" s="322">
        <v>0</v>
      </c>
      <c r="R146" s="322">
        <f t="shared" si="2"/>
        <v>0</v>
      </c>
      <c r="S146" s="322">
        <v>0</v>
      </c>
      <c r="T146" s="323">
        <f t="shared" si="3"/>
        <v>0</v>
      </c>
      <c r="AR146" s="324" t="s">
        <v>225</v>
      </c>
      <c r="AT146" s="324" t="s">
        <v>221</v>
      </c>
      <c r="AU146" s="324" t="s">
        <v>203</v>
      </c>
      <c r="AY146" s="8" t="s">
        <v>219</v>
      </c>
      <c r="BE146" s="291">
        <f t="shared" si="4"/>
        <v>0</v>
      </c>
      <c r="BF146" s="291">
        <f t="shared" si="5"/>
        <v>0</v>
      </c>
      <c r="BG146" s="291">
        <f t="shared" si="6"/>
        <v>0</v>
      </c>
      <c r="BH146" s="291">
        <f t="shared" si="7"/>
        <v>0</v>
      </c>
      <c r="BI146" s="291">
        <f t="shared" si="8"/>
        <v>0</v>
      </c>
      <c r="BJ146" s="8" t="s">
        <v>203</v>
      </c>
      <c r="BK146" s="291">
        <f t="shared" si="9"/>
        <v>0</v>
      </c>
      <c r="BL146" s="8" t="s">
        <v>225</v>
      </c>
      <c r="BM146" s="324" t="s">
        <v>326</v>
      </c>
    </row>
    <row r="147" spans="2:65" s="1" customFormat="1" ht="37.9" customHeight="1">
      <c r="B147" s="20"/>
      <c r="C147" s="332" t="s">
        <v>248</v>
      </c>
      <c r="D147" s="332" t="s">
        <v>327</v>
      </c>
      <c r="E147" s="333" t="s">
        <v>328</v>
      </c>
      <c r="F147" s="334" t="s">
        <v>329</v>
      </c>
      <c r="G147" s="335" t="s">
        <v>242</v>
      </c>
      <c r="H147" s="336">
        <v>3.14</v>
      </c>
      <c r="I147" s="337">
        <v>0</v>
      </c>
      <c r="J147" s="338">
        <f t="shared" si="0"/>
        <v>0</v>
      </c>
      <c r="K147" s="339"/>
      <c r="L147" s="340"/>
      <c r="M147" s="341" t="s">
        <v>92</v>
      </c>
      <c r="N147" s="342" t="s">
        <v>128</v>
      </c>
      <c r="O147" s="322">
        <v>0</v>
      </c>
      <c r="P147" s="322">
        <f t="shared" si="1"/>
        <v>0</v>
      </c>
      <c r="Q147" s="322">
        <v>1.4</v>
      </c>
      <c r="R147" s="322">
        <f t="shared" si="2"/>
        <v>4.3959999999999999</v>
      </c>
      <c r="S147" s="322">
        <v>0</v>
      </c>
      <c r="T147" s="323">
        <f t="shared" si="3"/>
        <v>0</v>
      </c>
      <c r="AR147" s="324" t="s">
        <v>253</v>
      </c>
      <c r="AT147" s="324" t="s">
        <v>327</v>
      </c>
      <c r="AU147" s="324" t="s">
        <v>203</v>
      </c>
      <c r="AY147" s="8" t="s">
        <v>219</v>
      </c>
      <c r="BE147" s="291">
        <f t="shared" si="4"/>
        <v>0</v>
      </c>
      <c r="BF147" s="291">
        <f t="shared" si="5"/>
        <v>0</v>
      </c>
      <c r="BG147" s="291">
        <f t="shared" si="6"/>
        <v>0</v>
      </c>
      <c r="BH147" s="291">
        <f t="shared" si="7"/>
        <v>0</v>
      </c>
      <c r="BI147" s="291">
        <f t="shared" si="8"/>
        <v>0</v>
      </c>
      <c r="BJ147" s="8" t="s">
        <v>203</v>
      </c>
      <c r="BK147" s="291">
        <f t="shared" si="9"/>
        <v>0</v>
      </c>
      <c r="BL147" s="8" t="s">
        <v>225</v>
      </c>
      <c r="BM147" s="324" t="s">
        <v>330</v>
      </c>
    </row>
    <row r="148" spans="2:65" s="1" customFormat="1" ht="33" customHeight="1">
      <c r="B148" s="20"/>
      <c r="C148" s="314" t="s">
        <v>253</v>
      </c>
      <c r="D148" s="314" t="s">
        <v>221</v>
      </c>
      <c r="E148" s="315" t="s">
        <v>331</v>
      </c>
      <c r="F148" s="82" t="s">
        <v>332</v>
      </c>
      <c r="G148" s="316" t="s">
        <v>242</v>
      </c>
      <c r="H148" s="317">
        <v>30</v>
      </c>
      <c r="I148" s="318">
        <v>0</v>
      </c>
      <c r="J148" s="319">
        <f t="shared" si="0"/>
        <v>0</v>
      </c>
      <c r="K148" s="320"/>
      <c r="L148" s="20"/>
      <c r="M148" s="321" t="s">
        <v>92</v>
      </c>
      <c r="N148" s="288" t="s">
        <v>128</v>
      </c>
      <c r="O148" s="322">
        <v>8.5000000000000006E-2</v>
      </c>
      <c r="P148" s="322">
        <f t="shared" si="1"/>
        <v>2.5500000000000003</v>
      </c>
      <c r="Q148" s="322">
        <v>0</v>
      </c>
      <c r="R148" s="322">
        <f t="shared" si="2"/>
        <v>0</v>
      </c>
      <c r="S148" s="322">
        <v>0</v>
      </c>
      <c r="T148" s="323">
        <f t="shared" si="3"/>
        <v>0</v>
      </c>
      <c r="AR148" s="324" t="s">
        <v>225</v>
      </c>
      <c r="AT148" s="324" t="s">
        <v>221</v>
      </c>
      <c r="AU148" s="324" t="s">
        <v>203</v>
      </c>
      <c r="AY148" s="8" t="s">
        <v>219</v>
      </c>
      <c r="BE148" s="291">
        <f t="shared" si="4"/>
        <v>0</v>
      </c>
      <c r="BF148" s="291">
        <f t="shared" si="5"/>
        <v>0</v>
      </c>
      <c r="BG148" s="291">
        <f t="shared" si="6"/>
        <v>0</v>
      </c>
      <c r="BH148" s="291">
        <f t="shared" si="7"/>
        <v>0</v>
      </c>
      <c r="BI148" s="291">
        <f t="shared" si="8"/>
        <v>0</v>
      </c>
      <c r="BJ148" s="8" t="s">
        <v>203</v>
      </c>
      <c r="BK148" s="291">
        <f t="shared" si="9"/>
        <v>0</v>
      </c>
      <c r="BL148" s="8" t="s">
        <v>225</v>
      </c>
      <c r="BM148" s="324" t="s">
        <v>333</v>
      </c>
    </row>
    <row r="149" spans="2:65" s="1" customFormat="1" ht="24.2" customHeight="1">
      <c r="B149" s="20"/>
      <c r="C149" s="314" t="s">
        <v>237</v>
      </c>
      <c r="D149" s="314" t="s">
        <v>221</v>
      </c>
      <c r="E149" s="315" t="s">
        <v>334</v>
      </c>
      <c r="F149" s="82" t="s">
        <v>335</v>
      </c>
      <c r="G149" s="316" t="s">
        <v>251</v>
      </c>
      <c r="H149" s="317">
        <v>780.3</v>
      </c>
      <c r="I149" s="318">
        <v>0</v>
      </c>
      <c r="J149" s="319">
        <f t="shared" si="0"/>
        <v>0</v>
      </c>
      <c r="K149" s="320"/>
      <c r="L149" s="20"/>
      <c r="M149" s="321" t="s">
        <v>92</v>
      </c>
      <c r="N149" s="288" t="s">
        <v>128</v>
      </c>
      <c r="O149" s="322">
        <v>0</v>
      </c>
      <c r="P149" s="322">
        <f t="shared" si="1"/>
        <v>0</v>
      </c>
      <c r="Q149" s="322">
        <v>0</v>
      </c>
      <c r="R149" s="322">
        <f t="shared" si="2"/>
        <v>0</v>
      </c>
      <c r="S149" s="322">
        <v>0</v>
      </c>
      <c r="T149" s="323">
        <f t="shared" si="3"/>
        <v>0</v>
      </c>
      <c r="AR149" s="324" t="s">
        <v>225</v>
      </c>
      <c r="AT149" s="324" t="s">
        <v>221</v>
      </c>
      <c r="AU149" s="324" t="s">
        <v>203</v>
      </c>
      <c r="AY149" s="8" t="s">
        <v>219</v>
      </c>
      <c r="BE149" s="291">
        <f t="shared" si="4"/>
        <v>0</v>
      </c>
      <c r="BF149" s="291">
        <f t="shared" si="5"/>
        <v>0</v>
      </c>
      <c r="BG149" s="291">
        <f t="shared" si="6"/>
        <v>0</v>
      </c>
      <c r="BH149" s="291">
        <f t="shared" si="7"/>
        <v>0</v>
      </c>
      <c r="BI149" s="291">
        <f t="shared" si="8"/>
        <v>0</v>
      </c>
      <c r="BJ149" s="8" t="s">
        <v>203</v>
      </c>
      <c r="BK149" s="291">
        <f t="shared" si="9"/>
        <v>0</v>
      </c>
      <c r="BL149" s="8" t="s">
        <v>225</v>
      </c>
      <c r="BM149" s="324" t="s">
        <v>336</v>
      </c>
    </row>
    <row r="150" spans="2:65" s="1" customFormat="1" ht="24.2" customHeight="1">
      <c r="B150" s="20"/>
      <c r="C150" s="314" t="s">
        <v>260</v>
      </c>
      <c r="D150" s="314" t="s">
        <v>221</v>
      </c>
      <c r="E150" s="315" t="s">
        <v>337</v>
      </c>
      <c r="F150" s="82" t="s">
        <v>338</v>
      </c>
      <c r="G150" s="316" t="s">
        <v>224</v>
      </c>
      <c r="H150" s="317">
        <v>1592.1</v>
      </c>
      <c r="I150" s="318">
        <v>0</v>
      </c>
      <c r="J150" s="319">
        <f t="shared" si="0"/>
        <v>0</v>
      </c>
      <c r="K150" s="320"/>
      <c r="L150" s="20"/>
      <c r="M150" s="321" t="s">
        <v>92</v>
      </c>
      <c r="N150" s="288" t="s">
        <v>128</v>
      </c>
      <c r="O150" s="322">
        <v>6.6000000000000003E-2</v>
      </c>
      <c r="P150" s="322">
        <f t="shared" si="1"/>
        <v>105.07859999999999</v>
      </c>
      <c r="Q150" s="322">
        <v>0</v>
      </c>
      <c r="R150" s="322">
        <f t="shared" si="2"/>
        <v>0</v>
      </c>
      <c r="S150" s="322">
        <v>0</v>
      </c>
      <c r="T150" s="323">
        <f t="shared" si="3"/>
        <v>0</v>
      </c>
      <c r="AR150" s="324" t="s">
        <v>225</v>
      </c>
      <c r="AT150" s="324" t="s">
        <v>221</v>
      </c>
      <c r="AU150" s="324" t="s">
        <v>203</v>
      </c>
      <c r="AY150" s="8" t="s">
        <v>219</v>
      </c>
      <c r="BE150" s="291">
        <f t="shared" si="4"/>
        <v>0</v>
      </c>
      <c r="BF150" s="291">
        <f t="shared" si="5"/>
        <v>0</v>
      </c>
      <c r="BG150" s="291">
        <f t="shared" si="6"/>
        <v>0</v>
      </c>
      <c r="BH150" s="291">
        <f t="shared" si="7"/>
        <v>0</v>
      </c>
      <c r="BI150" s="291">
        <f t="shared" si="8"/>
        <v>0</v>
      </c>
      <c r="BJ150" s="8" t="s">
        <v>203</v>
      </c>
      <c r="BK150" s="291">
        <f t="shared" si="9"/>
        <v>0</v>
      </c>
      <c r="BL150" s="8" t="s">
        <v>225</v>
      </c>
      <c r="BM150" s="324" t="s">
        <v>339</v>
      </c>
    </row>
    <row r="151" spans="2:65" s="1" customFormat="1" ht="33" customHeight="1">
      <c r="B151" s="20"/>
      <c r="C151" s="314" t="s">
        <v>264</v>
      </c>
      <c r="D151" s="314" t="s">
        <v>221</v>
      </c>
      <c r="E151" s="315" t="s">
        <v>340</v>
      </c>
      <c r="F151" s="82" t="s">
        <v>341</v>
      </c>
      <c r="G151" s="316" t="s">
        <v>224</v>
      </c>
      <c r="H151" s="317">
        <v>1592.1</v>
      </c>
      <c r="I151" s="318">
        <v>0</v>
      </c>
      <c r="J151" s="319">
        <f t="shared" si="0"/>
        <v>0</v>
      </c>
      <c r="K151" s="320"/>
      <c r="L151" s="20"/>
      <c r="M151" s="321" t="s">
        <v>92</v>
      </c>
      <c r="N151" s="288" t="s">
        <v>128</v>
      </c>
      <c r="O151" s="322">
        <v>0.123</v>
      </c>
      <c r="P151" s="322">
        <f t="shared" si="1"/>
        <v>195.82829999999998</v>
      </c>
      <c r="Q151" s="322">
        <v>0</v>
      </c>
      <c r="R151" s="322">
        <f t="shared" si="2"/>
        <v>0</v>
      </c>
      <c r="S151" s="322">
        <v>0</v>
      </c>
      <c r="T151" s="323">
        <f t="shared" si="3"/>
        <v>0</v>
      </c>
      <c r="AR151" s="324" t="s">
        <v>225</v>
      </c>
      <c r="AT151" s="324" t="s">
        <v>221</v>
      </c>
      <c r="AU151" s="324" t="s">
        <v>203</v>
      </c>
      <c r="AY151" s="8" t="s">
        <v>219</v>
      </c>
      <c r="BE151" s="291">
        <f t="shared" si="4"/>
        <v>0</v>
      </c>
      <c r="BF151" s="291">
        <f t="shared" si="5"/>
        <v>0</v>
      </c>
      <c r="BG151" s="291">
        <f t="shared" si="6"/>
        <v>0</v>
      </c>
      <c r="BH151" s="291">
        <f t="shared" si="7"/>
        <v>0</v>
      </c>
      <c r="BI151" s="291">
        <f t="shared" si="8"/>
        <v>0</v>
      </c>
      <c r="BJ151" s="8" t="s">
        <v>203</v>
      </c>
      <c r="BK151" s="291">
        <f t="shared" si="9"/>
        <v>0</v>
      </c>
      <c r="BL151" s="8" t="s">
        <v>225</v>
      </c>
      <c r="BM151" s="324" t="s">
        <v>342</v>
      </c>
    </row>
    <row r="152" spans="2:65" s="1" customFormat="1" ht="24.2" customHeight="1">
      <c r="B152" s="20"/>
      <c r="C152" s="314" t="s">
        <v>272</v>
      </c>
      <c r="D152" s="314" t="s">
        <v>221</v>
      </c>
      <c r="E152" s="315" t="s">
        <v>343</v>
      </c>
      <c r="F152" s="82" t="s">
        <v>344</v>
      </c>
      <c r="G152" s="316" t="s">
        <v>224</v>
      </c>
      <c r="H152" s="317">
        <v>77</v>
      </c>
      <c r="I152" s="318">
        <v>0</v>
      </c>
      <c r="J152" s="319">
        <f t="shared" si="0"/>
        <v>0</v>
      </c>
      <c r="K152" s="320"/>
      <c r="L152" s="20"/>
      <c r="M152" s="321" t="s">
        <v>92</v>
      </c>
      <c r="N152" s="288" t="s">
        <v>128</v>
      </c>
      <c r="O152" s="322">
        <v>0.128</v>
      </c>
      <c r="P152" s="322">
        <f t="shared" si="1"/>
        <v>9.8559999999999999</v>
      </c>
      <c r="Q152" s="322">
        <v>0</v>
      </c>
      <c r="R152" s="322">
        <f t="shared" si="2"/>
        <v>0</v>
      </c>
      <c r="S152" s="322">
        <v>0</v>
      </c>
      <c r="T152" s="323">
        <f t="shared" si="3"/>
        <v>0</v>
      </c>
      <c r="AR152" s="324" t="s">
        <v>225</v>
      </c>
      <c r="AT152" s="324" t="s">
        <v>221</v>
      </c>
      <c r="AU152" s="324" t="s">
        <v>203</v>
      </c>
      <c r="AY152" s="8" t="s">
        <v>219</v>
      </c>
      <c r="BE152" s="291">
        <f t="shared" si="4"/>
        <v>0</v>
      </c>
      <c r="BF152" s="291">
        <f t="shared" si="5"/>
        <v>0</v>
      </c>
      <c r="BG152" s="291">
        <f t="shared" si="6"/>
        <v>0</v>
      </c>
      <c r="BH152" s="291">
        <f t="shared" si="7"/>
        <v>0</v>
      </c>
      <c r="BI152" s="291">
        <f t="shared" si="8"/>
        <v>0</v>
      </c>
      <c r="BJ152" s="8" t="s">
        <v>203</v>
      </c>
      <c r="BK152" s="291">
        <f t="shared" si="9"/>
        <v>0</v>
      </c>
      <c r="BL152" s="8" t="s">
        <v>225</v>
      </c>
      <c r="BM152" s="324" t="s">
        <v>345</v>
      </c>
    </row>
    <row r="153" spans="2:65" s="1" customFormat="1" ht="24.2" customHeight="1">
      <c r="B153" s="20"/>
      <c r="C153" s="314" t="s">
        <v>278</v>
      </c>
      <c r="D153" s="314" t="s">
        <v>221</v>
      </c>
      <c r="E153" s="315" t="s">
        <v>346</v>
      </c>
      <c r="F153" s="82" t="s">
        <v>347</v>
      </c>
      <c r="G153" s="316" t="s">
        <v>224</v>
      </c>
      <c r="H153" s="317">
        <v>56.5</v>
      </c>
      <c r="I153" s="318">
        <v>0</v>
      </c>
      <c r="J153" s="319">
        <f t="shared" si="0"/>
        <v>0</v>
      </c>
      <c r="K153" s="320"/>
      <c r="L153" s="20"/>
      <c r="M153" s="321" t="s">
        <v>92</v>
      </c>
      <c r="N153" s="288" t="s">
        <v>128</v>
      </c>
      <c r="O153" s="322">
        <v>0.32300000000000001</v>
      </c>
      <c r="P153" s="322">
        <f t="shared" si="1"/>
        <v>18.249500000000001</v>
      </c>
      <c r="Q153" s="322">
        <v>0</v>
      </c>
      <c r="R153" s="322">
        <f t="shared" si="2"/>
        <v>0</v>
      </c>
      <c r="S153" s="322">
        <v>0</v>
      </c>
      <c r="T153" s="323">
        <f t="shared" si="3"/>
        <v>0</v>
      </c>
      <c r="AR153" s="324" t="s">
        <v>225</v>
      </c>
      <c r="AT153" s="324" t="s">
        <v>221</v>
      </c>
      <c r="AU153" s="324" t="s">
        <v>203</v>
      </c>
      <c r="AY153" s="8" t="s">
        <v>219</v>
      </c>
      <c r="BE153" s="291">
        <f t="shared" si="4"/>
        <v>0</v>
      </c>
      <c r="BF153" s="291">
        <f t="shared" si="5"/>
        <v>0</v>
      </c>
      <c r="BG153" s="291">
        <f t="shared" si="6"/>
        <v>0</v>
      </c>
      <c r="BH153" s="291">
        <f t="shared" si="7"/>
        <v>0</v>
      </c>
      <c r="BI153" s="291">
        <f t="shared" si="8"/>
        <v>0</v>
      </c>
      <c r="BJ153" s="8" t="s">
        <v>203</v>
      </c>
      <c r="BK153" s="291">
        <f t="shared" si="9"/>
        <v>0</v>
      </c>
      <c r="BL153" s="8" t="s">
        <v>225</v>
      </c>
      <c r="BM153" s="324" t="s">
        <v>348</v>
      </c>
    </row>
    <row r="154" spans="2:65" s="1" customFormat="1" ht="24.2" customHeight="1">
      <c r="B154" s="20"/>
      <c r="C154" s="314" t="s">
        <v>283</v>
      </c>
      <c r="D154" s="314" t="s">
        <v>221</v>
      </c>
      <c r="E154" s="315" t="s">
        <v>349</v>
      </c>
      <c r="F154" s="82" t="s">
        <v>350</v>
      </c>
      <c r="G154" s="316" t="s">
        <v>224</v>
      </c>
      <c r="H154" s="317">
        <v>97</v>
      </c>
      <c r="I154" s="318">
        <v>0</v>
      </c>
      <c r="J154" s="319">
        <f t="shared" si="0"/>
        <v>0</v>
      </c>
      <c r="K154" s="320"/>
      <c r="L154" s="20"/>
      <c r="M154" s="321" t="s">
        <v>92</v>
      </c>
      <c r="N154" s="288" t="s">
        <v>128</v>
      </c>
      <c r="O154" s="322">
        <v>0.57399999999999995</v>
      </c>
      <c r="P154" s="322">
        <f t="shared" si="1"/>
        <v>55.677999999999997</v>
      </c>
      <c r="Q154" s="322">
        <v>0</v>
      </c>
      <c r="R154" s="322">
        <f t="shared" si="2"/>
        <v>0</v>
      </c>
      <c r="S154" s="322">
        <v>0</v>
      </c>
      <c r="T154" s="323">
        <f t="shared" si="3"/>
        <v>0</v>
      </c>
      <c r="AR154" s="324" t="s">
        <v>225</v>
      </c>
      <c r="AT154" s="324" t="s">
        <v>221</v>
      </c>
      <c r="AU154" s="324" t="s">
        <v>203</v>
      </c>
      <c r="AY154" s="8" t="s">
        <v>219</v>
      </c>
      <c r="BE154" s="291">
        <f t="shared" si="4"/>
        <v>0</v>
      </c>
      <c r="BF154" s="291">
        <f t="shared" si="5"/>
        <v>0</v>
      </c>
      <c r="BG154" s="291">
        <f t="shared" si="6"/>
        <v>0</v>
      </c>
      <c r="BH154" s="291">
        <f t="shared" si="7"/>
        <v>0</v>
      </c>
      <c r="BI154" s="291">
        <f t="shared" si="8"/>
        <v>0</v>
      </c>
      <c r="BJ154" s="8" t="s">
        <v>203</v>
      </c>
      <c r="BK154" s="291">
        <f t="shared" si="9"/>
        <v>0</v>
      </c>
      <c r="BL154" s="8" t="s">
        <v>225</v>
      </c>
      <c r="BM154" s="324" t="s">
        <v>351</v>
      </c>
    </row>
    <row r="155" spans="2:65" s="1" customFormat="1" ht="24.2" customHeight="1">
      <c r="B155" s="20"/>
      <c r="C155" s="314" t="s">
        <v>288</v>
      </c>
      <c r="D155" s="314" t="s">
        <v>221</v>
      </c>
      <c r="E155" s="315" t="s">
        <v>352</v>
      </c>
      <c r="F155" s="82" t="s">
        <v>353</v>
      </c>
      <c r="G155" s="316" t="s">
        <v>224</v>
      </c>
      <c r="H155" s="317">
        <v>670.96400000000006</v>
      </c>
      <c r="I155" s="318">
        <v>0</v>
      </c>
      <c r="J155" s="319">
        <f t="shared" si="0"/>
        <v>0</v>
      </c>
      <c r="K155" s="320"/>
      <c r="L155" s="20"/>
      <c r="M155" s="321" t="s">
        <v>92</v>
      </c>
      <c r="N155" s="288" t="s">
        <v>128</v>
      </c>
      <c r="O155" s="322">
        <v>0.70099999999999996</v>
      </c>
      <c r="P155" s="322">
        <f t="shared" si="1"/>
        <v>470.34576400000003</v>
      </c>
      <c r="Q155" s="322">
        <v>0</v>
      </c>
      <c r="R155" s="322">
        <f t="shared" si="2"/>
        <v>0</v>
      </c>
      <c r="S155" s="322">
        <v>0</v>
      </c>
      <c r="T155" s="323">
        <f t="shared" si="3"/>
        <v>0</v>
      </c>
      <c r="AR155" s="324" t="s">
        <v>225</v>
      </c>
      <c r="AT155" s="324" t="s">
        <v>221</v>
      </c>
      <c r="AU155" s="324" t="s">
        <v>203</v>
      </c>
      <c r="AY155" s="8" t="s">
        <v>219</v>
      </c>
      <c r="BE155" s="291">
        <f t="shared" si="4"/>
        <v>0</v>
      </c>
      <c r="BF155" s="291">
        <f t="shared" si="5"/>
        <v>0</v>
      </c>
      <c r="BG155" s="291">
        <f t="shared" si="6"/>
        <v>0</v>
      </c>
      <c r="BH155" s="291">
        <f t="shared" si="7"/>
        <v>0</v>
      </c>
      <c r="BI155" s="291">
        <f t="shared" si="8"/>
        <v>0</v>
      </c>
      <c r="BJ155" s="8" t="s">
        <v>203</v>
      </c>
      <c r="BK155" s="291">
        <f t="shared" si="9"/>
        <v>0</v>
      </c>
      <c r="BL155" s="8" t="s">
        <v>225</v>
      </c>
      <c r="BM155" s="324" t="s">
        <v>354</v>
      </c>
    </row>
    <row r="156" spans="2:65" s="1" customFormat="1" ht="24.2" customHeight="1">
      <c r="B156" s="20"/>
      <c r="C156" s="314" t="s">
        <v>276</v>
      </c>
      <c r="D156" s="314" t="s">
        <v>221</v>
      </c>
      <c r="E156" s="315" t="s">
        <v>355</v>
      </c>
      <c r="F156" s="82" t="s">
        <v>356</v>
      </c>
      <c r="G156" s="316" t="s">
        <v>224</v>
      </c>
      <c r="H156" s="317">
        <v>96.875</v>
      </c>
      <c r="I156" s="318">
        <v>0</v>
      </c>
      <c r="J156" s="319">
        <f t="shared" si="0"/>
        <v>0</v>
      </c>
      <c r="K156" s="320"/>
      <c r="L156" s="20"/>
      <c r="M156" s="321" t="s">
        <v>92</v>
      </c>
      <c r="N156" s="288" t="s">
        <v>128</v>
      </c>
      <c r="O156" s="322">
        <v>0.85599999999999998</v>
      </c>
      <c r="P156" s="322">
        <f t="shared" si="1"/>
        <v>82.924999999999997</v>
      </c>
      <c r="Q156" s="322">
        <v>0</v>
      </c>
      <c r="R156" s="322">
        <f t="shared" si="2"/>
        <v>0</v>
      </c>
      <c r="S156" s="322">
        <v>0</v>
      </c>
      <c r="T156" s="323">
        <f t="shared" si="3"/>
        <v>0</v>
      </c>
      <c r="AR156" s="324" t="s">
        <v>225</v>
      </c>
      <c r="AT156" s="324" t="s">
        <v>221</v>
      </c>
      <c r="AU156" s="324" t="s">
        <v>203</v>
      </c>
      <c r="AY156" s="8" t="s">
        <v>219</v>
      </c>
      <c r="BE156" s="291">
        <f t="shared" si="4"/>
        <v>0</v>
      </c>
      <c r="BF156" s="291">
        <f t="shared" si="5"/>
        <v>0</v>
      </c>
      <c r="BG156" s="291">
        <f t="shared" si="6"/>
        <v>0</v>
      </c>
      <c r="BH156" s="291">
        <f t="shared" si="7"/>
        <v>0</v>
      </c>
      <c r="BI156" s="291">
        <f t="shared" si="8"/>
        <v>0</v>
      </c>
      <c r="BJ156" s="8" t="s">
        <v>203</v>
      </c>
      <c r="BK156" s="291">
        <f t="shared" si="9"/>
        <v>0</v>
      </c>
      <c r="BL156" s="8" t="s">
        <v>225</v>
      </c>
      <c r="BM156" s="324" t="s">
        <v>357</v>
      </c>
    </row>
    <row r="157" spans="2:65" s="1" customFormat="1" ht="24.2" customHeight="1">
      <c r="B157" s="20"/>
      <c r="C157" s="314" t="s">
        <v>358</v>
      </c>
      <c r="D157" s="314" t="s">
        <v>221</v>
      </c>
      <c r="E157" s="315" t="s">
        <v>359</v>
      </c>
      <c r="F157" s="82" t="s">
        <v>360</v>
      </c>
      <c r="G157" s="316" t="s">
        <v>224</v>
      </c>
      <c r="H157" s="317">
        <v>775</v>
      </c>
      <c r="I157" s="318">
        <v>0</v>
      </c>
      <c r="J157" s="319">
        <f t="shared" si="0"/>
        <v>0</v>
      </c>
      <c r="K157" s="320"/>
      <c r="L157" s="20"/>
      <c r="M157" s="321" t="s">
        <v>92</v>
      </c>
      <c r="N157" s="288" t="s">
        <v>128</v>
      </c>
      <c r="O157" s="322">
        <v>2.8000000000000001E-2</v>
      </c>
      <c r="P157" s="322">
        <f t="shared" si="1"/>
        <v>21.7</v>
      </c>
      <c r="Q157" s="322">
        <v>0</v>
      </c>
      <c r="R157" s="322">
        <f t="shared" si="2"/>
        <v>0</v>
      </c>
      <c r="S157" s="322">
        <v>0</v>
      </c>
      <c r="T157" s="323">
        <f t="shared" si="3"/>
        <v>0</v>
      </c>
      <c r="AR157" s="324" t="s">
        <v>225</v>
      </c>
      <c r="AT157" s="324" t="s">
        <v>221</v>
      </c>
      <c r="AU157" s="324" t="s">
        <v>203</v>
      </c>
      <c r="AY157" s="8" t="s">
        <v>219</v>
      </c>
      <c r="BE157" s="291">
        <f t="shared" si="4"/>
        <v>0</v>
      </c>
      <c r="BF157" s="291">
        <f t="shared" si="5"/>
        <v>0</v>
      </c>
      <c r="BG157" s="291">
        <f t="shared" si="6"/>
        <v>0</v>
      </c>
      <c r="BH157" s="291">
        <f t="shared" si="7"/>
        <v>0</v>
      </c>
      <c r="BI157" s="291">
        <f t="shared" si="8"/>
        <v>0</v>
      </c>
      <c r="BJ157" s="8" t="s">
        <v>203</v>
      </c>
      <c r="BK157" s="291">
        <f t="shared" si="9"/>
        <v>0</v>
      </c>
      <c r="BL157" s="8" t="s">
        <v>225</v>
      </c>
      <c r="BM157" s="324" t="s">
        <v>361</v>
      </c>
    </row>
    <row r="158" spans="2:65" s="1" customFormat="1" ht="49.15" customHeight="1">
      <c r="B158" s="20"/>
      <c r="C158" s="332" t="s">
        <v>362</v>
      </c>
      <c r="D158" s="332" t="s">
        <v>327</v>
      </c>
      <c r="E158" s="333" t="s">
        <v>363</v>
      </c>
      <c r="F158" s="334" t="s">
        <v>364</v>
      </c>
      <c r="G158" s="335" t="s">
        <v>242</v>
      </c>
      <c r="H158" s="336">
        <v>258.10000000000002</v>
      </c>
      <c r="I158" s="337">
        <v>0</v>
      </c>
      <c r="J158" s="338">
        <f>ROUND(I158*H158,2)</f>
        <v>0</v>
      </c>
      <c r="K158" s="339"/>
      <c r="L158" s="340"/>
      <c r="M158" s="341" t="s">
        <v>92</v>
      </c>
      <c r="N158" s="342" t="s">
        <v>128</v>
      </c>
      <c r="O158" s="322">
        <v>0</v>
      </c>
      <c r="P158" s="322">
        <f t="shared" si="1"/>
        <v>0</v>
      </c>
      <c r="Q158" s="322">
        <v>1.5</v>
      </c>
      <c r="R158" s="322">
        <f t="shared" si="2"/>
        <v>387.15000000000003</v>
      </c>
      <c r="S158" s="322">
        <v>0</v>
      </c>
      <c r="T158" s="323">
        <f t="shared" si="3"/>
        <v>0</v>
      </c>
      <c r="AR158" s="324" t="s">
        <v>253</v>
      </c>
      <c r="AT158" s="324" t="s">
        <v>327</v>
      </c>
      <c r="AU158" s="324" t="s">
        <v>203</v>
      </c>
      <c r="AY158" s="8" t="s">
        <v>219</v>
      </c>
      <c r="BE158" s="291">
        <f t="shared" si="4"/>
        <v>0</v>
      </c>
      <c r="BF158" s="291">
        <f t="shared" si="5"/>
        <v>0</v>
      </c>
      <c r="BG158" s="291">
        <f t="shared" si="6"/>
        <v>0</v>
      </c>
      <c r="BH158" s="291">
        <f t="shared" si="7"/>
        <v>0</v>
      </c>
      <c r="BI158" s="291">
        <f t="shared" si="8"/>
        <v>0</v>
      </c>
      <c r="BJ158" s="8" t="s">
        <v>203</v>
      </c>
      <c r="BK158" s="291">
        <f t="shared" si="9"/>
        <v>0</v>
      </c>
      <c r="BL158" s="8" t="s">
        <v>225</v>
      </c>
      <c r="BM158" s="324" t="s">
        <v>365</v>
      </c>
    </row>
    <row r="159" spans="2:65" s="1" customFormat="1" ht="44.25" customHeight="1">
      <c r="B159" s="20"/>
      <c r="C159" s="332" t="s">
        <v>366</v>
      </c>
      <c r="D159" s="332" t="s">
        <v>327</v>
      </c>
      <c r="E159" s="333" t="s">
        <v>367</v>
      </c>
      <c r="F159" s="334" t="s">
        <v>368</v>
      </c>
      <c r="G159" s="335" t="s">
        <v>242</v>
      </c>
      <c r="H159" s="336">
        <v>162.69999999999999</v>
      </c>
      <c r="I159" s="337">
        <v>0</v>
      </c>
      <c r="J159" s="338">
        <f t="shared" si="0"/>
        <v>0</v>
      </c>
      <c r="K159" s="339"/>
      <c r="L159" s="340"/>
      <c r="M159" s="341" t="s">
        <v>92</v>
      </c>
      <c r="N159" s="342" t="s">
        <v>128</v>
      </c>
      <c r="O159" s="322">
        <v>0</v>
      </c>
      <c r="P159" s="322">
        <f t="shared" si="1"/>
        <v>0</v>
      </c>
      <c r="Q159" s="322">
        <v>1.5</v>
      </c>
      <c r="R159" s="322">
        <f t="shared" si="2"/>
        <v>244.04999999999998</v>
      </c>
      <c r="S159" s="322">
        <v>0</v>
      </c>
      <c r="T159" s="323">
        <f t="shared" si="3"/>
        <v>0</v>
      </c>
      <c r="AR159" s="324" t="s">
        <v>253</v>
      </c>
      <c r="AT159" s="324" t="s">
        <v>327</v>
      </c>
      <c r="AU159" s="324" t="s">
        <v>203</v>
      </c>
      <c r="AY159" s="8" t="s">
        <v>219</v>
      </c>
      <c r="BE159" s="291">
        <f t="shared" si="4"/>
        <v>0</v>
      </c>
      <c r="BF159" s="291">
        <f t="shared" si="5"/>
        <v>0</v>
      </c>
      <c r="BG159" s="291">
        <f t="shared" si="6"/>
        <v>0</v>
      </c>
      <c r="BH159" s="291">
        <f t="shared" si="7"/>
        <v>0</v>
      </c>
      <c r="BI159" s="291">
        <f t="shared" si="8"/>
        <v>0</v>
      </c>
      <c r="BJ159" s="8" t="s">
        <v>203</v>
      </c>
      <c r="BK159" s="291">
        <f t="shared" si="9"/>
        <v>0</v>
      </c>
      <c r="BL159" s="8" t="s">
        <v>225</v>
      </c>
      <c r="BM159" s="324" t="s">
        <v>369</v>
      </c>
    </row>
    <row r="160" spans="2:65" s="1" customFormat="1" ht="55.5" customHeight="1">
      <c r="B160" s="20"/>
      <c r="C160" s="332" t="s">
        <v>98</v>
      </c>
      <c r="D160" s="332" t="s">
        <v>327</v>
      </c>
      <c r="E160" s="333" t="s">
        <v>370</v>
      </c>
      <c r="F160" s="334" t="s">
        <v>371</v>
      </c>
      <c r="G160" s="335" t="s">
        <v>242</v>
      </c>
      <c r="H160" s="336">
        <v>29.1</v>
      </c>
      <c r="I160" s="337">
        <v>0</v>
      </c>
      <c r="J160" s="338">
        <f t="shared" si="0"/>
        <v>0</v>
      </c>
      <c r="K160" s="339"/>
      <c r="L160" s="340"/>
      <c r="M160" s="341" t="s">
        <v>92</v>
      </c>
      <c r="N160" s="342" t="s">
        <v>128</v>
      </c>
      <c r="O160" s="322">
        <v>0</v>
      </c>
      <c r="P160" s="322">
        <f t="shared" si="1"/>
        <v>0</v>
      </c>
      <c r="Q160" s="322">
        <v>1.5</v>
      </c>
      <c r="R160" s="322">
        <f t="shared" si="2"/>
        <v>43.650000000000006</v>
      </c>
      <c r="S160" s="322">
        <v>0</v>
      </c>
      <c r="T160" s="323">
        <f t="shared" si="3"/>
        <v>0</v>
      </c>
      <c r="AR160" s="324" t="s">
        <v>253</v>
      </c>
      <c r="AT160" s="324" t="s">
        <v>327</v>
      </c>
      <c r="AU160" s="324" t="s">
        <v>203</v>
      </c>
      <c r="AY160" s="8" t="s">
        <v>219</v>
      </c>
      <c r="BE160" s="291">
        <f t="shared" si="4"/>
        <v>0</v>
      </c>
      <c r="BF160" s="291">
        <f t="shared" si="5"/>
        <v>0</v>
      </c>
      <c r="BG160" s="291">
        <f t="shared" si="6"/>
        <v>0</v>
      </c>
      <c r="BH160" s="291">
        <f t="shared" si="7"/>
        <v>0</v>
      </c>
      <c r="BI160" s="291">
        <f t="shared" si="8"/>
        <v>0</v>
      </c>
      <c r="BJ160" s="8" t="s">
        <v>203</v>
      </c>
      <c r="BK160" s="291">
        <f t="shared" si="9"/>
        <v>0</v>
      </c>
      <c r="BL160" s="8" t="s">
        <v>225</v>
      </c>
      <c r="BM160" s="324" t="s">
        <v>372</v>
      </c>
    </row>
    <row r="161" spans="2:65" s="1" customFormat="1" ht="55.5" customHeight="1">
      <c r="B161" s="20"/>
      <c r="C161" s="332" t="s">
        <v>373</v>
      </c>
      <c r="D161" s="332" t="s">
        <v>327</v>
      </c>
      <c r="E161" s="333" t="s">
        <v>374</v>
      </c>
      <c r="F161" s="334" t="s">
        <v>375</v>
      </c>
      <c r="G161" s="335" t="s">
        <v>242</v>
      </c>
      <c r="H161" s="336">
        <v>77.5</v>
      </c>
      <c r="I161" s="337">
        <v>0</v>
      </c>
      <c r="J161" s="338">
        <f t="shared" si="0"/>
        <v>0</v>
      </c>
      <c r="K161" s="339"/>
      <c r="L161" s="340"/>
      <c r="M161" s="341" t="s">
        <v>92</v>
      </c>
      <c r="N161" s="342" t="s">
        <v>128</v>
      </c>
      <c r="O161" s="322">
        <v>0</v>
      </c>
      <c r="P161" s="322">
        <f t="shared" si="1"/>
        <v>0</v>
      </c>
      <c r="Q161" s="322">
        <v>1.5</v>
      </c>
      <c r="R161" s="322">
        <f t="shared" si="2"/>
        <v>116.25</v>
      </c>
      <c r="S161" s="322">
        <v>0</v>
      </c>
      <c r="T161" s="323">
        <f t="shared" si="3"/>
        <v>0</v>
      </c>
      <c r="AR161" s="324" t="s">
        <v>253</v>
      </c>
      <c r="AT161" s="324" t="s">
        <v>327</v>
      </c>
      <c r="AU161" s="324" t="s">
        <v>203</v>
      </c>
      <c r="AY161" s="8" t="s">
        <v>219</v>
      </c>
      <c r="BE161" s="291">
        <f t="shared" si="4"/>
        <v>0</v>
      </c>
      <c r="BF161" s="291">
        <f t="shared" si="5"/>
        <v>0</v>
      </c>
      <c r="BG161" s="291">
        <f t="shared" si="6"/>
        <v>0</v>
      </c>
      <c r="BH161" s="291">
        <f t="shared" si="7"/>
        <v>0</v>
      </c>
      <c r="BI161" s="291">
        <f t="shared" si="8"/>
        <v>0</v>
      </c>
      <c r="BJ161" s="8" t="s">
        <v>203</v>
      </c>
      <c r="BK161" s="291">
        <f t="shared" si="9"/>
        <v>0</v>
      </c>
      <c r="BL161" s="8" t="s">
        <v>225</v>
      </c>
      <c r="BM161" s="324" t="s">
        <v>376</v>
      </c>
    </row>
    <row r="162" spans="2:65" s="1" customFormat="1" ht="62.65" customHeight="1">
      <c r="B162" s="20"/>
      <c r="C162" s="332" t="s">
        <v>377</v>
      </c>
      <c r="D162" s="332" t="s">
        <v>327</v>
      </c>
      <c r="E162" s="333" t="s">
        <v>378</v>
      </c>
      <c r="F162" s="334" t="s">
        <v>379</v>
      </c>
      <c r="G162" s="335" t="s">
        <v>242</v>
      </c>
      <c r="H162" s="336">
        <v>9</v>
      </c>
      <c r="I162" s="337">
        <v>0</v>
      </c>
      <c r="J162" s="338">
        <f t="shared" si="0"/>
        <v>0</v>
      </c>
      <c r="K162" s="339"/>
      <c r="L162" s="340"/>
      <c r="M162" s="341" t="s">
        <v>92</v>
      </c>
      <c r="N162" s="342" t="s">
        <v>128</v>
      </c>
      <c r="O162" s="322">
        <v>0</v>
      </c>
      <c r="P162" s="322">
        <f t="shared" si="1"/>
        <v>0</v>
      </c>
      <c r="Q162" s="322">
        <v>1.5</v>
      </c>
      <c r="R162" s="322">
        <f t="shared" si="2"/>
        <v>13.5</v>
      </c>
      <c r="S162" s="322">
        <v>0</v>
      </c>
      <c r="T162" s="323">
        <f t="shared" si="3"/>
        <v>0</v>
      </c>
      <c r="AR162" s="324" t="s">
        <v>253</v>
      </c>
      <c r="AT162" s="324" t="s">
        <v>327</v>
      </c>
      <c r="AU162" s="324" t="s">
        <v>203</v>
      </c>
      <c r="AY162" s="8" t="s">
        <v>219</v>
      </c>
      <c r="BE162" s="291">
        <f t="shared" si="4"/>
        <v>0</v>
      </c>
      <c r="BF162" s="291">
        <f t="shared" si="5"/>
        <v>0</v>
      </c>
      <c r="BG162" s="291">
        <f t="shared" si="6"/>
        <v>0</v>
      </c>
      <c r="BH162" s="291">
        <f t="shared" si="7"/>
        <v>0</v>
      </c>
      <c r="BI162" s="291">
        <f t="shared" si="8"/>
        <v>0</v>
      </c>
      <c r="BJ162" s="8" t="s">
        <v>203</v>
      </c>
      <c r="BK162" s="291">
        <f t="shared" si="9"/>
        <v>0</v>
      </c>
      <c r="BL162" s="8" t="s">
        <v>225</v>
      </c>
      <c r="BM162" s="324" t="s">
        <v>380</v>
      </c>
    </row>
    <row r="163" spans="2:65" s="1" customFormat="1" ht="55.5" customHeight="1">
      <c r="B163" s="20"/>
      <c r="C163" s="332" t="s">
        <v>381</v>
      </c>
      <c r="D163" s="332" t="s">
        <v>327</v>
      </c>
      <c r="E163" s="333" t="s">
        <v>382</v>
      </c>
      <c r="F163" s="334" t="s">
        <v>383</v>
      </c>
      <c r="G163" s="335" t="s">
        <v>242</v>
      </c>
      <c r="H163" s="336">
        <v>6.1</v>
      </c>
      <c r="I163" s="337">
        <v>0</v>
      </c>
      <c r="J163" s="338">
        <f t="shared" si="0"/>
        <v>0</v>
      </c>
      <c r="K163" s="339"/>
      <c r="L163" s="340"/>
      <c r="M163" s="341" t="s">
        <v>92</v>
      </c>
      <c r="N163" s="342" t="s">
        <v>128</v>
      </c>
      <c r="O163" s="322">
        <v>0</v>
      </c>
      <c r="P163" s="322">
        <f t="shared" si="1"/>
        <v>0</v>
      </c>
      <c r="Q163" s="322">
        <v>1.5</v>
      </c>
      <c r="R163" s="322">
        <f t="shared" si="2"/>
        <v>9.1499999999999986</v>
      </c>
      <c r="S163" s="322">
        <v>0</v>
      </c>
      <c r="T163" s="323">
        <f t="shared" si="3"/>
        <v>0</v>
      </c>
      <c r="AR163" s="324" t="s">
        <v>253</v>
      </c>
      <c r="AT163" s="324" t="s">
        <v>327</v>
      </c>
      <c r="AU163" s="324" t="s">
        <v>203</v>
      </c>
      <c r="AY163" s="8" t="s">
        <v>219</v>
      </c>
      <c r="BE163" s="291">
        <f t="shared" si="4"/>
        <v>0</v>
      </c>
      <c r="BF163" s="291">
        <f t="shared" si="5"/>
        <v>0</v>
      </c>
      <c r="BG163" s="291">
        <f t="shared" si="6"/>
        <v>0</v>
      </c>
      <c r="BH163" s="291">
        <f t="shared" si="7"/>
        <v>0</v>
      </c>
      <c r="BI163" s="291">
        <f t="shared" si="8"/>
        <v>0</v>
      </c>
      <c r="BJ163" s="8" t="s">
        <v>203</v>
      </c>
      <c r="BK163" s="291">
        <f t="shared" si="9"/>
        <v>0</v>
      </c>
      <c r="BL163" s="8" t="s">
        <v>225</v>
      </c>
      <c r="BM163" s="324" t="s">
        <v>384</v>
      </c>
    </row>
    <row r="164" spans="2:65" s="1" customFormat="1" ht="49.15" customHeight="1">
      <c r="B164" s="20"/>
      <c r="C164" s="332" t="s">
        <v>385</v>
      </c>
      <c r="D164" s="332" t="s">
        <v>327</v>
      </c>
      <c r="E164" s="333" t="s">
        <v>386</v>
      </c>
      <c r="F164" s="334" t="s">
        <v>387</v>
      </c>
      <c r="G164" s="335" t="s">
        <v>242</v>
      </c>
      <c r="H164" s="336">
        <v>3.9</v>
      </c>
      <c r="I164" s="337">
        <v>0</v>
      </c>
      <c r="J164" s="338">
        <f t="shared" si="0"/>
        <v>0</v>
      </c>
      <c r="K164" s="339"/>
      <c r="L164" s="340"/>
      <c r="M164" s="341" t="s">
        <v>92</v>
      </c>
      <c r="N164" s="342" t="s">
        <v>128</v>
      </c>
      <c r="O164" s="322">
        <v>0</v>
      </c>
      <c r="P164" s="322">
        <f t="shared" si="1"/>
        <v>0</v>
      </c>
      <c r="Q164" s="322">
        <v>1.5</v>
      </c>
      <c r="R164" s="322">
        <f t="shared" si="2"/>
        <v>5.85</v>
      </c>
      <c r="S164" s="322">
        <v>0</v>
      </c>
      <c r="T164" s="323">
        <f t="shared" si="3"/>
        <v>0</v>
      </c>
      <c r="AR164" s="324" t="s">
        <v>253</v>
      </c>
      <c r="AT164" s="324" t="s">
        <v>327</v>
      </c>
      <c r="AU164" s="324" t="s">
        <v>203</v>
      </c>
      <c r="AY164" s="8" t="s">
        <v>219</v>
      </c>
      <c r="BE164" s="291">
        <f t="shared" si="4"/>
        <v>0</v>
      </c>
      <c r="BF164" s="291">
        <f t="shared" si="5"/>
        <v>0</v>
      </c>
      <c r="BG164" s="291">
        <f t="shared" si="6"/>
        <v>0</v>
      </c>
      <c r="BH164" s="291">
        <f t="shared" si="7"/>
        <v>0</v>
      </c>
      <c r="BI164" s="291">
        <f t="shared" si="8"/>
        <v>0</v>
      </c>
      <c r="BJ164" s="8" t="s">
        <v>203</v>
      </c>
      <c r="BK164" s="291">
        <f t="shared" si="9"/>
        <v>0</v>
      </c>
      <c r="BL164" s="8" t="s">
        <v>225</v>
      </c>
      <c r="BM164" s="324" t="s">
        <v>388</v>
      </c>
    </row>
    <row r="165" spans="2:65" s="1" customFormat="1" ht="24.2" customHeight="1">
      <c r="B165" s="20"/>
      <c r="C165" s="314" t="s">
        <v>389</v>
      </c>
      <c r="D165" s="314" t="s">
        <v>221</v>
      </c>
      <c r="E165" s="315" t="s">
        <v>390</v>
      </c>
      <c r="F165" s="82" t="s">
        <v>391</v>
      </c>
      <c r="G165" s="316" t="s">
        <v>224</v>
      </c>
      <c r="H165" s="317">
        <v>402.3</v>
      </c>
      <c r="I165" s="318">
        <v>0</v>
      </c>
      <c r="J165" s="319">
        <f t="shared" si="0"/>
        <v>0</v>
      </c>
      <c r="K165" s="320"/>
      <c r="L165" s="20"/>
      <c r="M165" s="321" t="s">
        <v>92</v>
      </c>
      <c r="N165" s="288" t="s">
        <v>128</v>
      </c>
      <c r="O165" s="322">
        <v>0.05</v>
      </c>
      <c r="P165" s="322">
        <f t="shared" si="1"/>
        <v>20.115000000000002</v>
      </c>
      <c r="Q165" s="322">
        <v>0</v>
      </c>
      <c r="R165" s="322">
        <f t="shared" si="2"/>
        <v>0</v>
      </c>
      <c r="S165" s="322">
        <v>0</v>
      </c>
      <c r="T165" s="323">
        <f t="shared" si="3"/>
        <v>0</v>
      </c>
      <c r="AR165" s="324" t="s">
        <v>225</v>
      </c>
      <c r="AT165" s="324" t="s">
        <v>221</v>
      </c>
      <c r="AU165" s="324" t="s">
        <v>203</v>
      </c>
      <c r="AY165" s="8" t="s">
        <v>219</v>
      </c>
      <c r="BE165" s="291">
        <f t="shared" si="4"/>
        <v>0</v>
      </c>
      <c r="BF165" s="291">
        <f t="shared" si="5"/>
        <v>0</v>
      </c>
      <c r="BG165" s="291">
        <f t="shared" si="6"/>
        <v>0</v>
      </c>
      <c r="BH165" s="291">
        <f t="shared" si="7"/>
        <v>0</v>
      </c>
      <c r="BI165" s="291">
        <f t="shared" si="8"/>
        <v>0</v>
      </c>
      <c r="BJ165" s="8" t="s">
        <v>203</v>
      </c>
      <c r="BK165" s="291">
        <f t="shared" si="9"/>
        <v>0</v>
      </c>
      <c r="BL165" s="8" t="s">
        <v>225</v>
      </c>
      <c r="BM165" s="324" t="s">
        <v>392</v>
      </c>
    </row>
    <row r="166" spans="2:65" s="1" customFormat="1" ht="21.75" customHeight="1">
      <c r="B166" s="20"/>
      <c r="C166" s="314" t="s">
        <v>393</v>
      </c>
      <c r="D166" s="314" t="s">
        <v>221</v>
      </c>
      <c r="E166" s="315" t="s">
        <v>394</v>
      </c>
      <c r="F166" s="82" t="s">
        <v>395</v>
      </c>
      <c r="G166" s="316" t="s">
        <v>224</v>
      </c>
      <c r="H166" s="317">
        <v>850</v>
      </c>
      <c r="I166" s="318">
        <v>0</v>
      </c>
      <c r="J166" s="319">
        <f t="shared" si="0"/>
        <v>0</v>
      </c>
      <c r="K166" s="320"/>
      <c r="L166" s="20"/>
      <c r="M166" s="321" t="s">
        <v>92</v>
      </c>
      <c r="N166" s="288" t="s">
        <v>128</v>
      </c>
      <c r="O166" s="322">
        <v>6.0999999999999999E-2</v>
      </c>
      <c r="P166" s="322">
        <f t="shared" si="1"/>
        <v>51.85</v>
      </c>
      <c r="Q166" s="322">
        <v>0</v>
      </c>
      <c r="R166" s="322">
        <f t="shared" si="2"/>
        <v>0</v>
      </c>
      <c r="S166" s="322">
        <v>0</v>
      </c>
      <c r="T166" s="323">
        <f t="shared" si="3"/>
        <v>0</v>
      </c>
      <c r="AR166" s="324" t="s">
        <v>225</v>
      </c>
      <c r="AT166" s="324" t="s">
        <v>221</v>
      </c>
      <c r="AU166" s="324" t="s">
        <v>203</v>
      </c>
      <c r="AY166" s="8" t="s">
        <v>219</v>
      </c>
      <c r="BE166" s="291">
        <f t="shared" si="4"/>
        <v>0</v>
      </c>
      <c r="BF166" s="291">
        <f t="shared" si="5"/>
        <v>0</v>
      </c>
      <c r="BG166" s="291">
        <f t="shared" si="6"/>
        <v>0</v>
      </c>
      <c r="BH166" s="291">
        <f t="shared" si="7"/>
        <v>0</v>
      </c>
      <c r="BI166" s="291">
        <f t="shared" si="8"/>
        <v>0</v>
      </c>
      <c r="BJ166" s="8" t="s">
        <v>203</v>
      </c>
      <c r="BK166" s="291">
        <f t="shared" si="9"/>
        <v>0</v>
      </c>
      <c r="BL166" s="8" t="s">
        <v>225</v>
      </c>
      <c r="BM166" s="324" t="s">
        <v>396</v>
      </c>
    </row>
    <row r="167" spans="2:65" s="1" customFormat="1" ht="37.9" customHeight="1">
      <c r="B167" s="20"/>
      <c r="C167" s="332" t="s">
        <v>397</v>
      </c>
      <c r="D167" s="332" t="s">
        <v>327</v>
      </c>
      <c r="E167" s="333" t="s">
        <v>398</v>
      </c>
      <c r="F167" s="334" t="s">
        <v>399</v>
      </c>
      <c r="G167" s="335" t="s">
        <v>286</v>
      </c>
      <c r="H167" s="336">
        <v>19.399999999999999</v>
      </c>
      <c r="I167" s="337">
        <v>0</v>
      </c>
      <c r="J167" s="338">
        <f t="shared" si="0"/>
        <v>0</v>
      </c>
      <c r="K167" s="339"/>
      <c r="L167" s="340"/>
      <c r="M167" s="341" t="s">
        <v>92</v>
      </c>
      <c r="N167" s="342" t="s">
        <v>128</v>
      </c>
      <c r="O167" s="322">
        <v>0</v>
      </c>
      <c r="P167" s="322">
        <f t="shared" si="1"/>
        <v>0</v>
      </c>
      <c r="Q167" s="322">
        <v>1E-3</v>
      </c>
      <c r="R167" s="322">
        <f t="shared" si="2"/>
        <v>1.9400000000000001E-2</v>
      </c>
      <c r="S167" s="322">
        <v>0</v>
      </c>
      <c r="T167" s="323">
        <f t="shared" si="3"/>
        <v>0</v>
      </c>
      <c r="AR167" s="324" t="s">
        <v>253</v>
      </c>
      <c r="AT167" s="324" t="s">
        <v>327</v>
      </c>
      <c r="AU167" s="324" t="s">
        <v>203</v>
      </c>
      <c r="AY167" s="8" t="s">
        <v>219</v>
      </c>
      <c r="BE167" s="291">
        <f t="shared" si="4"/>
        <v>0</v>
      </c>
      <c r="BF167" s="291">
        <f t="shared" si="5"/>
        <v>0</v>
      </c>
      <c r="BG167" s="291">
        <f t="shared" si="6"/>
        <v>0</v>
      </c>
      <c r="BH167" s="291">
        <f t="shared" si="7"/>
        <v>0</v>
      </c>
      <c r="BI167" s="291">
        <f t="shared" si="8"/>
        <v>0</v>
      </c>
      <c r="BJ167" s="8" t="s">
        <v>203</v>
      </c>
      <c r="BK167" s="291">
        <f t="shared" si="9"/>
        <v>0</v>
      </c>
      <c r="BL167" s="8" t="s">
        <v>225</v>
      </c>
      <c r="BM167" s="324" t="s">
        <v>400</v>
      </c>
    </row>
    <row r="168" spans="2:65" s="1" customFormat="1" ht="37.9" customHeight="1">
      <c r="B168" s="20"/>
      <c r="C168" s="332" t="s">
        <v>401</v>
      </c>
      <c r="D168" s="332" t="s">
        <v>327</v>
      </c>
      <c r="E168" s="333" t="s">
        <v>402</v>
      </c>
      <c r="F168" s="334" t="s">
        <v>403</v>
      </c>
      <c r="G168" s="335" t="s">
        <v>286</v>
      </c>
      <c r="H168" s="336">
        <v>96.7</v>
      </c>
      <c r="I168" s="337">
        <v>0</v>
      </c>
      <c r="J168" s="338">
        <f t="shared" si="0"/>
        <v>0</v>
      </c>
      <c r="K168" s="339"/>
      <c r="L168" s="340"/>
      <c r="M168" s="341" t="s">
        <v>92</v>
      </c>
      <c r="N168" s="342" t="s">
        <v>128</v>
      </c>
      <c r="O168" s="322">
        <v>0</v>
      </c>
      <c r="P168" s="322">
        <f t="shared" si="1"/>
        <v>0</v>
      </c>
      <c r="Q168" s="322">
        <v>1E-3</v>
      </c>
      <c r="R168" s="322">
        <f t="shared" si="2"/>
        <v>9.6700000000000008E-2</v>
      </c>
      <c r="S168" s="322">
        <v>0</v>
      </c>
      <c r="T168" s="323">
        <f t="shared" si="3"/>
        <v>0</v>
      </c>
      <c r="AR168" s="324" t="s">
        <v>253</v>
      </c>
      <c r="AT168" s="324" t="s">
        <v>327</v>
      </c>
      <c r="AU168" s="324" t="s">
        <v>203</v>
      </c>
      <c r="AY168" s="8" t="s">
        <v>219</v>
      </c>
      <c r="BE168" s="291">
        <f t="shared" si="4"/>
        <v>0</v>
      </c>
      <c r="BF168" s="291">
        <f t="shared" si="5"/>
        <v>0</v>
      </c>
      <c r="BG168" s="291">
        <f t="shared" si="6"/>
        <v>0</v>
      </c>
      <c r="BH168" s="291">
        <f t="shared" si="7"/>
        <v>0</v>
      </c>
      <c r="BI168" s="291">
        <f t="shared" si="8"/>
        <v>0</v>
      </c>
      <c r="BJ168" s="8" t="s">
        <v>203</v>
      </c>
      <c r="BK168" s="291">
        <f t="shared" si="9"/>
        <v>0</v>
      </c>
      <c r="BL168" s="8" t="s">
        <v>225</v>
      </c>
      <c r="BM168" s="324" t="s">
        <v>404</v>
      </c>
    </row>
    <row r="169" spans="2:65" s="1" customFormat="1" ht="24.2" customHeight="1">
      <c r="B169" s="20"/>
      <c r="C169" s="314" t="s">
        <v>405</v>
      </c>
      <c r="D169" s="314" t="s">
        <v>221</v>
      </c>
      <c r="E169" s="315" t="s">
        <v>406</v>
      </c>
      <c r="F169" s="82" t="s">
        <v>407</v>
      </c>
      <c r="G169" s="316" t="s">
        <v>224</v>
      </c>
      <c r="H169" s="317">
        <v>850</v>
      </c>
      <c r="I169" s="318">
        <v>0</v>
      </c>
      <c r="J169" s="319">
        <f t="shared" si="0"/>
        <v>0</v>
      </c>
      <c r="K169" s="320"/>
      <c r="L169" s="20"/>
      <c r="M169" s="321" t="s">
        <v>92</v>
      </c>
      <c r="N169" s="288" t="s">
        <v>128</v>
      </c>
      <c r="O169" s="322">
        <v>1E-3</v>
      </c>
      <c r="P169" s="322">
        <f t="shared" si="1"/>
        <v>0.85</v>
      </c>
      <c r="Q169" s="322">
        <v>0</v>
      </c>
      <c r="R169" s="322">
        <f t="shared" si="2"/>
        <v>0</v>
      </c>
      <c r="S169" s="322">
        <v>0</v>
      </c>
      <c r="T169" s="323">
        <f t="shared" si="3"/>
        <v>0</v>
      </c>
      <c r="AR169" s="324" t="s">
        <v>225</v>
      </c>
      <c r="AT169" s="324" t="s">
        <v>221</v>
      </c>
      <c r="AU169" s="324" t="s">
        <v>203</v>
      </c>
      <c r="AY169" s="8" t="s">
        <v>219</v>
      </c>
      <c r="BE169" s="291">
        <f t="shared" si="4"/>
        <v>0</v>
      </c>
      <c r="BF169" s="291">
        <f t="shared" si="5"/>
        <v>0</v>
      </c>
      <c r="BG169" s="291">
        <f t="shared" si="6"/>
        <v>0</v>
      </c>
      <c r="BH169" s="291">
        <f t="shared" si="7"/>
        <v>0</v>
      </c>
      <c r="BI169" s="291">
        <f t="shared" si="8"/>
        <v>0</v>
      </c>
      <c r="BJ169" s="8" t="s">
        <v>203</v>
      </c>
      <c r="BK169" s="291">
        <f t="shared" si="9"/>
        <v>0</v>
      </c>
      <c r="BL169" s="8" t="s">
        <v>225</v>
      </c>
      <c r="BM169" s="324" t="s">
        <v>408</v>
      </c>
    </row>
    <row r="170" spans="2:65" s="1" customFormat="1" ht="24.2" customHeight="1">
      <c r="B170" s="20"/>
      <c r="C170" s="314" t="s">
        <v>409</v>
      </c>
      <c r="D170" s="314" t="s">
        <v>221</v>
      </c>
      <c r="E170" s="315" t="s">
        <v>410</v>
      </c>
      <c r="F170" s="82" t="s">
        <v>411</v>
      </c>
      <c r="G170" s="316" t="s">
        <v>224</v>
      </c>
      <c r="H170" s="317">
        <v>1592.1</v>
      </c>
      <c r="I170" s="318">
        <v>0</v>
      </c>
      <c r="J170" s="319">
        <f t="shared" si="0"/>
        <v>0</v>
      </c>
      <c r="K170" s="320"/>
      <c r="L170" s="20"/>
      <c r="M170" s="321" t="s">
        <v>92</v>
      </c>
      <c r="N170" s="288" t="s">
        <v>128</v>
      </c>
      <c r="O170" s="322">
        <v>1.4999999999999999E-2</v>
      </c>
      <c r="P170" s="322">
        <f t="shared" si="1"/>
        <v>23.881499999999999</v>
      </c>
      <c r="Q170" s="322">
        <v>0</v>
      </c>
      <c r="R170" s="322">
        <f t="shared" si="2"/>
        <v>0</v>
      </c>
      <c r="S170" s="322">
        <v>0</v>
      </c>
      <c r="T170" s="323">
        <f t="shared" si="3"/>
        <v>0</v>
      </c>
      <c r="AR170" s="324" t="s">
        <v>225</v>
      </c>
      <c r="AT170" s="324" t="s">
        <v>221</v>
      </c>
      <c r="AU170" s="324" t="s">
        <v>203</v>
      </c>
      <c r="AY170" s="8" t="s">
        <v>219</v>
      </c>
      <c r="BE170" s="291">
        <f t="shared" si="4"/>
        <v>0</v>
      </c>
      <c r="BF170" s="291">
        <f t="shared" si="5"/>
        <v>0</v>
      </c>
      <c r="BG170" s="291">
        <f t="shared" si="6"/>
        <v>0</v>
      </c>
      <c r="BH170" s="291">
        <f t="shared" si="7"/>
        <v>0</v>
      </c>
      <c r="BI170" s="291">
        <f t="shared" si="8"/>
        <v>0</v>
      </c>
      <c r="BJ170" s="8" t="s">
        <v>203</v>
      </c>
      <c r="BK170" s="291">
        <f t="shared" si="9"/>
        <v>0</v>
      </c>
      <c r="BL170" s="8" t="s">
        <v>225</v>
      </c>
      <c r="BM170" s="324" t="s">
        <v>412</v>
      </c>
    </row>
    <row r="171" spans="2:65" s="1" customFormat="1" ht="24.2" customHeight="1">
      <c r="B171" s="20"/>
      <c r="C171" s="314" t="s">
        <v>413</v>
      </c>
      <c r="D171" s="314" t="s">
        <v>221</v>
      </c>
      <c r="E171" s="315" t="s">
        <v>414</v>
      </c>
      <c r="F171" s="82" t="s">
        <v>415</v>
      </c>
      <c r="G171" s="316" t="s">
        <v>224</v>
      </c>
      <c r="H171" s="317">
        <v>850</v>
      </c>
      <c r="I171" s="318">
        <v>0</v>
      </c>
      <c r="J171" s="319">
        <f t="shared" si="0"/>
        <v>0</v>
      </c>
      <c r="K171" s="320"/>
      <c r="L171" s="20"/>
      <c r="M171" s="321" t="s">
        <v>92</v>
      </c>
      <c r="N171" s="288" t="s">
        <v>128</v>
      </c>
      <c r="O171" s="322">
        <v>1E-3</v>
      </c>
      <c r="P171" s="322">
        <f t="shared" si="1"/>
        <v>0.85</v>
      </c>
      <c r="Q171" s="322">
        <v>0</v>
      </c>
      <c r="R171" s="322">
        <f t="shared" si="2"/>
        <v>0</v>
      </c>
      <c r="S171" s="322">
        <v>0</v>
      </c>
      <c r="T171" s="323">
        <f t="shared" si="3"/>
        <v>0</v>
      </c>
      <c r="AR171" s="324" t="s">
        <v>225</v>
      </c>
      <c r="AT171" s="324" t="s">
        <v>221</v>
      </c>
      <c r="AU171" s="324" t="s">
        <v>203</v>
      </c>
      <c r="AY171" s="8" t="s">
        <v>219</v>
      </c>
      <c r="BE171" s="291">
        <f t="shared" si="4"/>
        <v>0</v>
      </c>
      <c r="BF171" s="291">
        <f t="shared" si="5"/>
        <v>0</v>
      </c>
      <c r="BG171" s="291">
        <f t="shared" si="6"/>
        <v>0</v>
      </c>
      <c r="BH171" s="291">
        <f t="shared" si="7"/>
        <v>0</v>
      </c>
      <c r="BI171" s="291">
        <f t="shared" si="8"/>
        <v>0</v>
      </c>
      <c r="BJ171" s="8" t="s">
        <v>203</v>
      </c>
      <c r="BK171" s="291">
        <f t="shared" si="9"/>
        <v>0</v>
      </c>
      <c r="BL171" s="8" t="s">
        <v>225</v>
      </c>
      <c r="BM171" s="324" t="s">
        <v>416</v>
      </c>
    </row>
    <row r="172" spans="2:65" s="1" customFormat="1" ht="21.75" customHeight="1">
      <c r="B172" s="20"/>
      <c r="C172" s="314" t="s">
        <v>417</v>
      </c>
      <c r="D172" s="314" t="s">
        <v>221</v>
      </c>
      <c r="E172" s="315" t="s">
        <v>418</v>
      </c>
      <c r="F172" s="82" t="s">
        <v>419</v>
      </c>
      <c r="G172" s="316" t="s">
        <v>224</v>
      </c>
      <c r="H172" s="317">
        <v>850</v>
      </c>
      <c r="I172" s="318">
        <v>0</v>
      </c>
      <c r="J172" s="319">
        <f t="shared" si="0"/>
        <v>0</v>
      </c>
      <c r="K172" s="320"/>
      <c r="L172" s="20"/>
      <c r="M172" s="321" t="s">
        <v>92</v>
      </c>
      <c r="N172" s="288" t="s">
        <v>128</v>
      </c>
      <c r="O172" s="322">
        <v>1E-3</v>
      </c>
      <c r="P172" s="322">
        <f t="shared" si="1"/>
        <v>0.85</v>
      </c>
      <c r="Q172" s="322">
        <v>0</v>
      </c>
      <c r="R172" s="322">
        <f t="shared" si="2"/>
        <v>0</v>
      </c>
      <c r="S172" s="322">
        <v>0</v>
      </c>
      <c r="T172" s="323">
        <f t="shared" si="3"/>
        <v>0</v>
      </c>
      <c r="AR172" s="324" t="s">
        <v>225</v>
      </c>
      <c r="AT172" s="324" t="s">
        <v>221</v>
      </c>
      <c r="AU172" s="324" t="s">
        <v>203</v>
      </c>
      <c r="AY172" s="8" t="s">
        <v>219</v>
      </c>
      <c r="BE172" s="291">
        <f t="shared" si="4"/>
        <v>0</v>
      </c>
      <c r="BF172" s="291">
        <f t="shared" si="5"/>
        <v>0</v>
      </c>
      <c r="BG172" s="291">
        <f t="shared" si="6"/>
        <v>0</v>
      </c>
      <c r="BH172" s="291">
        <f t="shared" si="7"/>
        <v>0</v>
      </c>
      <c r="BI172" s="291">
        <f t="shared" si="8"/>
        <v>0</v>
      </c>
      <c r="BJ172" s="8" t="s">
        <v>203</v>
      </c>
      <c r="BK172" s="291">
        <f t="shared" si="9"/>
        <v>0</v>
      </c>
      <c r="BL172" s="8" t="s">
        <v>225</v>
      </c>
      <c r="BM172" s="324" t="s">
        <v>420</v>
      </c>
    </row>
    <row r="173" spans="2:65" s="1" customFormat="1" ht="24.2" customHeight="1">
      <c r="B173" s="20"/>
      <c r="C173" s="314" t="s">
        <v>421</v>
      </c>
      <c r="D173" s="314" t="s">
        <v>221</v>
      </c>
      <c r="E173" s="315" t="s">
        <v>422</v>
      </c>
      <c r="F173" s="82" t="s">
        <v>423</v>
      </c>
      <c r="G173" s="316" t="s">
        <v>424</v>
      </c>
      <c r="H173" s="317">
        <v>52</v>
      </c>
      <c r="I173" s="318">
        <v>0</v>
      </c>
      <c r="J173" s="319">
        <f t="shared" ref="J173:J204" si="10">ROUND(I173*H173,2)</f>
        <v>0</v>
      </c>
      <c r="K173" s="320"/>
      <c r="L173" s="20"/>
      <c r="M173" s="321" t="s">
        <v>92</v>
      </c>
      <c r="N173" s="288" t="s">
        <v>128</v>
      </c>
      <c r="O173" s="322">
        <v>2.9470000000000001</v>
      </c>
      <c r="P173" s="322">
        <f t="shared" ref="P173:P204" si="11">O173*H173</f>
        <v>153.244</v>
      </c>
      <c r="Q173" s="322">
        <v>0</v>
      </c>
      <c r="R173" s="322">
        <f t="shared" ref="R173:R204" si="12">Q173*H173</f>
        <v>0</v>
      </c>
      <c r="S173" s="322">
        <v>0</v>
      </c>
      <c r="T173" s="323">
        <f t="shared" ref="T173:T204" si="13">S173*H173</f>
        <v>0</v>
      </c>
      <c r="AR173" s="324" t="s">
        <v>225</v>
      </c>
      <c r="AT173" s="324" t="s">
        <v>221</v>
      </c>
      <c r="AU173" s="324" t="s">
        <v>203</v>
      </c>
      <c r="AY173" s="8" t="s">
        <v>219</v>
      </c>
      <c r="BE173" s="291">
        <f t="shared" ref="BE173:BE204" si="14">IF(N173="základná",J173,0)</f>
        <v>0</v>
      </c>
      <c r="BF173" s="291">
        <f t="shared" ref="BF173:BF204" si="15">IF(N173="znížená",J173,0)</f>
        <v>0</v>
      </c>
      <c r="BG173" s="291">
        <f t="shared" ref="BG173:BG204" si="16">IF(N173="zákl. prenesená",J173,0)</f>
        <v>0</v>
      </c>
      <c r="BH173" s="291">
        <f t="shared" ref="BH173:BH204" si="17">IF(N173="zníž. prenesená",J173,0)</f>
        <v>0</v>
      </c>
      <c r="BI173" s="291">
        <f t="shared" ref="BI173:BI204" si="18">IF(N173="nulová",J173,0)</f>
        <v>0</v>
      </c>
      <c r="BJ173" s="8" t="s">
        <v>203</v>
      </c>
      <c r="BK173" s="291">
        <f t="shared" ref="BK173:BK204" si="19">ROUND(I173*H173,2)</f>
        <v>0</v>
      </c>
      <c r="BL173" s="8" t="s">
        <v>225</v>
      </c>
      <c r="BM173" s="324" t="s">
        <v>425</v>
      </c>
    </row>
    <row r="174" spans="2:65" s="1" customFormat="1" ht="37.9" customHeight="1">
      <c r="B174" s="20"/>
      <c r="C174" s="314" t="s">
        <v>426</v>
      </c>
      <c r="D174" s="314" t="s">
        <v>221</v>
      </c>
      <c r="E174" s="315" t="s">
        <v>427</v>
      </c>
      <c r="F174" s="82" t="s">
        <v>428</v>
      </c>
      <c r="G174" s="316" t="s">
        <v>424</v>
      </c>
      <c r="H174" s="317">
        <v>46</v>
      </c>
      <c r="I174" s="318">
        <v>0</v>
      </c>
      <c r="J174" s="319">
        <f t="shared" si="10"/>
        <v>0</v>
      </c>
      <c r="K174" s="320"/>
      <c r="L174" s="20"/>
      <c r="M174" s="321" t="s">
        <v>92</v>
      </c>
      <c r="N174" s="288" t="s">
        <v>128</v>
      </c>
      <c r="O174" s="322">
        <v>3.0579999999999998</v>
      </c>
      <c r="P174" s="322">
        <f t="shared" si="11"/>
        <v>140.66800000000001</v>
      </c>
      <c r="Q174" s="322">
        <v>0</v>
      </c>
      <c r="R174" s="322">
        <f t="shared" si="12"/>
        <v>0</v>
      </c>
      <c r="S174" s="322">
        <v>0</v>
      </c>
      <c r="T174" s="323">
        <f t="shared" si="13"/>
        <v>0</v>
      </c>
      <c r="AR174" s="324" t="s">
        <v>225</v>
      </c>
      <c r="AT174" s="324" t="s">
        <v>221</v>
      </c>
      <c r="AU174" s="324" t="s">
        <v>203</v>
      </c>
      <c r="AY174" s="8" t="s">
        <v>219</v>
      </c>
      <c r="BE174" s="291">
        <f t="shared" si="14"/>
        <v>0</v>
      </c>
      <c r="BF174" s="291">
        <f t="shared" si="15"/>
        <v>0</v>
      </c>
      <c r="BG174" s="291">
        <f t="shared" si="16"/>
        <v>0</v>
      </c>
      <c r="BH174" s="291">
        <f t="shared" si="17"/>
        <v>0</v>
      </c>
      <c r="BI174" s="291">
        <f t="shared" si="18"/>
        <v>0</v>
      </c>
      <c r="BJ174" s="8" t="s">
        <v>203</v>
      </c>
      <c r="BK174" s="291">
        <f t="shared" si="19"/>
        <v>0</v>
      </c>
      <c r="BL174" s="8" t="s">
        <v>225</v>
      </c>
      <c r="BM174" s="324" t="s">
        <v>429</v>
      </c>
    </row>
    <row r="175" spans="2:65" s="1" customFormat="1" ht="37.9" customHeight="1">
      <c r="B175" s="20"/>
      <c r="C175" s="314" t="s">
        <v>430</v>
      </c>
      <c r="D175" s="314" t="s">
        <v>221</v>
      </c>
      <c r="E175" s="315" t="s">
        <v>431</v>
      </c>
      <c r="F175" s="82" t="s">
        <v>432</v>
      </c>
      <c r="G175" s="316" t="s">
        <v>424</v>
      </c>
      <c r="H175" s="317">
        <v>6</v>
      </c>
      <c r="I175" s="318">
        <v>0</v>
      </c>
      <c r="J175" s="319">
        <f t="shared" si="10"/>
        <v>0</v>
      </c>
      <c r="K175" s="320"/>
      <c r="L175" s="20"/>
      <c r="M175" s="321" t="s">
        <v>92</v>
      </c>
      <c r="N175" s="288" t="s">
        <v>128</v>
      </c>
      <c r="O175" s="322">
        <v>5.6689999999999996</v>
      </c>
      <c r="P175" s="322">
        <f t="shared" si="11"/>
        <v>34.013999999999996</v>
      </c>
      <c r="Q175" s="322">
        <v>0</v>
      </c>
      <c r="R175" s="322">
        <f t="shared" si="12"/>
        <v>0</v>
      </c>
      <c r="S175" s="322">
        <v>0</v>
      </c>
      <c r="T175" s="323">
        <f t="shared" si="13"/>
        <v>0</v>
      </c>
      <c r="AR175" s="324" t="s">
        <v>225</v>
      </c>
      <c r="AT175" s="324" t="s">
        <v>221</v>
      </c>
      <c r="AU175" s="324" t="s">
        <v>203</v>
      </c>
      <c r="AY175" s="8" t="s">
        <v>219</v>
      </c>
      <c r="BE175" s="291">
        <f t="shared" si="14"/>
        <v>0</v>
      </c>
      <c r="BF175" s="291">
        <f t="shared" si="15"/>
        <v>0</v>
      </c>
      <c r="BG175" s="291">
        <f t="shared" si="16"/>
        <v>0</v>
      </c>
      <c r="BH175" s="291">
        <f t="shared" si="17"/>
        <v>0</v>
      </c>
      <c r="BI175" s="291">
        <f t="shared" si="18"/>
        <v>0</v>
      </c>
      <c r="BJ175" s="8" t="s">
        <v>203</v>
      </c>
      <c r="BK175" s="291">
        <f t="shared" si="19"/>
        <v>0</v>
      </c>
      <c r="BL175" s="8" t="s">
        <v>225</v>
      </c>
      <c r="BM175" s="324" t="s">
        <v>433</v>
      </c>
    </row>
    <row r="176" spans="2:65" s="1" customFormat="1" ht="49.15" customHeight="1">
      <c r="B176" s="20"/>
      <c r="C176" s="332" t="s">
        <v>434</v>
      </c>
      <c r="D176" s="332" t="s">
        <v>327</v>
      </c>
      <c r="E176" s="333" t="s">
        <v>435</v>
      </c>
      <c r="F176" s="334" t="s">
        <v>436</v>
      </c>
      <c r="G176" s="335" t="s">
        <v>424</v>
      </c>
      <c r="H176" s="336">
        <v>4</v>
      </c>
      <c r="I176" s="337">
        <v>0</v>
      </c>
      <c r="J176" s="338">
        <f t="shared" si="10"/>
        <v>0</v>
      </c>
      <c r="K176" s="339"/>
      <c r="L176" s="340"/>
      <c r="M176" s="341" t="s">
        <v>92</v>
      </c>
      <c r="N176" s="342" t="s">
        <v>128</v>
      </c>
      <c r="O176" s="322">
        <v>0</v>
      </c>
      <c r="P176" s="322">
        <f t="shared" si="11"/>
        <v>0</v>
      </c>
      <c r="Q176" s="322">
        <v>0.5</v>
      </c>
      <c r="R176" s="322">
        <f t="shared" si="12"/>
        <v>2</v>
      </c>
      <c r="S176" s="322">
        <v>0</v>
      </c>
      <c r="T176" s="323">
        <f t="shared" si="13"/>
        <v>0</v>
      </c>
      <c r="AR176" s="324" t="s">
        <v>253</v>
      </c>
      <c r="AT176" s="324" t="s">
        <v>327</v>
      </c>
      <c r="AU176" s="324" t="s">
        <v>203</v>
      </c>
      <c r="AY176" s="8" t="s">
        <v>219</v>
      </c>
      <c r="BE176" s="291">
        <f t="shared" si="14"/>
        <v>0</v>
      </c>
      <c r="BF176" s="291">
        <f t="shared" si="15"/>
        <v>0</v>
      </c>
      <c r="BG176" s="291">
        <f t="shared" si="16"/>
        <v>0</v>
      </c>
      <c r="BH176" s="291">
        <f t="shared" si="17"/>
        <v>0</v>
      </c>
      <c r="BI176" s="291">
        <f t="shared" si="18"/>
        <v>0</v>
      </c>
      <c r="BJ176" s="8" t="s">
        <v>203</v>
      </c>
      <c r="BK176" s="291">
        <f t="shared" si="19"/>
        <v>0</v>
      </c>
      <c r="BL176" s="8" t="s">
        <v>225</v>
      </c>
      <c r="BM176" s="324" t="s">
        <v>437</v>
      </c>
    </row>
    <row r="177" spans="2:65" s="1" customFormat="1" ht="49.15" customHeight="1">
      <c r="B177" s="20"/>
      <c r="C177" s="332" t="s">
        <v>438</v>
      </c>
      <c r="D177" s="332" t="s">
        <v>327</v>
      </c>
      <c r="E177" s="333" t="s">
        <v>439</v>
      </c>
      <c r="F177" s="334" t="s">
        <v>440</v>
      </c>
      <c r="G177" s="335" t="s">
        <v>424</v>
      </c>
      <c r="H177" s="336">
        <v>3</v>
      </c>
      <c r="I177" s="337">
        <v>0</v>
      </c>
      <c r="J177" s="338">
        <f t="shared" si="10"/>
        <v>0</v>
      </c>
      <c r="K177" s="339"/>
      <c r="L177" s="340"/>
      <c r="M177" s="341" t="s">
        <v>92</v>
      </c>
      <c r="N177" s="342" t="s">
        <v>128</v>
      </c>
      <c r="O177" s="322">
        <v>0</v>
      </c>
      <c r="P177" s="322">
        <f t="shared" si="11"/>
        <v>0</v>
      </c>
      <c r="Q177" s="322">
        <v>0.5</v>
      </c>
      <c r="R177" s="322">
        <f t="shared" si="12"/>
        <v>1.5</v>
      </c>
      <c r="S177" s="322">
        <v>0</v>
      </c>
      <c r="T177" s="323">
        <f t="shared" si="13"/>
        <v>0</v>
      </c>
      <c r="AR177" s="324" t="s">
        <v>253</v>
      </c>
      <c r="AT177" s="324" t="s">
        <v>327</v>
      </c>
      <c r="AU177" s="324" t="s">
        <v>203</v>
      </c>
      <c r="AY177" s="8" t="s">
        <v>219</v>
      </c>
      <c r="BE177" s="291">
        <f t="shared" si="14"/>
        <v>0</v>
      </c>
      <c r="BF177" s="291">
        <f t="shared" si="15"/>
        <v>0</v>
      </c>
      <c r="BG177" s="291">
        <f t="shared" si="16"/>
        <v>0</v>
      </c>
      <c r="BH177" s="291">
        <f t="shared" si="17"/>
        <v>0</v>
      </c>
      <c r="BI177" s="291">
        <f t="shared" si="18"/>
        <v>0</v>
      </c>
      <c r="BJ177" s="8" t="s">
        <v>203</v>
      </c>
      <c r="BK177" s="291">
        <f t="shared" si="19"/>
        <v>0</v>
      </c>
      <c r="BL177" s="8" t="s">
        <v>225</v>
      </c>
      <c r="BM177" s="324" t="s">
        <v>441</v>
      </c>
    </row>
    <row r="178" spans="2:65" s="1" customFormat="1" ht="55.5" customHeight="1">
      <c r="B178" s="20"/>
      <c r="C178" s="332" t="s">
        <v>442</v>
      </c>
      <c r="D178" s="332" t="s">
        <v>327</v>
      </c>
      <c r="E178" s="333" t="s">
        <v>443</v>
      </c>
      <c r="F178" s="334" t="s">
        <v>444</v>
      </c>
      <c r="G178" s="335" t="s">
        <v>424</v>
      </c>
      <c r="H178" s="336">
        <v>6</v>
      </c>
      <c r="I178" s="337">
        <v>0</v>
      </c>
      <c r="J178" s="338">
        <f t="shared" si="10"/>
        <v>0</v>
      </c>
      <c r="K178" s="339"/>
      <c r="L178" s="340"/>
      <c r="M178" s="341" t="s">
        <v>92</v>
      </c>
      <c r="N178" s="342" t="s">
        <v>128</v>
      </c>
      <c r="O178" s="322">
        <v>0</v>
      </c>
      <c r="P178" s="322">
        <f t="shared" si="11"/>
        <v>0</v>
      </c>
      <c r="Q178" s="322">
        <v>0.8</v>
      </c>
      <c r="R178" s="322">
        <f t="shared" si="12"/>
        <v>4.8000000000000007</v>
      </c>
      <c r="S178" s="322">
        <v>0</v>
      </c>
      <c r="T178" s="323">
        <f t="shared" si="13"/>
        <v>0</v>
      </c>
      <c r="AR178" s="324" t="s">
        <v>253</v>
      </c>
      <c r="AT178" s="324" t="s">
        <v>327</v>
      </c>
      <c r="AU178" s="324" t="s">
        <v>203</v>
      </c>
      <c r="AY178" s="8" t="s">
        <v>219</v>
      </c>
      <c r="BE178" s="291">
        <f t="shared" si="14"/>
        <v>0</v>
      </c>
      <c r="BF178" s="291">
        <f t="shared" si="15"/>
        <v>0</v>
      </c>
      <c r="BG178" s="291">
        <f t="shared" si="16"/>
        <v>0</v>
      </c>
      <c r="BH178" s="291">
        <f t="shared" si="17"/>
        <v>0</v>
      </c>
      <c r="BI178" s="291">
        <f t="shared" si="18"/>
        <v>0</v>
      </c>
      <c r="BJ178" s="8" t="s">
        <v>203</v>
      </c>
      <c r="BK178" s="291">
        <f t="shared" si="19"/>
        <v>0</v>
      </c>
      <c r="BL178" s="8" t="s">
        <v>225</v>
      </c>
      <c r="BM178" s="324" t="s">
        <v>445</v>
      </c>
    </row>
    <row r="179" spans="2:65" s="1" customFormat="1" ht="44.25" customHeight="1">
      <c r="B179" s="20"/>
      <c r="C179" s="332" t="s">
        <v>446</v>
      </c>
      <c r="D179" s="332" t="s">
        <v>327</v>
      </c>
      <c r="E179" s="333" t="s">
        <v>447</v>
      </c>
      <c r="F179" s="334" t="s">
        <v>448</v>
      </c>
      <c r="G179" s="335" t="s">
        <v>424</v>
      </c>
      <c r="H179" s="336">
        <v>13</v>
      </c>
      <c r="I179" s="337">
        <v>0</v>
      </c>
      <c r="J179" s="338">
        <f t="shared" si="10"/>
        <v>0</v>
      </c>
      <c r="K179" s="339"/>
      <c r="L179" s="340"/>
      <c r="M179" s="341" t="s">
        <v>92</v>
      </c>
      <c r="N179" s="342" t="s">
        <v>128</v>
      </c>
      <c r="O179" s="322">
        <v>0</v>
      </c>
      <c r="P179" s="322">
        <f t="shared" si="11"/>
        <v>0</v>
      </c>
      <c r="Q179" s="322">
        <v>0.5</v>
      </c>
      <c r="R179" s="322">
        <f t="shared" si="12"/>
        <v>6.5</v>
      </c>
      <c r="S179" s="322">
        <v>0</v>
      </c>
      <c r="T179" s="323">
        <f t="shared" si="13"/>
        <v>0</v>
      </c>
      <c r="AR179" s="324" t="s">
        <v>253</v>
      </c>
      <c r="AT179" s="324" t="s">
        <v>327</v>
      </c>
      <c r="AU179" s="324" t="s">
        <v>203</v>
      </c>
      <c r="AY179" s="8" t="s">
        <v>219</v>
      </c>
      <c r="BE179" s="291">
        <f t="shared" si="14"/>
        <v>0</v>
      </c>
      <c r="BF179" s="291">
        <f t="shared" si="15"/>
        <v>0</v>
      </c>
      <c r="BG179" s="291">
        <f t="shared" si="16"/>
        <v>0</v>
      </c>
      <c r="BH179" s="291">
        <f t="shared" si="17"/>
        <v>0</v>
      </c>
      <c r="BI179" s="291">
        <f t="shared" si="18"/>
        <v>0</v>
      </c>
      <c r="BJ179" s="8" t="s">
        <v>203</v>
      </c>
      <c r="BK179" s="291">
        <f t="shared" si="19"/>
        <v>0</v>
      </c>
      <c r="BL179" s="8" t="s">
        <v>225</v>
      </c>
      <c r="BM179" s="324" t="s">
        <v>449</v>
      </c>
    </row>
    <row r="180" spans="2:65" s="1" customFormat="1" ht="49.15" customHeight="1">
      <c r="B180" s="20"/>
      <c r="C180" s="332" t="s">
        <v>450</v>
      </c>
      <c r="D180" s="332" t="s">
        <v>327</v>
      </c>
      <c r="E180" s="333" t="s">
        <v>451</v>
      </c>
      <c r="F180" s="334" t="s">
        <v>452</v>
      </c>
      <c r="G180" s="335" t="s">
        <v>424</v>
      </c>
      <c r="H180" s="336">
        <v>9</v>
      </c>
      <c r="I180" s="337">
        <v>0</v>
      </c>
      <c r="J180" s="338">
        <f t="shared" si="10"/>
        <v>0</v>
      </c>
      <c r="K180" s="339"/>
      <c r="L180" s="340"/>
      <c r="M180" s="341" t="s">
        <v>92</v>
      </c>
      <c r="N180" s="342" t="s">
        <v>128</v>
      </c>
      <c r="O180" s="322">
        <v>0</v>
      </c>
      <c r="P180" s="322">
        <f t="shared" si="11"/>
        <v>0</v>
      </c>
      <c r="Q180" s="322">
        <v>0.5</v>
      </c>
      <c r="R180" s="322">
        <f t="shared" si="12"/>
        <v>4.5</v>
      </c>
      <c r="S180" s="322">
        <v>0</v>
      </c>
      <c r="T180" s="323">
        <f t="shared" si="13"/>
        <v>0</v>
      </c>
      <c r="AR180" s="324" t="s">
        <v>253</v>
      </c>
      <c r="AT180" s="324" t="s">
        <v>327</v>
      </c>
      <c r="AU180" s="324" t="s">
        <v>203</v>
      </c>
      <c r="AY180" s="8" t="s">
        <v>219</v>
      </c>
      <c r="BE180" s="291">
        <f t="shared" si="14"/>
        <v>0</v>
      </c>
      <c r="BF180" s="291">
        <f t="shared" si="15"/>
        <v>0</v>
      </c>
      <c r="BG180" s="291">
        <f t="shared" si="16"/>
        <v>0</v>
      </c>
      <c r="BH180" s="291">
        <f t="shared" si="17"/>
        <v>0</v>
      </c>
      <c r="BI180" s="291">
        <f t="shared" si="18"/>
        <v>0</v>
      </c>
      <c r="BJ180" s="8" t="s">
        <v>203</v>
      </c>
      <c r="BK180" s="291">
        <f t="shared" si="19"/>
        <v>0</v>
      </c>
      <c r="BL180" s="8" t="s">
        <v>225</v>
      </c>
      <c r="BM180" s="324" t="s">
        <v>453</v>
      </c>
    </row>
    <row r="181" spans="2:65" s="1" customFormat="1" ht="49.15" customHeight="1">
      <c r="B181" s="20"/>
      <c r="C181" s="332" t="s">
        <v>454</v>
      </c>
      <c r="D181" s="332" t="s">
        <v>327</v>
      </c>
      <c r="E181" s="333" t="s">
        <v>455</v>
      </c>
      <c r="F181" s="334" t="s">
        <v>456</v>
      </c>
      <c r="G181" s="335" t="s">
        <v>424</v>
      </c>
      <c r="H181" s="336">
        <v>6</v>
      </c>
      <c r="I181" s="337">
        <v>0</v>
      </c>
      <c r="J181" s="338">
        <f t="shared" si="10"/>
        <v>0</v>
      </c>
      <c r="K181" s="339"/>
      <c r="L181" s="340"/>
      <c r="M181" s="341" t="s">
        <v>92</v>
      </c>
      <c r="N181" s="342" t="s">
        <v>128</v>
      </c>
      <c r="O181" s="322">
        <v>0</v>
      </c>
      <c r="P181" s="322">
        <f t="shared" si="11"/>
        <v>0</v>
      </c>
      <c r="Q181" s="322">
        <v>0.5</v>
      </c>
      <c r="R181" s="322">
        <f t="shared" si="12"/>
        <v>3</v>
      </c>
      <c r="S181" s="322">
        <v>0</v>
      </c>
      <c r="T181" s="323">
        <f t="shared" si="13"/>
        <v>0</v>
      </c>
      <c r="AR181" s="324" t="s">
        <v>253</v>
      </c>
      <c r="AT181" s="324" t="s">
        <v>327</v>
      </c>
      <c r="AU181" s="324" t="s">
        <v>203</v>
      </c>
      <c r="AY181" s="8" t="s">
        <v>219</v>
      </c>
      <c r="BE181" s="291">
        <f t="shared" si="14"/>
        <v>0</v>
      </c>
      <c r="BF181" s="291">
        <f t="shared" si="15"/>
        <v>0</v>
      </c>
      <c r="BG181" s="291">
        <f t="shared" si="16"/>
        <v>0</v>
      </c>
      <c r="BH181" s="291">
        <f t="shared" si="17"/>
        <v>0</v>
      </c>
      <c r="BI181" s="291">
        <f t="shared" si="18"/>
        <v>0</v>
      </c>
      <c r="BJ181" s="8" t="s">
        <v>203</v>
      </c>
      <c r="BK181" s="291">
        <f t="shared" si="19"/>
        <v>0</v>
      </c>
      <c r="BL181" s="8" t="s">
        <v>225</v>
      </c>
      <c r="BM181" s="324" t="s">
        <v>457</v>
      </c>
    </row>
    <row r="182" spans="2:65" s="1" customFormat="1" ht="49.15" customHeight="1">
      <c r="B182" s="20"/>
      <c r="C182" s="332" t="s">
        <v>458</v>
      </c>
      <c r="D182" s="332" t="s">
        <v>327</v>
      </c>
      <c r="E182" s="333" t="s">
        <v>459</v>
      </c>
      <c r="F182" s="334" t="s">
        <v>1791</v>
      </c>
      <c r="G182" s="335" t="s">
        <v>424</v>
      </c>
      <c r="H182" s="336">
        <v>5</v>
      </c>
      <c r="I182" s="337">
        <v>0</v>
      </c>
      <c r="J182" s="338">
        <f t="shared" si="10"/>
        <v>0</v>
      </c>
      <c r="K182" s="339"/>
      <c r="L182" s="340"/>
      <c r="M182" s="341" t="s">
        <v>92</v>
      </c>
      <c r="N182" s="342" t="s">
        <v>128</v>
      </c>
      <c r="O182" s="322">
        <v>0</v>
      </c>
      <c r="P182" s="322">
        <f t="shared" si="11"/>
        <v>0</v>
      </c>
      <c r="Q182" s="322">
        <v>0.5</v>
      </c>
      <c r="R182" s="322">
        <f t="shared" si="12"/>
        <v>2.5</v>
      </c>
      <c r="S182" s="322">
        <v>0</v>
      </c>
      <c r="T182" s="323">
        <f t="shared" si="13"/>
        <v>0</v>
      </c>
      <c r="AR182" s="324" t="s">
        <v>253</v>
      </c>
      <c r="AT182" s="324" t="s">
        <v>327</v>
      </c>
      <c r="AU182" s="324" t="s">
        <v>203</v>
      </c>
      <c r="AY182" s="8" t="s">
        <v>219</v>
      </c>
      <c r="BE182" s="291">
        <f t="shared" si="14"/>
        <v>0</v>
      </c>
      <c r="BF182" s="291">
        <f t="shared" si="15"/>
        <v>0</v>
      </c>
      <c r="BG182" s="291">
        <f t="shared" si="16"/>
        <v>0</v>
      </c>
      <c r="BH182" s="291">
        <f t="shared" si="17"/>
        <v>0</v>
      </c>
      <c r="BI182" s="291">
        <f t="shared" si="18"/>
        <v>0</v>
      </c>
      <c r="BJ182" s="8" t="s">
        <v>203</v>
      </c>
      <c r="BK182" s="291">
        <f t="shared" si="19"/>
        <v>0</v>
      </c>
      <c r="BL182" s="8" t="s">
        <v>225</v>
      </c>
      <c r="BM182" s="324" t="s">
        <v>460</v>
      </c>
    </row>
    <row r="183" spans="2:65" s="1" customFormat="1" ht="49.15" customHeight="1">
      <c r="B183" s="20"/>
      <c r="C183" s="332" t="s">
        <v>461</v>
      </c>
      <c r="D183" s="332" t="s">
        <v>327</v>
      </c>
      <c r="E183" s="333" t="s">
        <v>462</v>
      </c>
      <c r="F183" s="334" t="s">
        <v>1792</v>
      </c>
      <c r="G183" s="335" t="s">
        <v>424</v>
      </c>
      <c r="H183" s="336">
        <v>6</v>
      </c>
      <c r="I183" s="337">
        <v>0</v>
      </c>
      <c r="J183" s="338">
        <f t="shared" si="10"/>
        <v>0</v>
      </c>
      <c r="K183" s="339"/>
      <c r="L183" s="340"/>
      <c r="M183" s="341" t="s">
        <v>92</v>
      </c>
      <c r="N183" s="342" t="s">
        <v>128</v>
      </c>
      <c r="O183" s="322">
        <v>0</v>
      </c>
      <c r="P183" s="322">
        <f t="shared" si="11"/>
        <v>0</v>
      </c>
      <c r="Q183" s="322">
        <v>0</v>
      </c>
      <c r="R183" s="322">
        <f t="shared" si="12"/>
        <v>0</v>
      </c>
      <c r="S183" s="322">
        <v>0</v>
      </c>
      <c r="T183" s="323">
        <f t="shared" si="13"/>
        <v>0</v>
      </c>
      <c r="AR183" s="324" t="s">
        <v>253</v>
      </c>
      <c r="AT183" s="324" t="s">
        <v>327</v>
      </c>
      <c r="AU183" s="324" t="s">
        <v>203</v>
      </c>
      <c r="AY183" s="8" t="s">
        <v>219</v>
      </c>
      <c r="BE183" s="291">
        <f t="shared" si="14"/>
        <v>0</v>
      </c>
      <c r="BF183" s="291">
        <f t="shared" si="15"/>
        <v>0</v>
      </c>
      <c r="BG183" s="291">
        <f t="shared" si="16"/>
        <v>0</v>
      </c>
      <c r="BH183" s="291">
        <f t="shared" si="17"/>
        <v>0</v>
      </c>
      <c r="BI183" s="291">
        <f t="shared" si="18"/>
        <v>0</v>
      </c>
      <c r="BJ183" s="8" t="s">
        <v>203</v>
      </c>
      <c r="BK183" s="291">
        <f t="shared" si="19"/>
        <v>0</v>
      </c>
      <c r="BL183" s="8" t="s">
        <v>225</v>
      </c>
      <c r="BM183" s="324" t="s">
        <v>463</v>
      </c>
    </row>
    <row r="184" spans="2:65" s="1" customFormat="1" ht="37.9" customHeight="1">
      <c r="B184" s="20"/>
      <c r="C184" s="314" t="s">
        <v>464</v>
      </c>
      <c r="D184" s="314" t="s">
        <v>221</v>
      </c>
      <c r="E184" s="315" t="s">
        <v>465</v>
      </c>
      <c r="F184" s="82" t="s">
        <v>466</v>
      </c>
      <c r="G184" s="316" t="s">
        <v>424</v>
      </c>
      <c r="H184" s="317">
        <v>6</v>
      </c>
      <c r="I184" s="318">
        <v>0</v>
      </c>
      <c r="J184" s="319">
        <f t="shared" si="10"/>
        <v>0</v>
      </c>
      <c r="K184" s="320"/>
      <c r="L184" s="20"/>
      <c r="M184" s="321" t="s">
        <v>92</v>
      </c>
      <c r="N184" s="288" t="s">
        <v>128</v>
      </c>
      <c r="O184" s="322">
        <v>0.86199999999999999</v>
      </c>
      <c r="P184" s="322">
        <f t="shared" si="11"/>
        <v>5.1719999999999997</v>
      </c>
      <c r="Q184" s="322">
        <v>4.8000000000000001E-4</v>
      </c>
      <c r="R184" s="322">
        <f t="shared" si="12"/>
        <v>2.8800000000000002E-3</v>
      </c>
      <c r="S184" s="322">
        <v>0</v>
      </c>
      <c r="T184" s="323">
        <f t="shared" si="13"/>
        <v>0</v>
      </c>
      <c r="AR184" s="324" t="s">
        <v>225</v>
      </c>
      <c r="AT184" s="324" t="s">
        <v>221</v>
      </c>
      <c r="AU184" s="324" t="s">
        <v>203</v>
      </c>
      <c r="AY184" s="8" t="s">
        <v>219</v>
      </c>
      <c r="BE184" s="291">
        <f t="shared" si="14"/>
        <v>0</v>
      </c>
      <c r="BF184" s="291">
        <f t="shared" si="15"/>
        <v>0</v>
      </c>
      <c r="BG184" s="291">
        <f t="shared" si="16"/>
        <v>0</v>
      </c>
      <c r="BH184" s="291">
        <f t="shared" si="17"/>
        <v>0</v>
      </c>
      <c r="BI184" s="291">
        <f t="shared" si="18"/>
        <v>0</v>
      </c>
      <c r="BJ184" s="8" t="s">
        <v>203</v>
      </c>
      <c r="BK184" s="291">
        <f t="shared" si="19"/>
        <v>0</v>
      </c>
      <c r="BL184" s="8" t="s">
        <v>225</v>
      </c>
      <c r="BM184" s="324" t="s">
        <v>467</v>
      </c>
    </row>
    <row r="185" spans="2:65" s="1" customFormat="1" ht="33" customHeight="1">
      <c r="B185" s="20"/>
      <c r="C185" s="314" t="s">
        <v>468</v>
      </c>
      <c r="D185" s="314" t="s">
        <v>221</v>
      </c>
      <c r="E185" s="315" t="s">
        <v>469</v>
      </c>
      <c r="F185" s="82" t="s">
        <v>470</v>
      </c>
      <c r="G185" s="316" t="s">
        <v>424</v>
      </c>
      <c r="H185" s="317">
        <v>27</v>
      </c>
      <c r="I185" s="318">
        <v>0</v>
      </c>
      <c r="J185" s="319">
        <f t="shared" si="10"/>
        <v>0</v>
      </c>
      <c r="K185" s="320"/>
      <c r="L185" s="20"/>
      <c r="M185" s="321" t="s">
        <v>92</v>
      </c>
      <c r="N185" s="288" t="s">
        <v>128</v>
      </c>
      <c r="O185" s="322">
        <v>0.86199999999999999</v>
      </c>
      <c r="P185" s="322">
        <f t="shared" si="11"/>
        <v>23.274000000000001</v>
      </c>
      <c r="Q185" s="322">
        <v>4.8000000000000001E-4</v>
      </c>
      <c r="R185" s="322">
        <f t="shared" si="12"/>
        <v>1.2960000000000001E-2</v>
      </c>
      <c r="S185" s="322">
        <v>0</v>
      </c>
      <c r="T185" s="323">
        <f t="shared" si="13"/>
        <v>0</v>
      </c>
      <c r="AR185" s="324" t="s">
        <v>225</v>
      </c>
      <c r="AT185" s="324" t="s">
        <v>221</v>
      </c>
      <c r="AU185" s="324" t="s">
        <v>203</v>
      </c>
      <c r="AY185" s="8" t="s">
        <v>219</v>
      </c>
      <c r="BE185" s="291">
        <f t="shared" si="14"/>
        <v>0</v>
      </c>
      <c r="BF185" s="291">
        <f t="shared" si="15"/>
        <v>0</v>
      </c>
      <c r="BG185" s="291">
        <f t="shared" si="16"/>
        <v>0</v>
      </c>
      <c r="BH185" s="291">
        <f t="shared" si="17"/>
        <v>0</v>
      </c>
      <c r="BI185" s="291">
        <f t="shared" si="18"/>
        <v>0</v>
      </c>
      <c r="BJ185" s="8" t="s">
        <v>203</v>
      </c>
      <c r="BK185" s="291">
        <f t="shared" si="19"/>
        <v>0</v>
      </c>
      <c r="BL185" s="8" t="s">
        <v>225</v>
      </c>
      <c r="BM185" s="324" t="s">
        <v>471</v>
      </c>
    </row>
    <row r="186" spans="2:65" s="1" customFormat="1" ht="33" customHeight="1">
      <c r="B186" s="20"/>
      <c r="C186" s="332" t="s">
        <v>472</v>
      </c>
      <c r="D186" s="332" t="s">
        <v>327</v>
      </c>
      <c r="E186" s="333" t="s">
        <v>473</v>
      </c>
      <c r="F186" s="334" t="s">
        <v>474</v>
      </c>
      <c r="G186" s="335" t="s">
        <v>281</v>
      </c>
      <c r="H186" s="336">
        <v>82.5</v>
      </c>
      <c r="I186" s="337">
        <v>0</v>
      </c>
      <c r="J186" s="338">
        <f t="shared" si="10"/>
        <v>0</v>
      </c>
      <c r="K186" s="339"/>
      <c r="L186" s="340"/>
      <c r="M186" s="341" t="s">
        <v>92</v>
      </c>
      <c r="N186" s="342" t="s">
        <v>128</v>
      </c>
      <c r="O186" s="322">
        <v>0</v>
      </c>
      <c r="P186" s="322">
        <f t="shared" si="11"/>
        <v>0</v>
      </c>
      <c r="Q186" s="322">
        <v>2.9999999999999997E-4</v>
      </c>
      <c r="R186" s="322">
        <f t="shared" si="12"/>
        <v>2.4749999999999998E-2</v>
      </c>
      <c r="S186" s="322">
        <v>0</v>
      </c>
      <c r="T186" s="323">
        <f t="shared" si="13"/>
        <v>0</v>
      </c>
      <c r="AR186" s="324" t="s">
        <v>253</v>
      </c>
      <c r="AT186" s="324" t="s">
        <v>327</v>
      </c>
      <c r="AU186" s="324" t="s">
        <v>203</v>
      </c>
      <c r="AY186" s="8" t="s">
        <v>219</v>
      </c>
      <c r="BE186" s="291">
        <f t="shared" si="14"/>
        <v>0</v>
      </c>
      <c r="BF186" s="291">
        <f t="shared" si="15"/>
        <v>0</v>
      </c>
      <c r="BG186" s="291">
        <f t="shared" si="16"/>
        <v>0</v>
      </c>
      <c r="BH186" s="291">
        <f t="shared" si="17"/>
        <v>0</v>
      </c>
      <c r="BI186" s="291">
        <f t="shared" si="18"/>
        <v>0</v>
      </c>
      <c r="BJ186" s="8" t="s">
        <v>203</v>
      </c>
      <c r="BK186" s="291">
        <f t="shared" si="19"/>
        <v>0</v>
      </c>
      <c r="BL186" s="8" t="s">
        <v>225</v>
      </c>
      <c r="BM186" s="324" t="s">
        <v>475</v>
      </c>
    </row>
    <row r="187" spans="2:65" s="1" customFormat="1" ht="37.9" customHeight="1">
      <c r="B187" s="20"/>
      <c r="C187" s="332" t="s">
        <v>476</v>
      </c>
      <c r="D187" s="332" t="s">
        <v>327</v>
      </c>
      <c r="E187" s="333" t="s">
        <v>477</v>
      </c>
      <c r="F187" s="334" t="s">
        <v>478</v>
      </c>
      <c r="G187" s="335" t="s">
        <v>424</v>
      </c>
      <c r="H187" s="336">
        <v>87</v>
      </c>
      <c r="I187" s="337">
        <v>0</v>
      </c>
      <c r="J187" s="338">
        <f t="shared" si="10"/>
        <v>0</v>
      </c>
      <c r="K187" s="339"/>
      <c r="L187" s="340"/>
      <c r="M187" s="341" t="s">
        <v>92</v>
      </c>
      <c r="N187" s="342" t="s">
        <v>128</v>
      </c>
      <c r="O187" s="322">
        <v>0</v>
      </c>
      <c r="P187" s="322">
        <f t="shared" si="11"/>
        <v>0</v>
      </c>
      <c r="Q187" s="322">
        <v>2.9999999999999997E-4</v>
      </c>
      <c r="R187" s="322">
        <f t="shared" si="12"/>
        <v>2.6099999999999998E-2</v>
      </c>
      <c r="S187" s="322">
        <v>0</v>
      </c>
      <c r="T187" s="323">
        <f t="shared" si="13"/>
        <v>0</v>
      </c>
      <c r="AR187" s="324" t="s">
        <v>253</v>
      </c>
      <c r="AT187" s="324" t="s">
        <v>327</v>
      </c>
      <c r="AU187" s="324" t="s">
        <v>203</v>
      </c>
      <c r="AY187" s="8" t="s">
        <v>219</v>
      </c>
      <c r="BE187" s="291">
        <f t="shared" si="14"/>
        <v>0</v>
      </c>
      <c r="BF187" s="291">
        <f t="shared" si="15"/>
        <v>0</v>
      </c>
      <c r="BG187" s="291">
        <f t="shared" si="16"/>
        <v>0</v>
      </c>
      <c r="BH187" s="291">
        <f t="shared" si="17"/>
        <v>0</v>
      </c>
      <c r="BI187" s="291">
        <f t="shared" si="18"/>
        <v>0</v>
      </c>
      <c r="BJ187" s="8" t="s">
        <v>203</v>
      </c>
      <c r="BK187" s="291">
        <f t="shared" si="19"/>
        <v>0</v>
      </c>
      <c r="BL187" s="8" t="s">
        <v>225</v>
      </c>
      <c r="BM187" s="324" t="s">
        <v>479</v>
      </c>
    </row>
    <row r="188" spans="2:65" s="1" customFormat="1" ht="37.9" customHeight="1">
      <c r="B188" s="20"/>
      <c r="C188" s="332" t="s">
        <v>480</v>
      </c>
      <c r="D188" s="332" t="s">
        <v>327</v>
      </c>
      <c r="E188" s="333" t="s">
        <v>481</v>
      </c>
      <c r="F188" s="334" t="s">
        <v>482</v>
      </c>
      <c r="G188" s="335" t="s">
        <v>424</v>
      </c>
      <c r="H188" s="336">
        <v>243</v>
      </c>
      <c r="I188" s="337">
        <v>0</v>
      </c>
      <c r="J188" s="338">
        <f t="shared" si="10"/>
        <v>0</v>
      </c>
      <c r="K188" s="339"/>
      <c r="L188" s="340"/>
      <c r="M188" s="341" t="s">
        <v>92</v>
      </c>
      <c r="N188" s="342" t="s">
        <v>128</v>
      </c>
      <c r="O188" s="322">
        <v>0</v>
      </c>
      <c r="P188" s="322">
        <f t="shared" si="11"/>
        <v>0</v>
      </c>
      <c r="Q188" s="322">
        <v>2.9999999999999997E-4</v>
      </c>
      <c r="R188" s="322">
        <f t="shared" si="12"/>
        <v>7.2899999999999993E-2</v>
      </c>
      <c r="S188" s="322">
        <v>0</v>
      </c>
      <c r="T188" s="323">
        <f t="shared" si="13"/>
        <v>0</v>
      </c>
      <c r="AR188" s="324" t="s">
        <v>253</v>
      </c>
      <c r="AT188" s="324" t="s">
        <v>327</v>
      </c>
      <c r="AU188" s="324" t="s">
        <v>203</v>
      </c>
      <c r="AY188" s="8" t="s">
        <v>219</v>
      </c>
      <c r="BE188" s="291">
        <f t="shared" si="14"/>
        <v>0</v>
      </c>
      <c r="BF188" s="291">
        <f t="shared" si="15"/>
        <v>0</v>
      </c>
      <c r="BG188" s="291">
        <f t="shared" si="16"/>
        <v>0</v>
      </c>
      <c r="BH188" s="291">
        <f t="shared" si="17"/>
        <v>0</v>
      </c>
      <c r="BI188" s="291">
        <f t="shared" si="18"/>
        <v>0</v>
      </c>
      <c r="BJ188" s="8" t="s">
        <v>203</v>
      </c>
      <c r="BK188" s="291">
        <f t="shared" si="19"/>
        <v>0</v>
      </c>
      <c r="BL188" s="8" t="s">
        <v>225</v>
      </c>
      <c r="BM188" s="324" t="s">
        <v>483</v>
      </c>
    </row>
    <row r="189" spans="2:65" s="1" customFormat="1" ht="37.9" customHeight="1">
      <c r="B189" s="20"/>
      <c r="C189" s="314" t="s">
        <v>484</v>
      </c>
      <c r="D189" s="314" t="s">
        <v>221</v>
      </c>
      <c r="E189" s="315" t="s">
        <v>485</v>
      </c>
      <c r="F189" s="82" t="s">
        <v>486</v>
      </c>
      <c r="G189" s="316" t="s">
        <v>424</v>
      </c>
      <c r="H189" s="317">
        <v>19</v>
      </c>
      <c r="I189" s="318">
        <v>0</v>
      </c>
      <c r="J189" s="319">
        <f t="shared" si="10"/>
        <v>0</v>
      </c>
      <c r="K189" s="320"/>
      <c r="L189" s="20"/>
      <c r="M189" s="321" t="s">
        <v>92</v>
      </c>
      <c r="N189" s="288" t="s">
        <v>128</v>
      </c>
      <c r="O189" s="322">
        <v>0.86199999999999999</v>
      </c>
      <c r="P189" s="322">
        <f t="shared" si="11"/>
        <v>16.378</v>
      </c>
      <c r="Q189" s="322">
        <v>4.8000000000000001E-4</v>
      </c>
      <c r="R189" s="322">
        <f t="shared" si="12"/>
        <v>9.1199999999999996E-3</v>
      </c>
      <c r="S189" s="322">
        <v>0</v>
      </c>
      <c r="T189" s="323">
        <f t="shared" si="13"/>
        <v>0</v>
      </c>
      <c r="AR189" s="324" t="s">
        <v>225</v>
      </c>
      <c r="AT189" s="324" t="s">
        <v>221</v>
      </c>
      <c r="AU189" s="324" t="s">
        <v>203</v>
      </c>
      <c r="AY189" s="8" t="s">
        <v>219</v>
      </c>
      <c r="BE189" s="291">
        <f t="shared" si="14"/>
        <v>0</v>
      </c>
      <c r="BF189" s="291">
        <f t="shared" si="15"/>
        <v>0</v>
      </c>
      <c r="BG189" s="291">
        <f t="shared" si="16"/>
        <v>0</v>
      </c>
      <c r="BH189" s="291">
        <f t="shared" si="17"/>
        <v>0</v>
      </c>
      <c r="BI189" s="291">
        <f t="shared" si="18"/>
        <v>0</v>
      </c>
      <c r="BJ189" s="8" t="s">
        <v>203</v>
      </c>
      <c r="BK189" s="291">
        <f t="shared" si="19"/>
        <v>0</v>
      </c>
      <c r="BL189" s="8" t="s">
        <v>225</v>
      </c>
      <c r="BM189" s="324" t="s">
        <v>487</v>
      </c>
    </row>
    <row r="190" spans="2:65" s="1" customFormat="1" ht="24.2" customHeight="1">
      <c r="B190" s="20"/>
      <c r="C190" s="314" t="s">
        <v>488</v>
      </c>
      <c r="D190" s="314" t="s">
        <v>221</v>
      </c>
      <c r="E190" s="315" t="s">
        <v>489</v>
      </c>
      <c r="F190" s="82" t="s">
        <v>490</v>
      </c>
      <c r="G190" s="316" t="s">
        <v>424</v>
      </c>
      <c r="H190" s="317">
        <v>46</v>
      </c>
      <c r="I190" s="318">
        <v>0</v>
      </c>
      <c r="J190" s="319">
        <f t="shared" si="10"/>
        <v>0</v>
      </c>
      <c r="K190" s="320"/>
      <c r="L190" s="20"/>
      <c r="M190" s="321" t="s">
        <v>92</v>
      </c>
      <c r="N190" s="288" t="s">
        <v>128</v>
      </c>
      <c r="O190" s="322">
        <v>0.23699999999999999</v>
      </c>
      <c r="P190" s="322">
        <f t="shared" si="11"/>
        <v>10.901999999999999</v>
      </c>
      <c r="Q190" s="322">
        <v>0</v>
      </c>
      <c r="R190" s="322">
        <f t="shared" si="12"/>
        <v>0</v>
      </c>
      <c r="S190" s="322">
        <v>0</v>
      </c>
      <c r="T190" s="323">
        <f t="shared" si="13"/>
        <v>0</v>
      </c>
      <c r="AR190" s="324" t="s">
        <v>225</v>
      </c>
      <c r="AT190" s="324" t="s">
        <v>221</v>
      </c>
      <c r="AU190" s="324" t="s">
        <v>203</v>
      </c>
      <c r="AY190" s="8" t="s">
        <v>219</v>
      </c>
      <c r="BE190" s="291">
        <f t="shared" si="14"/>
        <v>0</v>
      </c>
      <c r="BF190" s="291">
        <f t="shared" si="15"/>
        <v>0</v>
      </c>
      <c r="BG190" s="291">
        <f t="shared" si="16"/>
        <v>0</v>
      </c>
      <c r="BH190" s="291">
        <f t="shared" si="17"/>
        <v>0</v>
      </c>
      <c r="BI190" s="291">
        <f t="shared" si="18"/>
        <v>0</v>
      </c>
      <c r="BJ190" s="8" t="s">
        <v>203</v>
      </c>
      <c r="BK190" s="291">
        <f t="shared" si="19"/>
        <v>0</v>
      </c>
      <c r="BL190" s="8" t="s">
        <v>225</v>
      </c>
      <c r="BM190" s="324" t="s">
        <v>491</v>
      </c>
    </row>
    <row r="191" spans="2:65" s="1" customFormat="1" ht="24.2" customHeight="1">
      <c r="B191" s="20"/>
      <c r="C191" s="314" t="s">
        <v>492</v>
      </c>
      <c r="D191" s="314" t="s">
        <v>221</v>
      </c>
      <c r="E191" s="315" t="s">
        <v>493</v>
      </c>
      <c r="F191" s="82" t="s">
        <v>494</v>
      </c>
      <c r="G191" s="316" t="s">
        <v>424</v>
      </c>
      <c r="H191" s="317">
        <v>52</v>
      </c>
      <c r="I191" s="318">
        <v>0</v>
      </c>
      <c r="J191" s="319">
        <f t="shared" si="10"/>
        <v>0</v>
      </c>
      <c r="K191" s="320"/>
      <c r="L191" s="20"/>
      <c r="M191" s="321" t="s">
        <v>92</v>
      </c>
      <c r="N191" s="288" t="s">
        <v>128</v>
      </c>
      <c r="O191" s="322">
        <v>0.23699999999999999</v>
      </c>
      <c r="P191" s="322">
        <f t="shared" si="11"/>
        <v>12.324</v>
      </c>
      <c r="Q191" s="322">
        <v>0</v>
      </c>
      <c r="R191" s="322">
        <f t="shared" si="12"/>
        <v>0</v>
      </c>
      <c r="S191" s="322">
        <v>0</v>
      </c>
      <c r="T191" s="323">
        <f t="shared" si="13"/>
        <v>0</v>
      </c>
      <c r="AR191" s="324" t="s">
        <v>225</v>
      </c>
      <c r="AT191" s="324" t="s">
        <v>221</v>
      </c>
      <c r="AU191" s="324" t="s">
        <v>203</v>
      </c>
      <c r="AY191" s="8" t="s">
        <v>219</v>
      </c>
      <c r="BE191" s="291">
        <f t="shared" si="14"/>
        <v>0</v>
      </c>
      <c r="BF191" s="291">
        <f t="shared" si="15"/>
        <v>0</v>
      </c>
      <c r="BG191" s="291">
        <f t="shared" si="16"/>
        <v>0</v>
      </c>
      <c r="BH191" s="291">
        <f t="shared" si="17"/>
        <v>0</v>
      </c>
      <c r="BI191" s="291">
        <f t="shared" si="18"/>
        <v>0</v>
      </c>
      <c r="BJ191" s="8" t="s">
        <v>203</v>
      </c>
      <c r="BK191" s="291">
        <f t="shared" si="19"/>
        <v>0</v>
      </c>
      <c r="BL191" s="8" t="s">
        <v>225</v>
      </c>
      <c r="BM191" s="324" t="s">
        <v>495</v>
      </c>
    </row>
    <row r="192" spans="2:65" s="1" customFormat="1" ht="24.2" customHeight="1">
      <c r="B192" s="20"/>
      <c r="C192" s="314" t="s">
        <v>496</v>
      </c>
      <c r="D192" s="314" t="s">
        <v>221</v>
      </c>
      <c r="E192" s="315" t="s">
        <v>497</v>
      </c>
      <c r="F192" s="82" t="s">
        <v>498</v>
      </c>
      <c r="G192" s="316" t="s">
        <v>424</v>
      </c>
      <c r="H192" s="317">
        <v>383</v>
      </c>
      <c r="I192" s="318">
        <v>0</v>
      </c>
      <c r="J192" s="319">
        <f t="shared" si="10"/>
        <v>0</v>
      </c>
      <c r="K192" s="320"/>
      <c r="L192" s="20"/>
      <c r="M192" s="321" t="s">
        <v>92</v>
      </c>
      <c r="N192" s="288" t="s">
        <v>128</v>
      </c>
      <c r="O192" s="322">
        <v>0.26800000000000002</v>
      </c>
      <c r="P192" s="322">
        <f t="shared" si="11"/>
        <v>102.64400000000001</v>
      </c>
      <c r="Q192" s="322">
        <v>0</v>
      </c>
      <c r="R192" s="322">
        <f t="shared" si="12"/>
        <v>0</v>
      </c>
      <c r="S192" s="322">
        <v>0</v>
      </c>
      <c r="T192" s="323">
        <f t="shared" si="13"/>
        <v>0</v>
      </c>
      <c r="AR192" s="324" t="s">
        <v>225</v>
      </c>
      <c r="AT192" s="324" t="s">
        <v>221</v>
      </c>
      <c r="AU192" s="324" t="s">
        <v>203</v>
      </c>
      <c r="AY192" s="8" t="s">
        <v>219</v>
      </c>
      <c r="BE192" s="291">
        <f t="shared" si="14"/>
        <v>0</v>
      </c>
      <c r="BF192" s="291">
        <f t="shared" si="15"/>
        <v>0</v>
      </c>
      <c r="BG192" s="291">
        <f t="shared" si="16"/>
        <v>0</v>
      </c>
      <c r="BH192" s="291">
        <f t="shared" si="17"/>
        <v>0</v>
      </c>
      <c r="BI192" s="291">
        <f t="shared" si="18"/>
        <v>0</v>
      </c>
      <c r="BJ192" s="8" t="s">
        <v>203</v>
      </c>
      <c r="BK192" s="291">
        <f t="shared" si="19"/>
        <v>0</v>
      </c>
      <c r="BL192" s="8" t="s">
        <v>225</v>
      </c>
      <c r="BM192" s="324" t="s">
        <v>499</v>
      </c>
    </row>
    <row r="193" spans="2:65" s="1" customFormat="1" ht="33" customHeight="1">
      <c r="B193" s="20"/>
      <c r="C193" s="314" t="s">
        <v>500</v>
      </c>
      <c r="D193" s="314" t="s">
        <v>221</v>
      </c>
      <c r="E193" s="315" t="s">
        <v>501</v>
      </c>
      <c r="F193" s="82" t="s">
        <v>502</v>
      </c>
      <c r="G193" s="316" t="s">
        <v>424</v>
      </c>
      <c r="H193" s="317">
        <v>383</v>
      </c>
      <c r="I193" s="318">
        <v>0</v>
      </c>
      <c r="J193" s="319">
        <f t="shared" si="10"/>
        <v>0</v>
      </c>
      <c r="K193" s="320"/>
      <c r="L193" s="20"/>
      <c r="M193" s="321" t="s">
        <v>92</v>
      </c>
      <c r="N193" s="288" t="s">
        <v>128</v>
      </c>
      <c r="O193" s="322">
        <v>0.27</v>
      </c>
      <c r="P193" s="322">
        <f t="shared" si="11"/>
        <v>103.41000000000001</v>
      </c>
      <c r="Q193" s="322">
        <v>0</v>
      </c>
      <c r="R193" s="322">
        <f t="shared" si="12"/>
        <v>0</v>
      </c>
      <c r="S193" s="322">
        <v>0</v>
      </c>
      <c r="T193" s="323">
        <f t="shared" si="13"/>
        <v>0</v>
      </c>
      <c r="AR193" s="324" t="s">
        <v>225</v>
      </c>
      <c r="AT193" s="324" t="s">
        <v>221</v>
      </c>
      <c r="AU193" s="324" t="s">
        <v>203</v>
      </c>
      <c r="AY193" s="8" t="s">
        <v>219</v>
      </c>
      <c r="BE193" s="291">
        <f t="shared" si="14"/>
        <v>0</v>
      </c>
      <c r="BF193" s="291">
        <f t="shared" si="15"/>
        <v>0</v>
      </c>
      <c r="BG193" s="291">
        <f t="shared" si="16"/>
        <v>0</v>
      </c>
      <c r="BH193" s="291">
        <f t="shared" si="17"/>
        <v>0</v>
      </c>
      <c r="BI193" s="291">
        <f t="shared" si="18"/>
        <v>0</v>
      </c>
      <c r="BJ193" s="8" t="s">
        <v>203</v>
      </c>
      <c r="BK193" s="291">
        <f t="shared" si="19"/>
        <v>0</v>
      </c>
      <c r="BL193" s="8" t="s">
        <v>225</v>
      </c>
      <c r="BM193" s="324" t="s">
        <v>503</v>
      </c>
    </row>
    <row r="194" spans="2:65" s="1" customFormat="1" ht="37.9" customHeight="1">
      <c r="B194" s="20"/>
      <c r="C194" s="332" t="s">
        <v>504</v>
      </c>
      <c r="D194" s="332" t="s">
        <v>327</v>
      </c>
      <c r="E194" s="333" t="s">
        <v>505</v>
      </c>
      <c r="F194" s="334" t="s">
        <v>506</v>
      </c>
      <c r="G194" s="335" t="s">
        <v>424</v>
      </c>
      <c r="H194" s="336">
        <v>244</v>
      </c>
      <c r="I194" s="337">
        <v>0</v>
      </c>
      <c r="J194" s="338">
        <f t="shared" si="10"/>
        <v>0</v>
      </c>
      <c r="K194" s="339"/>
      <c r="L194" s="340"/>
      <c r="M194" s="341" t="s">
        <v>92</v>
      </c>
      <c r="N194" s="342" t="s">
        <v>128</v>
      </c>
      <c r="O194" s="322">
        <v>0</v>
      </c>
      <c r="P194" s="322">
        <f t="shared" si="11"/>
        <v>0</v>
      </c>
      <c r="Q194" s="322">
        <v>5.0000000000000001E-3</v>
      </c>
      <c r="R194" s="322">
        <f t="shared" si="12"/>
        <v>1.22</v>
      </c>
      <c r="S194" s="322">
        <v>0</v>
      </c>
      <c r="T194" s="323">
        <f t="shared" si="13"/>
        <v>0</v>
      </c>
      <c r="AR194" s="324" t="s">
        <v>253</v>
      </c>
      <c r="AT194" s="324" t="s">
        <v>327</v>
      </c>
      <c r="AU194" s="324" t="s">
        <v>203</v>
      </c>
      <c r="AY194" s="8" t="s">
        <v>219</v>
      </c>
      <c r="BE194" s="291">
        <f t="shared" si="14"/>
        <v>0</v>
      </c>
      <c r="BF194" s="291">
        <f t="shared" si="15"/>
        <v>0</v>
      </c>
      <c r="BG194" s="291">
        <f t="shared" si="16"/>
        <v>0</v>
      </c>
      <c r="BH194" s="291">
        <f t="shared" si="17"/>
        <v>0</v>
      </c>
      <c r="BI194" s="291">
        <f t="shared" si="18"/>
        <v>0</v>
      </c>
      <c r="BJ194" s="8" t="s">
        <v>203</v>
      </c>
      <c r="BK194" s="291">
        <f t="shared" si="19"/>
        <v>0</v>
      </c>
      <c r="BL194" s="8" t="s">
        <v>225</v>
      </c>
      <c r="BM194" s="324" t="s">
        <v>507</v>
      </c>
    </row>
    <row r="195" spans="2:65" s="1" customFormat="1" ht="37.9" customHeight="1">
      <c r="B195" s="20"/>
      <c r="C195" s="332" t="s">
        <v>508</v>
      </c>
      <c r="D195" s="332" t="s">
        <v>327</v>
      </c>
      <c r="E195" s="333" t="s">
        <v>509</v>
      </c>
      <c r="F195" s="334" t="s">
        <v>510</v>
      </c>
      <c r="G195" s="335" t="s">
        <v>424</v>
      </c>
      <c r="H195" s="336">
        <v>68</v>
      </c>
      <c r="I195" s="337">
        <v>0</v>
      </c>
      <c r="J195" s="338">
        <f t="shared" si="10"/>
        <v>0</v>
      </c>
      <c r="K195" s="339"/>
      <c r="L195" s="340"/>
      <c r="M195" s="341" t="s">
        <v>92</v>
      </c>
      <c r="N195" s="342" t="s">
        <v>128</v>
      </c>
      <c r="O195" s="322">
        <v>0</v>
      </c>
      <c r="P195" s="322">
        <f t="shared" si="11"/>
        <v>0</v>
      </c>
      <c r="Q195" s="322">
        <v>5.0000000000000001E-3</v>
      </c>
      <c r="R195" s="322">
        <f t="shared" si="12"/>
        <v>0.34</v>
      </c>
      <c r="S195" s="322">
        <v>0</v>
      </c>
      <c r="T195" s="323">
        <f t="shared" si="13"/>
        <v>0</v>
      </c>
      <c r="AR195" s="324" t="s">
        <v>253</v>
      </c>
      <c r="AT195" s="324" t="s">
        <v>327</v>
      </c>
      <c r="AU195" s="324" t="s">
        <v>203</v>
      </c>
      <c r="AY195" s="8" t="s">
        <v>219</v>
      </c>
      <c r="BE195" s="291">
        <f t="shared" si="14"/>
        <v>0</v>
      </c>
      <c r="BF195" s="291">
        <f t="shared" si="15"/>
        <v>0</v>
      </c>
      <c r="BG195" s="291">
        <f t="shared" si="16"/>
        <v>0</v>
      </c>
      <c r="BH195" s="291">
        <f t="shared" si="17"/>
        <v>0</v>
      </c>
      <c r="BI195" s="291">
        <f t="shared" si="18"/>
        <v>0</v>
      </c>
      <c r="BJ195" s="8" t="s">
        <v>203</v>
      </c>
      <c r="BK195" s="291">
        <f t="shared" si="19"/>
        <v>0</v>
      </c>
      <c r="BL195" s="8" t="s">
        <v>225</v>
      </c>
      <c r="BM195" s="324" t="s">
        <v>511</v>
      </c>
    </row>
    <row r="196" spans="2:65" s="1" customFormat="1" ht="37.9" customHeight="1">
      <c r="B196" s="20"/>
      <c r="C196" s="332" t="s">
        <v>512</v>
      </c>
      <c r="D196" s="332" t="s">
        <v>327</v>
      </c>
      <c r="E196" s="333" t="s">
        <v>513</v>
      </c>
      <c r="F196" s="334" t="s">
        <v>514</v>
      </c>
      <c r="G196" s="335" t="s">
        <v>424</v>
      </c>
      <c r="H196" s="336">
        <v>31</v>
      </c>
      <c r="I196" s="337">
        <v>0</v>
      </c>
      <c r="J196" s="338">
        <f t="shared" si="10"/>
        <v>0</v>
      </c>
      <c r="K196" s="339"/>
      <c r="L196" s="340"/>
      <c r="M196" s="341" t="s">
        <v>92</v>
      </c>
      <c r="N196" s="342" t="s">
        <v>128</v>
      </c>
      <c r="O196" s="322">
        <v>0</v>
      </c>
      <c r="P196" s="322">
        <f t="shared" si="11"/>
        <v>0</v>
      </c>
      <c r="Q196" s="322">
        <v>5.0000000000000001E-3</v>
      </c>
      <c r="R196" s="322">
        <f t="shared" si="12"/>
        <v>0.155</v>
      </c>
      <c r="S196" s="322">
        <v>0</v>
      </c>
      <c r="T196" s="323">
        <f t="shared" si="13"/>
        <v>0</v>
      </c>
      <c r="AR196" s="324" t="s">
        <v>253</v>
      </c>
      <c r="AT196" s="324" t="s">
        <v>327</v>
      </c>
      <c r="AU196" s="324" t="s">
        <v>203</v>
      </c>
      <c r="AY196" s="8" t="s">
        <v>219</v>
      </c>
      <c r="BE196" s="291">
        <f t="shared" si="14"/>
        <v>0</v>
      </c>
      <c r="BF196" s="291">
        <f t="shared" si="15"/>
        <v>0</v>
      </c>
      <c r="BG196" s="291">
        <f t="shared" si="16"/>
        <v>0</v>
      </c>
      <c r="BH196" s="291">
        <f t="shared" si="17"/>
        <v>0</v>
      </c>
      <c r="BI196" s="291">
        <f t="shared" si="18"/>
        <v>0</v>
      </c>
      <c r="BJ196" s="8" t="s">
        <v>203</v>
      </c>
      <c r="BK196" s="291">
        <f t="shared" si="19"/>
        <v>0</v>
      </c>
      <c r="BL196" s="8" t="s">
        <v>225</v>
      </c>
      <c r="BM196" s="324" t="s">
        <v>515</v>
      </c>
    </row>
    <row r="197" spans="2:65" s="1" customFormat="1" ht="44.25" customHeight="1">
      <c r="B197" s="20"/>
      <c r="C197" s="332" t="s">
        <v>516</v>
      </c>
      <c r="D197" s="332" t="s">
        <v>327</v>
      </c>
      <c r="E197" s="333" t="s">
        <v>517</v>
      </c>
      <c r="F197" s="334" t="s">
        <v>518</v>
      </c>
      <c r="G197" s="335" t="s">
        <v>424</v>
      </c>
      <c r="H197" s="336">
        <v>40</v>
      </c>
      <c r="I197" s="337">
        <v>0</v>
      </c>
      <c r="J197" s="338">
        <f t="shared" si="10"/>
        <v>0</v>
      </c>
      <c r="K197" s="339"/>
      <c r="L197" s="340"/>
      <c r="M197" s="341" t="s">
        <v>92</v>
      </c>
      <c r="N197" s="342" t="s">
        <v>128</v>
      </c>
      <c r="O197" s="322">
        <v>0</v>
      </c>
      <c r="P197" s="322">
        <f t="shared" si="11"/>
        <v>0</v>
      </c>
      <c r="Q197" s="322">
        <v>5.0000000000000001E-3</v>
      </c>
      <c r="R197" s="322">
        <f t="shared" si="12"/>
        <v>0.2</v>
      </c>
      <c r="S197" s="322">
        <v>0</v>
      </c>
      <c r="T197" s="323">
        <f t="shared" si="13"/>
        <v>0</v>
      </c>
      <c r="AR197" s="324" t="s">
        <v>253</v>
      </c>
      <c r="AT197" s="324" t="s">
        <v>327</v>
      </c>
      <c r="AU197" s="324" t="s">
        <v>203</v>
      </c>
      <c r="AY197" s="8" t="s">
        <v>219</v>
      </c>
      <c r="BE197" s="291">
        <f t="shared" si="14"/>
        <v>0</v>
      </c>
      <c r="BF197" s="291">
        <f t="shared" si="15"/>
        <v>0</v>
      </c>
      <c r="BG197" s="291">
        <f t="shared" si="16"/>
        <v>0</v>
      </c>
      <c r="BH197" s="291">
        <f t="shared" si="17"/>
        <v>0</v>
      </c>
      <c r="BI197" s="291">
        <f t="shared" si="18"/>
        <v>0</v>
      </c>
      <c r="BJ197" s="8" t="s">
        <v>203</v>
      </c>
      <c r="BK197" s="291">
        <f t="shared" si="19"/>
        <v>0</v>
      </c>
      <c r="BL197" s="8" t="s">
        <v>225</v>
      </c>
      <c r="BM197" s="324" t="s">
        <v>519</v>
      </c>
    </row>
    <row r="198" spans="2:65" s="1" customFormat="1" ht="24.2" customHeight="1">
      <c r="B198" s="20"/>
      <c r="C198" s="314" t="s">
        <v>520</v>
      </c>
      <c r="D198" s="314" t="s">
        <v>221</v>
      </c>
      <c r="E198" s="315" t="s">
        <v>521</v>
      </c>
      <c r="F198" s="82" t="s">
        <v>522</v>
      </c>
      <c r="G198" s="316" t="s">
        <v>424</v>
      </c>
      <c r="H198" s="317">
        <v>4414</v>
      </c>
      <c r="I198" s="318">
        <v>0</v>
      </c>
      <c r="J198" s="319">
        <f t="shared" si="10"/>
        <v>0</v>
      </c>
      <c r="K198" s="320"/>
      <c r="L198" s="20"/>
      <c r="M198" s="321" t="s">
        <v>92</v>
      </c>
      <c r="N198" s="288" t="s">
        <v>128</v>
      </c>
      <c r="O198" s="322">
        <v>2.4E-2</v>
      </c>
      <c r="P198" s="322">
        <f t="shared" si="11"/>
        <v>105.93600000000001</v>
      </c>
      <c r="Q198" s="322">
        <v>0</v>
      </c>
      <c r="R198" s="322">
        <f t="shared" si="12"/>
        <v>0</v>
      </c>
      <c r="S198" s="322">
        <v>0</v>
      </c>
      <c r="T198" s="323">
        <f t="shared" si="13"/>
        <v>0</v>
      </c>
      <c r="AR198" s="324" t="s">
        <v>225</v>
      </c>
      <c r="AT198" s="324" t="s">
        <v>221</v>
      </c>
      <c r="AU198" s="324" t="s">
        <v>203</v>
      </c>
      <c r="AY198" s="8" t="s">
        <v>219</v>
      </c>
      <c r="BE198" s="291">
        <f t="shared" si="14"/>
        <v>0</v>
      </c>
      <c r="BF198" s="291">
        <f t="shared" si="15"/>
        <v>0</v>
      </c>
      <c r="BG198" s="291">
        <f t="shared" si="16"/>
        <v>0</v>
      </c>
      <c r="BH198" s="291">
        <f t="shared" si="17"/>
        <v>0</v>
      </c>
      <c r="BI198" s="291">
        <f t="shared" si="18"/>
        <v>0</v>
      </c>
      <c r="BJ198" s="8" t="s">
        <v>203</v>
      </c>
      <c r="BK198" s="291">
        <f t="shared" si="19"/>
        <v>0</v>
      </c>
      <c r="BL198" s="8" t="s">
        <v>225</v>
      </c>
      <c r="BM198" s="324" t="s">
        <v>523</v>
      </c>
    </row>
    <row r="199" spans="2:65" s="1" customFormat="1" ht="24.2" customHeight="1">
      <c r="B199" s="20"/>
      <c r="C199" s="314" t="s">
        <v>524</v>
      </c>
      <c r="D199" s="314" t="s">
        <v>221</v>
      </c>
      <c r="E199" s="315" t="s">
        <v>525</v>
      </c>
      <c r="F199" s="82" t="s">
        <v>526</v>
      </c>
      <c r="G199" s="316" t="s">
        <v>424</v>
      </c>
      <c r="H199" s="317">
        <v>2301</v>
      </c>
      <c r="I199" s="318">
        <v>0</v>
      </c>
      <c r="J199" s="319">
        <f t="shared" si="10"/>
        <v>0</v>
      </c>
      <c r="K199" s="320"/>
      <c r="L199" s="20"/>
      <c r="M199" s="321" t="s">
        <v>92</v>
      </c>
      <c r="N199" s="288" t="s">
        <v>128</v>
      </c>
      <c r="O199" s="322">
        <v>1.4999999999999999E-2</v>
      </c>
      <c r="P199" s="322">
        <f t="shared" si="11"/>
        <v>34.515000000000001</v>
      </c>
      <c r="Q199" s="322">
        <v>0</v>
      </c>
      <c r="R199" s="322">
        <f t="shared" si="12"/>
        <v>0</v>
      </c>
      <c r="S199" s="322">
        <v>0</v>
      </c>
      <c r="T199" s="323">
        <f t="shared" si="13"/>
        <v>0</v>
      </c>
      <c r="AR199" s="324" t="s">
        <v>225</v>
      </c>
      <c r="AT199" s="324" t="s">
        <v>221</v>
      </c>
      <c r="AU199" s="324" t="s">
        <v>203</v>
      </c>
      <c r="AY199" s="8" t="s">
        <v>219</v>
      </c>
      <c r="BE199" s="291">
        <f t="shared" si="14"/>
        <v>0</v>
      </c>
      <c r="BF199" s="291">
        <f t="shared" si="15"/>
        <v>0</v>
      </c>
      <c r="BG199" s="291">
        <f t="shared" si="16"/>
        <v>0</v>
      </c>
      <c r="BH199" s="291">
        <f t="shared" si="17"/>
        <v>0</v>
      </c>
      <c r="BI199" s="291">
        <f t="shared" si="18"/>
        <v>0</v>
      </c>
      <c r="BJ199" s="8" t="s">
        <v>203</v>
      </c>
      <c r="BK199" s="291">
        <f t="shared" si="19"/>
        <v>0</v>
      </c>
      <c r="BL199" s="8" t="s">
        <v>225</v>
      </c>
      <c r="BM199" s="324" t="s">
        <v>527</v>
      </c>
    </row>
    <row r="200" spans="2:65" s="1" customFormat="1" ht="37.9" customHeight="1">
      <c r="B200" s="20"/>
      <c r="C200" s="332" t="s">
        <v>528</v>
      </c>
      <c r="D200" s="332" t="s">
        <v>327</v>
      </c>
      <c r="E200" s="333" t="s">
        <v>529</v>
      </c>
      <c r="F200" s="334" t="s">
        <v>530</v>
      </c>
      <c r="G200" s="335" t="s">
        <v>424</v>
      </c>
      <c r="H200" s="336">
        <v>81</v>
      </c>
      <c r="I200" s="337">
        <v>0</v>
      </c>
      <c r="J200" s="338">
        <f t="shared" si="10"/>
        <v>0</v>
      </c>
      <c r="K200" s="339"/>
      <c r="L200" s="340"/>
      <c r="M200" s="341" t="s">
        <v>92</v>
      </c>
      <c r="N200" s="342" t="s">
        <v>128</v>
      </c>
      <c r="O200" s="322">
        <v>0</v>
      </c>
      <c r="P200" s="322">
        <f t="shared" si="11"/>
        <v>0</v>
      </c>
      <c r="Q200" s="322">
        <v>1E-4</v>
      </c>
      <c r="R200" s="322">
        <f t="shared" si="12"/>
        <v>8.0999999999999996E-3</v>
      </c>
      <c r="S200" s="322">
        <v>0</v>
      </c>
      <c r="T200" s="323">
        <f t="shared" si="13"/>
        <v>0</v>
      </c>
      <c r="AR200" s="324" t="s">
        <v>253</v>
      </c>
      <c r="AT200" s="324" t="s">
        <v>327</v>
      </c>
      <c r="AU200" s="324" t="s">
        <v>203</v>
      </c>
      <c r="AY200" s="8" t="s">
        <v>219</v>
      </c>
      <c r="BE200" s="291">
        <f t="shared" si="14"/>
        <v>0</v>
      </c>
      <c r="BF200" s="291">
        <f t="shared" si="15"/>
        <v>0</v>
      </c>
      <c r="BG200" s="291">
        <f t="shared" si="16"/>
        <v>0</v>
      </c>
      <c r="BH200" s="291">
        <f t="shared" si="17"/>
        <v>0</v>
      </c>
      <c r="BI200" s="291">
        <f t="shared" si="18"/>
        <v>0</v>
      </c>
      <c r="BJ200" s="8" t="s">
        <v>203</v>
      </c>
      <c r="BK200" s="291">
        <f t="shared" si="19"/>
        <v>0</v>
      </c>
      <c r="BL200" s="8" t="s">
        <v>225</v>
      </c>
      <c r="BM200" s="324" t="s">
        <v>531</v>
      </c>
    </row>
    <row r="201" spans="2:65" s="1" customFormat="1" ht="37.9" customHeight="1">
      <c r="B201" s="20"/>
      <c r="C201" s="332" t="s">
        <v>532</v>
      </c>
      <c r="D201" s="332" t="s">
        <v>327</v>
      </c>
      <c r="E201" s="333" t="s">
        <v>533</v>
      </c>
      <c r="F201" s="334" t="s">
        <v>534</v>
      </c>
      <c r="G201" s="335" t="s">
        <v>424</v>
      </c>
      <c r="H201" s="336">
        <v>46</v>
      </c>
      <c r="I201" s="337">
        <v>0</v>
      </c>
      <c r="J201" s="338">
        <f t="shared" si="10"/>
        <v>0</v>
      </c>
      <c r="K201" s="339"/>
      <c r="L201" s="340"/>
      <c r="M201" s="341" t="s">
        <v>92</v>
      </c>
      <c r="N201" s="342" t="s">
        <v>128</v>
      </c>
      <c r="O201" s="322">
        <v>0</v>
      </c>
      <c r="P201" s="322">
        <f t="shared" si="11"/>
        <v>0</v>
      </c>
      <c r="Q201" s="322">
        <v>1E-4</v>
      </c>
      <c r="R201" s="322">
        <f t="shared" si="12"/>
        <v>4.5999999999999999E-3</v>
      </c>
      <c r="S201" s="322">
        <v>0</v>
      </c>
      <c r="T201" s="323">
        <f t="shared" si="13"/>
        <v>0</v>
      </c>
      <c r="AR201" s="324" t="s">
        <v>253</v>
      </c>
      <c r="AT201" s="324" t="s">
        <v>327</v>
      </c>
      <c r="AU201" s="324" t="s">
        <v>203</v>
      </c>
      <c r="AY201" s="8" t="s">
        <v>219</v>
      </c>
      <c r="BE201" s="291">
        <f t="shared" si="14"/>
        <v>0</v>
      </c>
      <c r="BF201" s="291">
        <f t="shared" si="15"/>
        <v>0</v>
      </c>
      <c r="BG201" s="291">
        <f t="shared" si="16"/>
        <v>0</v>
      </c>
      <c r="BH201" s="291">
        <f t="shared" si="17"/>
        <v>0</v>
      </c>
      <c r="BI201" s="291">
        <f t="shared" si="18"/>
        <v>0</v>
      </c>
      <c r="BJ201" s="8" t="s">
        <v>203</v>
      </c>
      <c r="BK201" s="291">
        <f t="shared" si="19"/>
        <v>0</v>
      </c>
      <c r="BL201" s="8" t="s">
        <v>225</v>
      </c>
      <c r="BM201" s="324" t="s">
        <v>535</v>
      </c>
    </row>
    <row r="202" spans="2:65" s="1" customFormat="1" ht="37.9" customHeight="1">
      <c r="B202" s="20"/>
      <c r="C202" s="332" t="s">
        <v>536</v>
      </c>
      <c r="D202" s="332" t="s">
        <v>327</v>
      </c>
      <c r="E202" s="333" t="s">
        <v>537</v>
      </c>
      <c r="F202" s="334" t="s">
        <v>538</v>
      </c>
      <c r="G202" s="335" t="s">
        <v>424</v>
      </c>
      <c r="H202" s="336">
        <v>109</v>
      </c>
      <c r="I202" s="337">
        <v>0</v>
      </c>
      <c r="J202" s="338">
        <f t="shared" si="10"/>
        <v>0</v>
      </c>
      <c r="K202" s="339"/>
      <c r="L202" s="340"/>
      <c r="M202" s="341" t="s">
        <v>92</v>
      </c>
      <c r="N202" s="342" t="s">
        <v>128</v>
      </c>
      <c r="O202" s="322">
        <v>0</v>
      </c>
      <c r="P202" s="322">
        <f t="shared" si="11"/>
        <v>0</v>
      </c>
      <c r="Q202" s="322">
        <v>1E-4</v>
      </c>
      <c r="R202" s="322">
        <f t="shared" si="12"/>
        <v>1.09E-2</v>
      </c>
      <c r="S202" s="322">
        <v>0</v>
      </c>
      <c r="T202" s="323">
        <f t="shared" si="13"/>
        <v>0</v>
      </c>
      <c r="AR202" s="324" t="s">
        <v>253</v>
      </c>
      <c r="AT202" s="324" t="s">
        <v>327</v>
      </c>
      <c r="AU202" s="324" t="s">
        <v>203</v>
      </c>
      <c r="AY202" s="8" t="s">
        <v>219</v>
      </c>
      <c r="BE202" s="291">
        <f t="shared" si="14"/>
        <v>0</v>
      </c>
      <c r="BF202" s="291">
        <f t="shared" si="15"/>
        <v>0</v>
      </c>
      <c r="BG202" s="291">
        <f t="shared" si="16"/>
        <v>0</v>
      </c>
      <c r="BH202" s="291">
        <f t="shared" si="17"/>
        <v>0</v>
      </c>
      <c r="BI202" s="291">
        <f t="shared" si="18"/>
        <v>0</v>
      </c>
      <c r="BJ202" s="8" t="s">
        <v>203</v>
      </c>
      <c r="BK202" s="291">
        <f t="shared" si="19"/>
        <v>0</v>
      </c>
      <c r="BL202" s="8" t="s">
        <v>225</v>
      </c>
      <c r="BM202" s="324" t="s">
        <v>539</v>
      </c>
    </row>
    <row r="203" spans="2:65" s="1" customFormat="1" ht="33" customHeight="1">
      <c r="B203" s="20"/>
      <c r="C203" s="332" t="s">
        <v>540</v>
      </c>
      <c r="D203" s="332" t="s">
        <v>327</v>
      </c>
      <c r="E203" s="333" t="s">
        <v>541</v>
      </c>
      <c r="F203" s="334" t="s">
        <v>542</v>
      </c>
      <c r="G203" s="335" t="s">
        <v>424</v>
      </c>
      <c r="H203" s="336">
        <v>93</v>
      </c>
      <c r="I203" s="337">
        <v>0</v>
      </c>
      <c r="J203" s="338">
        <f t="shared" si="10"/>
        <v>0</v>
      </c>
      <c r="K203" s="339"/>
      <c r="L203" s="340"/>
      <c r="M203" s="341" t="s">
        <v>92</v>
      </c>
      <c r="N203" s="342" t="s">
        <v>128</v>
      </c>
      <c r="O203" s="322">
        <v>0</v>
      </c>
      <c r="P203" s="322">
        <f t="shared" si="11"/>
        <v>0</v>
      </c>
      <c r="Q203" s="322">
        <v>1E-4</v>
      </c>
      <c r="R203" s="322">
        <f t="shared" si="12"/>
        <v>9.300000000000001E-3</v>
      </c>
      <c r="S203" s="322">
        <v>0</v>
      </c>
      <c r="T203" s="323">
        <f t="shared" si="13"/>
        <v>0</v>
      </c>
      <c r="AR203" s="324" t="s">
        <v>253</v>
      </c>
      <c r="AT203" s="324" t="s">
        <v>327</v>
      </c>
      <c r="AU203" s="324" t="s">
        <v>203</v>
      </c>
      <c r="AY203" s="8" t="s">
        <v>219</v>
      </c>
      <c r="BE203" s="291">
        <f t="shared" si="14"/>
        <v>0</v>
      </c>
      <c r="BF203" s="291">
        <f t="shared" si="15"/>
        <v>0</v>
      </c>
      <c r="BG203" s="291">
        <f t="shared" si="16"/>
        <v>0</v>
      </c>
      <c r="BH203" s="291">
        <f t="shared" si="17"/>
        <v>0</v>
      </c>
      <c r="BI203" s="291">
        <f t="shared" si="18"/>
        <v>0</v>
      </c>
      <c r="BJ203" s="8" t="s">
        <v>203</v>
      </c>
      <c r="BK203" s="291">
        <f t="shared" si="19"/>
        <v>0</v>
      </c>
      <c r="BL203" s="8" t="s">
        <v>225</v>
      </c>
      <c r="BM203" s="324" t="s">
        <v>543</v>
      </c>
    </row>
    <row r="204" spans="2:65" s="1" customFormat="1" ht="37.9" customHeight="1">
      <c r="B204" s="20"/>
      <c r="C204" s="332" t="s">
        <v>544</v>
      </c>
      <c r="D204" s="332" t="s">
        <v>327</v>
      </c>
      <c r="E204" s="333" t="s">
        <v>545</v>
      </c>
      <c r="F204" s="334" t="s">
        <v>546</v>
      </c>
      <c r="G204" s="335" t="s">
        <v>424</v>
      </c>
      <c r="H204" s="336">
        <v>23</v>
      </c>
      <c r="I204" s="337">
        <v>0</v>
      </c>
      <c r="J204" s="338">
        <f t="shared" si="10"/>
        <v>0</v>
      </c>
      <c r="K204" s="339"/>
      <c r="L204" s="340"/>
      <c r="M204" s="341" t="s">
        <v>92</v>
      </c>
      <c r="N204" s="342" t="s">
        <v>128</v>
      </c>
      <c r="O204" s="322">
        <v>0</v>
      </c>
      <c r="P204" s="322">
        <f t="shared" si="11"/>
        <v>0</v>
      </c>
      <c r="Q204" s="322">
        <v>1E-4</v>
      </c>
      <c r="R204" s="322">
        <f t="shared" si="12"/>
        <v>2.3E-3</v>
      </c>
      <c r="S204" s="322">
        <v>0</v>
      </c>
      <c r="T204" s="323">
        <f t="shared" si="13"/>
        <v>0</v>
      </c>
      <c r="AR204" s="324" t="s">
        <v>253</v>
      </c>
      <c r="AT204" s="324" t="s">
        <v>327</v>
      </c>
      <c r="AU204" s="324" t="s">
        <v>203</v>
      </c>
      <c r="AY204" s="8" t="s">
        <v>219</v>
      </c>
      <c r="BE204" s="291">
        <f t="shared" si="14"/>
        <v>0</v>
      </c>
      <c r="BF204" s="291">
        <f t="shared" si="15"/>
        <v>0</v>
      </c>
      <c r="BG204" s="291">
        <f t="shared" si="16"/>
        <v>0</v>
      </c>
      <c r="BH204" s="291">
        <f t="shared" si="17"/>
        <v>0</v>
      </c>
      <c r="BI204" s="291">
        <f t="shared" si="18"/>
        <v>0</v>
      </c>
      <c r="BJ204" s="8" t="s">
        <v>203</v>
      </c>
      <c r="BK204" s="291">
        <f t="shared" si="19"/>
        <v>0</v>
      </c>
      <c r="BL204" s="8" t="s">
        <v>225</v>
      </c>
      <c r="BM204" s="324" t="s">
        <v>547</v>
      </c>
    </row>
    <row r="205" spans="2:65" s="1" customFormat="1" ht="37.9" customHeight="1">
      <c r="B205" s="20"/>
      <c r="C205" s="332" t="s">
        <v>548</v>
      </c>
      <c r="D205" s="332" t="s">
        <v>327</v>
      </c>
      <c r="E205" s="333" t="s">
        <v>549</v>
      </c>
      <c r="F205" s="334" t="s">
        <v>550</v>
      </c>
      <c r="G205" s="335" t="s">
        <v>424</v>
      </c>
      <c r="H205" s="336">
        <v>18</v>
      </c>
      <c r="I205" s="337">
        <v>0</v>
      </c>
      <c r="J205" s="338">
        <f t="shared" ref="J205:J236" si="20">ROUND(I205*H205,2)</f>
        <v>0</v>
      </c>
      <c r="K205" s="339"/>
      <c r="L205" s="340"/>
      <c r="M205" s="341" t="s">
        <v>92</v>
      </c>
      <c r="N205" s="342" t="s">
        <v>128</v>
      </c>
      <c r="O205" s="322">
        <v>0</v>
      </c>
      <c r="P205" s="322">
        <f t="shared" ref="P205:P236" si="21">O205*H205</f>
        <v>0</v>
      </c>
      <c r="Q205" s="322">
        <v>1E-4</v>
      </c>
      <c r="R205" s="322">
        <f t="shared" ref="R205:R236" si="22">Q205*H205</f>
        <v>1.8000000000000002E-3</v>
      </c>
      <c r="S205" s="322">
        <v>0</v>
      </c>
      <c r="T205" s="323">
        <f t="shared" ref="T205:T236" si="23">S205*H205</f>
        <v>0</v>
      </c>
      <c r="AR205" s="324" t="s">
        <v>253</v>
      </c>
      <c r="AT205" s="324" t="s">
        <v>327</v>
      </c>
      <c r="AU205" s="324" t="s">
        <v>203</v>
      </c>
      <c r="AY205" s="8" t="s">
        <v>219</v>
      </c>
      <c r="BE205" s="291">
        <f t="shared" ref="BE205:BE236" si="24">IF(N205="základná",J205,0)</f>
        <v>0</v>
      </c>
      <c r="BF205" s="291">
        <f t="shared" ref="BF205:BF236" si="25">IF(N205="znížená",J205,0)</f>
        <v>0</v>
      </c>
      <c r="BG205" s="291">
        <f t="shared" ref="BG205:BG236" si="26">IF(N205="zákl. prenesená",J205,0)</f>
        <v>0</v>
      </c>
      <c r="BH205" s="291">
        <f t="shared" ref="BH205:BH236" si="27">IF(N205="zníž. prenesená",J205,0)</f>
        <v>0</v>
      </c>
      <c r="BI205" s="291">
        <f t="shared" ref="BI205:BI236" si="28">IF(N205="nulová",J205,0)</f>
        <v>0</v>
      </c>
      <c r="BJ205" s="8" t="s">
        <v>203</v>
      </c>
      <c r="BK205" s="291">
        <f t="shared" ref="BK205:BK236" si="29">ROUND(I205*H205,2)</f>
        <v>0</v>
      </c>
      <c r="BL205" s="8" t="s">
        <v>225</v>
      </c>
      <c r="BM205" s="324" t="s">
        <v>551</v>
      </c>
    </row>
    <row r="206" spans="2:65" s="1" customFormat="1" ht="37.9" customHeight="1">
      <c r="B206" s="20"/>
      <c r="C206" s="332" t="s">
        <v>552</v>
      </c>
      <c r="D206" s="332" t="s">
        <v>327</v>
      </c>
      <c r="E206" s="333" t="s">
        <v>553</v>
      </c>
      <c r="F206" s="334" t="s">
        <v>554</v>
      </c>
      <c r="G206" s="335" t="s">
        <v>424</v>
      </c>
      <c r="H206" s="336">
        <v>79</v>
      </c>
      <c r="I206" s="337">
        <v>0</v>
      </c>
      <c r="J206" s="338">
        <f t="shared" si="20"/>
        <v>0</v>
      </c>
      <c r="K206" s="339"/>
      <c r="L206" s="340"/>
      <c r="M206" s="341" t="s">
        <v>92</v>
      </c>
      <c r="N206" s="342" t="s">
        <v>128</v>
      </c>
      <c r="O206" s="322">
        <v>0</v>
      </c>
      <c r="P206" s="322">
        <f t="shared" si="21"/>
        <v>0</v>
      </c>
      <c r="Q206" s="322">
        <v>1E-4</v>
      </c>
      <c r="R206" s="322">
        <f t="shared" si="22"/>
        <v>7.9000000000000008E-3</v>
      </c>
      <c r="S206" s="322">
        <v>0</v>
      </c>
      <c r="T206" s="323">
        <f t="shared" si="23"/>
        <v>0</v>
      </c>
      <c r="AR206" s="324" t="s">
        <v>253</v>
      </c>
      <c r="AT206" s="324" t="s">
        <v>327</v>
      </c>
      <c r="AU206" s="324" t="s">
        <v>203</v>
      </c>
      <c r="AY206" s="8" t="s">
        <v>219</v>
      </c>
      <c r="BE206" s="291">
        <f t="shared" si="24"/>
        <v>0</v>
      </c>
      <c r="BF206" s="291">
        <f t="shared" si="25"/>
        <v>0</v>
      </c>
      <c r="BG206" s="291">
        <f t="shared" si="26"/>
        <v>0</v>
      </c>
      <c r="BH206" s="291">
        <f t="shared" si="27"/>
        <v>0</v>
      </c>
      <c r="BI206" s="291">
        <f t="shared" si="28"/>
        <v>0</v>
      </c>
      <c r="BJ206" s="8" t="s">
        <v>203</v>
      </c>
      <c r="BK206" s="291">
        <f t="shared" si="29"/>
        <v>0</v>
      </c>
      <c r="BL206" s="8" t="s">
        <v>225</v>
      </c>
      <c r="BM206" s="324" t="s">
        <v>555</v>
      </c>
    </row>
    <row r="207" spans="2:65" s="1" customFormat="1" ht="37.9" customHeight="1">
      <c r="B207" s="20"/>
      <c r="C207" s="332" t="s">
        <v>556</v>
      </c>
      <c r="D207" s="332" t="s">
        <v>327</v>
      </c>
      <c r="E207" s="333" t="s">
        <v>557</v>
      </c>
      <c r="F207" s="334" t="s">
        <v>558</v>
      </c>
      <c r="G207" s="335" t="s">
        <v>424</v>
      </c>
      <c r="H207" s="336">
        <v>21</v>
      </c>
      <c r="I207" s="337">
        <v>0</v>
      </c>
      <c r="J207" s="338">
        <f t="shared" si="20"/>
        <v>0</v>
      </c>
      <c r="K207" s="339"/>
      <c r="L207" s="340"/>
      <c r="M207" s="341" t="s">
        <v>92</v>
      </c>
      <c r="N207" s="342" t="s">
        <v>128</v>
      </c>
      <c r="O207" s="322">
        <v>0</v>
      </c>
      <c r="P207" s="322">
        <f t="shared" si="21"/>
        <v>0</v>
      </c>
      <c r="Q207" s="322">
        <v>1E-4</v>
      </c>
      <c r="R207" s="322">
        <f t="shared" si="22"/>
        <v>2.1000000000000003E-3</v>
      </c>
      <c r="S207" s="322">
        <v>0</v>
      </c>
      <c r="T207" s="323">
        <f t="shared" si="23"/>
        <v>0</v>
      </c>
      <c r="AR207" s="324" t="s">
        <v>253</v>
      </c>
      <c r="AT207" s="324" t="s">
        <v>327</v>
      </c>
      <c r="AU207" s="324" t="s">
        <v>203</v>
      </c>
      <c r="AY207" s="8" t="s">
        <v>219</v>
      </c>
      <c r="BE207" s="291">
        <f t="shared" si="24"/>
        <v>0</v>
      </c>
      <c r="BF207" s="291">
        <f t="shared" si="25"/>
        <v>0</v>
      </c>
      <c r="BG207" s="291">
        <f t="shared" si="26"/>
        <v>0</v>
      </c>
      <c r="BH207" s="291">
        <f t="shared" si="27"/>
        <v>0</v>
      </c>
      <c r="BI207" s="291">
        <f t="shared" si="28"/>
        <v>0</v>
      </c>
      <c r="BJ207" s="8" t="s">
        <v>203</v>
      </c>
      <c r="BK207" s="291">
        <f t="shared" si="29"/>
        <v>0</v>
      </c>
      <c r="BL207" s="8" t="s">
        <v>225</v>
      </c>
      <c r="BM207" s="324" t="s">
        <v>559</v>
      </c>
    </row>
    <row r="208" spans="2:65" s="1" customFormat="1" ht="33" customHeight="1">
      <c r="B208" s="20"/>
      <c r="C208" s="332" t="s">
        <v>560</v>
      </c>
      <c r="D208" s="332" t="s">
        <v>327</v>
      </c>
      <c r="E208" s="333" t="s">
        <v>561</v>
      </c>
      <c r="F208" s="334" t="s">
        <v>562</v>
      </c>
      <c r="G208" s="335" t="s">
        <v>424</v>
      </c>
      <c r="H208" s="336">
        <v>168</v>
      </c>
      <c r="I208" s="337">
        <v>0</v>
      </c>
      <c r="J208" s="338">
        <f t="shared" si="20"/>
        <v>0</v>
      </c>
      <c r="K208" s="339"/>
      <c r="L208" s="340"/>
      <c r="M208" s="341" t="s">
        <v>92</v>
      </c>
      <c r="N208" s="342" t="s">
        <v>128</v>
      </c>
      <c r="O208" s="322">
        <v>0</v>
      </c>
      <c r="P208" s="322">
        <f t="shared" si="21"/>
        <v>0</v>
      </c>
      <c r="Q208" s="322">
        <v>1E-4</v>
      </c>
      <c r="R208" s="322">
        <f t="shared" si="22"/>
        <v>1.6800000000000002E-2</v>
      </c>
      <c r="S208" s="322">
        <v>0</v>
      </c>
      <c r="T208" s="323">
        <f t="shared" si="23"/>
        <v>0</v>
      </c>
      <c r="AR208" s="324" t="s">
        <v>253</v>
      </c>
      <c r="AT208" s="324" t="s">
        <v>327</v>
      </c>
      <c r="AU208" s="324" t="s">
        <v>203</v>
      </c>
      <c r="AY208" s="8" t="s">
        <v>219</v>
      </c>
      <c r="BE208" s="291">
        <f t="shared" si="24"/>
        <v>0</v>
      </c>
      <c r="BF208" s="291">
        <f t="shared" si="25"/>
        <v>0</v>
      </c>
      <c r="BG208" s="291">
        <f t="shared" si="26"/>
        <v>0</v>
      </c>
      <c r="BH208" s="291">
        <f t="shared" si="27"/>
        <v>0</v>
      </c>
      <c r="BI208" s="291">
        <f t="shared" si="28"/>
        <v>0</v>
      </c>
      <c r="BJ208" s="8" t="s">
        <v>203</v>
      </c>
      <c r="BK208" s="291">
        <f t="shared" si="29"/>
        <v>0</v>
      </c>
      <c r="BL208" s="8" t="s">
        <v>225</v>
      </c>
      <c r="BM208" s="324" t="s">
        <v>563</v>
      </c>
    </row>
    <row r="209" spans="2:65" s="1" customFormat="1" ht="37.9" customHeight="1">
      <c r="B209" s="20"/>
      <c r="C209" s="332" t="s">
        <v>564</v>
      </c>
      <c r="D209" s="332" t="s">
        <v>327</v>
      </c>
      <c r="E209" s="333" t="s">
        <v>565</v>
      </c>
      <c r="F209" s="334" t="s">
        <v>566</v>
      </c>
      <c r="G209" s="335" t="s">
        <v>424</v>
      </c>
      <c r="H209" s="336">
        <v>23</v>
      </c>
      <c r="I209" s="337">
        <v>0</v>
      </c>
      <c r="J209" s="338">
        <f t="shared" si="20"/>
        <v>0</v>
      </c>
      <c r="K209" s="339"/>
      <c r="L209" s="340"/>
      <c r="M209" s="341" t="s">
        <v>92</v>
      </c>
      <c r="N209" s="342" t="s">
        <v>128</v>
      </c>
      <c r="O209" s="322">
        <v>0</v>
      </c>
      <c r="P209" s="322">
        <f t="shared" si="21"/>
        <v>0</v>
      </c>
      <c r="Q209" s="322">
        <v>1E-4</v>
      </c>
      <c r="R209" s="322">
        <f t="shared" si="22"/>
        <v>2.3E-3</v>
      </c>
      <c r="S209" s="322">
        <v>0</v>
      </c>
      <c r="T209" s="323">
        <f t="shared" si="23"/>
        <v>0</v>
      </c>
      <c r="AR209" s="324" t="s">
        <v>253</v>
      </c>
      <c r="AT209" s="324" t="s">
        <v>327</v>
      </c>
      <c r="AU209" s="324" t="s">
        <v>203</v>
      </c>
      <c r="AY209" s="8" t="s">
        <v>219</v>
      </c>
      <c r="BE209" s="291">
        <f t="shared" si="24"/>
        <v>0</v>
      </c>
      <c r="BF209" s="291">
        <f t="shared" si="25"/>
        <v>0</v>
      </c>
      <c r="BG209" s="291">
        <f t="shared" si="26"/>
        <v>0</v>
      </c>
      <c r="BH209" s="291">
        <f t="shared" si="27"/>
        <v>0</v>
      </c>
      <c r="BI209" s="291">
        <f t="shared" si="28"/>
        <v>0</v>
      </c>
      <c r="BJ209" s="8" t="s">
        <v>203</v>
      </c>
      <c r="BK209" s="291">
        <f t="shared" si="29"/>
        <v>0</v>
      </c>
      <c r="BL209" s="8" t="s">
        <v>225</v>
      </c>
      <c r="BM209" s="324" t="s">
        <v>567</v>
      </c>
    </row>
    <row r="210" spans="2:65" s="1" customFormat="1" ht="37.9" customHeight="1">
      <c r="B210" s="20"/>
      <c r="C210" s="332" t="s">
        <v>568</v>
      </c>
      <c r="D210" s="332" t="s">
        <v>327</v>
      </c>
      <c r="E210" s="333" t="s">
        <v>569</v>
      </c>
      <c r="F210" s="334" t="s">
        <v>570</v>
      </c>
      <c r="G210" s="335" t="s">
        <v>424</v>
      </c>
      <c r="H210" s="336">
        <v>99</v>
      </c>
      <c r="I210" s="337">
        <v>0</v>
      </c>
      <c r="J210" s="338">
        <f t="shared" si="20"/>
        <v>0</v>
      </c>
      <c r="K210" s="339"/>
      <c r="L210" s="340"/>
      <c r="M210" s="341" t="s">
        <v>92</v>
      </c>
      <c r="N210" s="342" t="s">
        <v>128</v>
      </c>
      <c r="O210" s="322">
        <v>0</v>
      </c>
      <c r="P210" s="322">
        <f t="shared" si="21"/>
        <v>0</v>
      </c>
      <c r="Q210" s="322">
        <v>1E-4</v>
      </c>
      <c r="R210" s="322">
        <f t="shared" si="22"/>
        <v>9.9000000000000008E-3</v>
      </c>
      <c r="S210" s="322">
        <v>0</v>
      </c>
      <c r="T210" s="323">
        <f t="shared" si="23"/>
        <v>0</v>
      </c>
      <c r="AR210" s="324" t="s">
        <v>253</v>
      </c>
      <c r="AT210" s="324" t="s">
        <v>327</v>
      </c>
      <c r="AU210" s="324" t="s">
        <v>203</v>
      </c>
      <c r="AY210" s="8" t="s">
        <v>219</v>
      </c>
      <c r="BE210" s="291">
        <f t="shared" si="24"/>
        <v>0</v>
      </c>
      <c r="BF210" s="291">
        <f t="shared" si="25"/>
        <v>0</v>
      </c>
      <c r="BG210" s="291">
        <f t="shared" si="26"/>
        <v>0</v>
      </c>
      <c r="BH210" s="291">
        <f t="shared" si="27"/>
        <v>0</v>
      </c>
      <c r="BI210" s="291">
        <f t="shared" si="28"/>
        <v>0</v>
      </c>
      <c r="BJ210" s="8" t="s">
        <v>203</v>
      </c>
      <c r="BK210" s="291">
        <f t="shared" si="29"/>
        <v>0</v>
      </c>
      <c r="BL210" s="8" t="s">
        <v>225</v>
      </c>
      <c r="BM210" s="324" t="s">
        <v>571</v>
      </c>
    </row>
    <row r="211" spans="2:65" s="1" customFormat="1" ht="37.9" customHeight="1">
      <c r="B211" s="20"/>
      <c r="C211" s="332" t="s">
        <v>572</v>
      </c>
      <c r="D211" s="332" t="s">
        <v>327</v>
      </c>
      <c r="E211" s="333" t="s">
        <v>573</v>
      </c>
      <c r="F211" s="334" t="s">
        <v>574</v>
      </c>
      <c r="G211" s="335" t="s">
        <v>424</v>
      </c>
      <c r="H211" s="336">
        <v>43</v>
      </c>
      <c r="I211" s="337">
        <v>0</v>
      </c>
      <c r="J211" s="338">
        <f t="shared" si="20"/>
        <v>0</v>
      </c>
      <c r="K211" s="339"/>
      <c r="L211" s="340"/>
      <c r="M211" s="341" t="s">
        <v>92</v>
      </c>
      <c r="N211" s="342" t="s">
        <v>128</v>
      </c>
      <c r="O211" s="322">
        <v>0</v>
      </c>
      <c r="P211" s="322">
        <f t="shared" si="21"/>
        <v>0</v>
      </c>
      <c r="Q211" s="322">
        <v>1E-4</v>
      </c>
      <c r="R211" s="322">
        <f t="shared" si="22"/>
        <v>4.3E-3</v>
      </c>
      <c r="S211" s="322">
        <v>0</v>
      </c>
      <c r="T211" s="323">
        <f t="shared" si="23"/>
        <v>0</v>
      </c>
      <c r="AR211" s="324" t="s">
        <v>253</v>
      </c>
      <c r="AT211" s="324" t="s">
        <v>327</v>
      </c>
      <c r="AU211" s="324" t="s">
        <v>203</v>
      </c>
      <c r="AY211" s="8" t="s">
        <v>219</v>
      </c>
      <c r="BE211" s="291">
        <f t="shared" si="24"/>
        <v>0</v>
      </c>
      <c r="BF211" s="291">
        <f t="shared" si="25"/>
        <v>0</v>
      </c>
      <c r="BG211" s="291">
        <f t="shared" si="26"/>
        <v>0</v>
      </c>
      <c r="BH211" s="291">
        <f t="shared" si="27"/>
        <v>0</v>
      </c>
      <c r="BI211" s="291">
        <f t="shared" si="28"/>
        <v>0</v>
      </c>
      <c r="BJ211" s="8" t="s">
        <v>203</v>
      </c>
      <c r="BK211" s="291">
        <f t="shared" si="29"/>
        <v>0</v>
      </c>
      <c r="BL211" s="8" t="s">
        <v>225</v>
      </c>
      <c r="BM211" s="324" t="s">
        <v>575</v>
      </c>
    </row>
    <row r="212" spans="2:65" s="1" customFormat="1" ht="37.9" customHeight="1">
      <c r="B212" s="20"/>
      <c r="C212" s="332" t="s">
        <v>576</v>
      </c>
      <c r="D212" s="332" t="s">
        <v>327</v>
      </c>
      <c r="E212" s="333" t="s">
        <v>577</v>
      </c>
      <c r="F212" s="334" t="s">
        <v>578</v>
      </c>
      <c r="G212" s="335" t="s">
        <v>424</v>
      </c>
      <c r="H212" s="336">
        <v>23</v>
      </c>
      <c r="I212" s="337">
        <v>0</v>
      </c>
      <c r="J212" s="338">
        <f t="shared" si="20"/>
        <v>0</v>
      </c>
      <c r="K212" s="339"/>
      <c r="L212" s="340"/>
      <c r="M212" s="341" t="s">
        <v>92</v>
      </c>
      <c r="N212" s="342" t="s">
        <v>128</v>
      </c>
      <c r="O212" s="322">
        <v>0</v>
      </c>
      <c r="P212" s="322">
        <f t="shared" si="21"/>
        <v>0</v>
      </c>
      <c r="Q212" s="322">
        <v>1E-4</v>
      </c>
      <c r="R212" s="322">
        <f t="shared" si="22"/>
        <v>2.3E-3</v>
      </c>
      <c r="S212" s="322">
        <v>0</v>
      </c>
      <c r="T212" s="323">
        <f t="shared" si="23"/>
        <v>0</v>
      </c>
      <c r="AR212" s="324" t="s">
        <v>253</v>
      </c>
      <c r="AT212" s="324" t="s">
        <v>327</v>
      </c>
      <c r="AU212" s="324" t="s">
        <v>203</v>
      </c>
      <c r="AY212" s="8" t="s">
        <v>219</v>
      </c>
      <c r="BE212" s="291">
        <f t="shared" si="24"/>
        <v>0</v>
      </c>
      <c r="BF212" s="291">
        <f t="shared" si="25"/>
        <v>0</v>
      </c>
      <c r="BG212" s="291">
        <f t="shared" si="26"/>
        <v>0</v>
      </c>
      <c r="BH212" s="291">
        <f t="shared" si="27"/>
        <v>0</v>
      </c>
      <c r="BI212" s="291">
        <f t="shared" si="28"/>
        <v>0</v>
      </c>
      <c r="BJ212" s="8" t="s">
        <v>203</v>
      </c>
      <c r="BK212" s="291">
        <f t="shared" si="29"/>
        <v>0</v>
      </c>
      <c r="BL212" s="8" t="s">
        <v>225</v>
      </c>
      <c r="BM212" s="324" t="s">
        <v>579</v>
      </c>
    </row>
    <row r="213" spans="2:65" s="1" customFormat="1" ht="37.9" customHeight="1">
      <c r="B213" s="20"/>
      <c r="C213" s="332" t="s">
        <v>580</v>
      </c>
      <c r="D213" s="332" t="s">
        <v>327</v>
      </c>
      <c r="E213" s="333" t="s">
        <v>581</v>
      </c>
      <c r="F213" s="334" t="s">
        <v>582</v>
      </c>
      <c r="G213" s="335" t="s">
        <v>424</v>
      </c>
      <c r="H213" s="336">
        <v>50</v>
      </c>
      <c r="I213" s="337">
        <v>0</v>
      </c>
      <c r="J213" s="338">
        <f t="shared" si="20"/>
        <v>0</v>
      </c>
      <c r="K213" s="339"/>
      <c r="L213" s="340"/>
      <c r="M213" s="341" t="s">
        <v>92</v>
      </c>
      <c r="N213" s="342" t="s">
        <v>128</v>
      </c>
      <c r="O213" s="322">
        <v>0</v>
      </c>
      <c r="P213" s="322">
        <f t="shared" si="21"/>
        <v>0</v>
      </c>
      <c r="Q213" s="322">
        <v>1E-4</v>
      </c>
      <c r="R213" s="322">
        <f t="shared" si="22"/>
        <v>5.0000000000000001E-3</v>
      </c>
      <c r="S213" s="322">
        <v>0</v>
      </c>
      <c r="T213" s="323">
        <f t="shared" si="23"/>
        <v>0</v>
      </c>
      <c r="AR213" s="324" t="s">
        <v>253</v>
      </c>
      <c r="AT213" s="324" t="s">
        <v>327</v>
      </c>
      <c r="AU213" s="324" t="s">
        <v>203</v>
      </c>
      <c r="AY213" s="8" t="s">
        <v>219</v>
      </c>
      <c r="BE213" s="291">
        <f t="shared" si="24"/>
        <v>0</v>
      </c>
      <c r="BF213" s="291">
        <f t="shared" si="25"/>
        <v>0</v>
      </c>
      <c r="BG213" s="291">
        <f t="shared" si="26"/>
        <v>0</v>
      </c>
      <c r="BH213" s="291">
        <f t="shared" si="27"/>
        <v>0</v>
      </c>
      <c r="BI213" s="291">
        <f t="shared" si="28"/>
        <v>0</v>
      </c>
      <c r="BJ213" s="8" t="s">
        <v>203</v>
      </c>
      <c r="BK213" s="291">
        <f t="shared" si="29"/>
        <v>0</v>
      </c>
      <c r="BL213" s="8" t="s">
        <v>225</v>
      </c>
      <c r="BM213" s="324" t="s">
        <v>583</v>
      </c>
    </row>
    <row r="214" spans="2:65" s="1" customFormat="1" ht="37.9" customHeight="1">
      <c r="B214" s="20"/>
      <c r="C214" s="332" t="s">
        <v>584</v>
      </c>
      <c r="D214" s="332" t="s">
        <v>327</v>
      </c>
      <c r="E214" s="333" t="s">
        <v>585</v>
      </c>
      <c r="F214" s="334" t="s">
        <v>586</v>
      </c>
      <c r="G214" s="335" t="s">
        <v>424</v>
      </c>
      <c r="H214" s="336">
        <v>26</v>
      </c>
      <c r="I214" s="337">
        <v>0</v>
      </c>
      <c r="J214" s="338">
        <f t="shared" si="20"/>
        <v>0</v>
      </c>
      <c r="K214" s="339"/>
      <c r="L214" s="340"/>
      <c r="M214" s="341" t="s">
        <v>92</v>
      </c>
      <c r="N214" s="342" t="s">
        <v>128</v>
      </c>
      <c r="O214" s="322">
        <v>0</v>
      </c>
      <c r="P214" s="322">
        <f t="shared" si="21"/>
        <v>0</v>
      </c>
      <c r="Q214" s="322">
        <v>1E-4</v>
      </c>
      <c r="R214" s="322">
        <f t="shared" si="22"/>
        <v>2.6000000000000003E-3</v>
      </c>
      <c r="S214" s="322">
        <v>0</v>
      </c>
      <c r="T214" s="323">
        <f t="shared" si="23"/>
        <v>0</v>
      </c>
      <c r="AR214" s="324" t="s">
        <v>253</v>
      </c>
      <c r="AT214" s="324" t="s">
        <v>327</v>
      </c>
      <c r="AU214" s="324" t="s">
        <v>203</v>
      </c>
      <c r="AY214" s="8" t="s">
        <v>219</v>
      </c>
      <c r="BE214" s="291">
        <f t="shared" si="24"/>
        <v>0</v>
      </c>
      <c r="BF214" s="291">
        <f t="shared" si="25"/>
        <v>0</v>
      </c>
      <c r="BG214" s="291">
        <f t="shared" si="26"/>
        <v>0</v>
      </c>
      <c r="BH214" s="291">
        <f t="shared" si="27"/>
        <v>0</v>
      </c>
      <c r="BI214" s="291">
        <f t="shared" si="28"/>
        <v>0</v>
      </c>
      <c r="BJ214" s="8" t="s">
        <v>203</v>
      </c>
      <c r="BK214" s="291">
        <f t="shared" si="29"/>
        <v>0</v>
      </c>
      <c r="BL214" s="8" t="s">
        <v>225</v>
      </c>
      <c r="BM214" s="324" t="s">
        <v>587</v>
      </c>
    </row>
    <row r="215" spans="2:65" s="1" customFormat="1" ht="37.9" customHeight="1">
      <c r="B215" s="20"/>
      <c r="C215" s="332" t="s">
        <v>588</v>
      </c>
      <c r="D215" s="332" t="s">
        <v>327</v>
      </c>
      <c r="E215" s="333" t="s">
        <v>589</v>
      </c>
      <c r="F215" s="334" t="s">
        <v>590</v>
      </c>
      <c r="G215" s="335" t="s">
        <v>424</v>
      </c>
      <c r="H215" s="336">
        <v>38</v>
      </c>
      <c r="I215" s="337">
        <v>0</v>
      </c>
      <c r="J215" s="338">
        <f t="shared" si="20"/>
        <v>0</v>
      </c>
      <c r="K215" s="339"/>
      <c r="L215" s="340"/>
      <c r="M215" s="341" t="s">
        <v>92</v>
      </c>
      <c r="N215" s="342" t="s">
        <v>128</v>
      </c>
      <c r="O215" s="322">
        <v>0</v>
      </c>
      <c r="P215" s="322">
        <f t="shared" si="21"/>
        <v>0</v>
      </c>
      <c r="Q215" s="322">
        <v>1E-4</v>
      </c>
      <c r="R215" s="322">
        <f t="shared" si="22"/>
        <v>3.8E-3</v>
      </c>
      <c r="S215" s="322">
        <v>0</v>
      </c>
      <c r="T215" s="323">
        <f t="shared" si="23"/>
        <v>0</v>
      </c>
      <c r="AR215" s="324" t="s">
        <v>253</v>
      </c>
      <c r="AT215" s="324" t="s">
        <v>327</v>
      </c>
      <c r="AU215" s="324" t="s">
        <v>203</v>
      </c>
      <c r="AY215" s="8" t="s">
        <v>219</v>
      </c>
      <c r="BE215" s="291">
        <f t="shared" si="24"/>
        <v>0</v>
      </c>
      <c r="BF215" s="291">
        <f t="shared" si="25"/>
        <v>0</v>
      </c>
      <c r="BG215" s="291">
        <f t="shared" si="26"/>
        <v>0</v>
      </c>
      <c r="BH215" s="291">
        <f t="shared" si="27"/>
        <v>0</v>
      </c>
      <c r="BI215" s="291">
        <f t="shared" si="28"/>
        <v>0</v>
      </c>
      <c r="BJ215" s="8" t="s">
        <v>203</v>
      </c>
      <c r="BK215" s="291">
        <f t="shared" si="29"/>
        <v>0</v>
      </c>
      <c r="BL215" s="8" t="s">
        <v>225</v>
      </c>
      <c r="BM215" s="324" t="s">
        <v>591</v>
      </c>
    </row>
    <row r="216" spans="2:65" s="1" customFormat="1" ht="37.9" customHeight="1">
      <c r="B216" s="20"/>
      <c r="C216" s="332" t="s">
        <v>592</v>
      </c>
      <c r="D216" s="332" t="s">
        <v>327</v>
      </c>
      <c r="E216" s="333" t="s">
        <v>593</v>
      </c>
      <c r="F216" s="334" t="s">
        <v>594</v>
      </c>
      <c r="G216" s="335" t="s">
        <v>424</v>
      </c>
      <c r="H216" s="336">
        <v>79</v>
      </c>
      <c r="I216" s="337">
        <v>0</v>
      </c>
      <c r="J216" s="338">
        <f t="shared" si="20"/>
        <v>0</v>
      </c>
      <c r="K216" s="339"/>
      <c r="L216" s="340"/>
      <c r="M216" s="341" t="s">
        <v>92</v>
      </c>
      <c r="N216" s="342" t="s">
        <v>128</v>
      </c>
      <c r="O216" s="322">
        <v>0</v>
      </c>
      <c r="P216" s="322">
        <f t="shared" si="21"/>
        <v>0</v>
      </c>
      <c r="Q216" s="322">
        <v>1E-4</v>
      </c>
      <c r="R216" s="322">
        <f t="shared" si="22"/>
        <v>7.9000000000000008E-3</v>
      </c>
      <c r="S216" s="322">
        <v>0</v>
      </c>
      <c r="T216" s="323">
        <f t="shared" si="23"/>
        <v>0</v>
      </c>
      <c r="AR216" s="324" t="s">
        <v>253</v>
      </c>
      <c r="AT216" s="324" t="s">
        <v>327</v>
      </c>
      <c r="AU216" s="324" t="s">
        <v>203</v>
      </c>
      <c r="AY216" s="8" t="s">
        <v>219</v>
      </c>
      <c r="BE216" s="291">
        <f t="shared" si="24"/>
        <v>0</v>
      </c>
      <c r="BF216" s="291">
        <f t="shared" si="25"/>
        <v>0</v>
      </c>
      <c r="BG216" s="291">
        <f t="shared" si="26"/>
        <v>0</v>
      </c>
      <c r="BH216" s="291">
        <f t="shared" si="27"/>
        <v>0</v>
      </c>
      <c r="BI216" s="291">
        <f t="shared" si="28"/>
        <v>0</v>
      </c>
      <c r="BJ216" s="8" t="s">
        <v>203</v>
      </c>
      <c r="BK216" s="291">
        <f t="shared" si="29"/>
        <v>0</v>
      </c>
      <c r="BL216" s="8" t="s">
        <v>225</v>
      </c>
      <c r="BM216" s="324" t="s">
        <v>595</v>
      </c>
    </row>
    <row r="217" spans="2:65" s="1" customFormat="1" ht="37.9" customHeight="1">
      <c r="B217" s="20"/>
      <c r="C217" s="332" t="s">
        <v>596</v>
      </c>
      <c r="D217" s="332" t="s">
        <v>327</v>
      </c>
      <c r="E217" s="333" t="s">
        <v>597</v>
      </c>
      <c r="F217" s="334" t="s">
        <v>598</v>
      </c>
      <c r="G217" s="335" t="s">
        <v>424</v>
      </c>
      <c r="H217" s="336">
        <v>13</v>
      </c>
      <c r="I217" s="337">
        <v>0</v>
      </c>
      <c r="J217" s="338">
        <f t="shared" si="20"/>
        <v>0</v>
      </c>
      <c r="K217" s="339"/>
      <c r="L217" s="340"/>
      <c r="M217" s="341" t="s">
        <v>92</v>
      </c>
      <c r="N217" s="342" t="s">
        <v>128</v>
      </c>
      <c r="O217" s="322">
        <v>0</v>
      </c>
      <c r="P217" s="322">
        <f t="shared" si="21"/>
        <v>0</v>
      </c>
      <c r="Q217" s="322">
        <v>1E-4</v>
      </c>
      <c r="R217" s="322">
        <f t="shared" si="22"/>
        <v>1.3000000000000002E-3</v>
      </c>
      <c r="S217" s="322">
        <v>0</v>
      </c>
      <c r="T217" s="323">
        <f t="shared" si="23"/>
        <v>0</v>
      </c>
      <c r="AR217" s="324" t="s">
        <v>253</v>
      </c>
      <c r="AT217" s="324" t="s">
        <v>327</v>
      </c>
      <c r="AU217" s="324" t="s">
        <v>203</v>
      </c>
      <c r="AY217" s="8" t="s">
        <v>219</v>
      </c>
      <c r="BE217" s="291">
        <f t="shared" si="24"/>
        <v>0</v>
      </c>
      <c r="BF217" s="291">
        <f t="shared" si="25"/>
        <v>0</v>
      </c>
      <c r="BG217" s="291">
        <f t="shared" si="26"/>
        <v>0</v>
      </c>
      <c r="BH217" s="291">
        <f t="shared" si="27"/>
        <v>0</v>
      </c>
      <c r="BI217" s="291">
        <f t="shared" si="28"/>
        <v>0</v>
      </c>
      <c r="BJ217" s="8" t="s">
        <v>203</v>
      </c>
      <c r="BK217" s="291">
        <f t="shared" si="29"/>
        <v>0</v>
      </c>
      <c r="BL217" s="8" t="s">
        <v>225</v>
      </c>
      <c r="BM217" s="324" t="s">
        <v>599</v>
      </c>
    </row>
    <row r="218" spans="2:65" s="1" customFormat="1" ht="37.9" customHeight="1">
      <c r="B218" s="20"/>
      <c r="C218" s="332" t="s">
        <v>600</v>
      </c>
      <c r="D218" s="332" t="s">
        <v>327</v>
      </c>
      <c r="E218" s="333" t="s">
        <v>601</v>
      </c>
      <c r="F218" s="334" t="s">
        <v>602</v>
      </c>
      <c r="G218" s="335" t="s">
        <v>424</v>
      </c>
      <c r="H218" s="336">
        <v>18</v>
      </c>
      <c r="I218" s="337">
        <v>0</v>
      </c>
      <c r="J218" s="338">
        <f t="shared" si="20"/>
        <v>0</v>
      </c>
      <c r="K218" s="339"/>
      <c r="L218" s="340"/>
      <c r="M218" s="341" t="s">
        <v>92</v>
      </c>
      <c r="N218" s="342" t="s">
        <v>128</v>
      </c>
      <c r="O218" s="322">
        <v>0</v>
      </c>
      <c r="P218" s="322">
        <f t="shared" si="21"/>
        <v>0</v>
      </c>
      <c r="Q218" s="322">
        <v>1E-4</v>
      </c>
      <c r="R218" s="322">
        <f t="shared" si="22"/>
        <v>1.8000000000000002E-3</v>
      </c>
      <c r="S218" s="322">
        <v>0</v>
      </c>
      <c r="T218" s="323">
        <f t="shared" si="23"/>
        <v>0</v>
      </c>
      <c r="AR218" s="324" t="s">
        <v>253</v>
      </c>
      <c r="AT218" s="324" t="s">
        <v>327</v>
      </c>
      <c r="AU218" s="324" t="s">
        <v>203</v>
      </c>
      <c r="AY218" s="8" t="s">
        <v>219</v>
      </c>
      <c r="BE218" s="291">
        <f t="shared" si="24"/>
        <v>0</v>
      </c>
      <c r="BF218" s="291">
        <f t="shared" si="25"/>
        <v>0</v>
      </c>
      <c r="BG218" s="291">
        <f t="shared" si="26"/>
        <v>0</v>
      </c>
      <c r="BH218" s="291">
        <f t="shared" si="27"/>
        <v>0</v>
      </c>
      <c r="BI218" s="291">
        <f t="shared" si="28"/>
        <v>0</v>
      </c>
      <c r="BJ218" s="8" t="s">
        <v>203</v>
      </c>
      <c r="BK218" s="291">
        <f t="shared" si="29"/>
        <v>0</v>
      </c>
      <c r="BL218" s="8" t="s">
        <v>225</v>
      </c>
      <c r="BM218" s="324" t="s">
        <v>603</v>
      </c>
    </row>
    <row r="219" spans="2:65" s="1" customFormat="1" ht="37.9" customHeight="1">
      <c r="B219" s="20"/>
      <c r="C219" s="332" t="s">
        <v>604</v>
      </c>
      <c r="D219" s="332" t="s">
        <v>327</v>
      </c>
      <c r="E219" s="333" t="s">
        <v>605</v>
      </c>
      <c r="F219" s="334" t="s">
        <v>606</v>
      </c>
      <c r="G219" s="335" t="s">
        <v>424</v>
      </c>
      <c r="H219" s="336">
        <v>85</v>
      </c>
      <c r="I219" s="337">
        <v>0</v>
      </c>
      <c r="J219" s="338">
        <f t="shared" si="20"/>
        <v>0</v>
      </c>
      <c r="K219" s="339"/>
      <c r="L219" s="340"/>
      <c r="M219" s="341" t="s">
        <v>92</v>
      </c>
      <c r="N219" s="342" t="s">
        <v>128</v>
      </c>
      <c r="O219" s="322">
        <v>0</v>
      </c>
      <c r="P219" s="322">
        <f t="shared" si="21"/>
        <v>0</v>
      </c>
      <c r="Q219" s="322">
        <v>1E-4</v>
      </c>
      <c r="R219" s="322">
        <f t="shared" si="22"/>
        <v>8.5000000000000006E-3</v>
      </c>
      <c r="S219" s="322">
        <v>0</v>
      </c>
      <c r="T219" s="323">
        <f t="shared" si="23"/>
        <v>0</v>
      </c>
      <c r="AR219" s="324" t="s">
        <v>253</v>
      </c>
      <c r="AT219" s="324" t="s">
        <v>327</v>
      </c>
      <c r="AU219" s="324" t="s">
        <v>203</v>
      </c>
      <c r="AY219" s="8" t="s">
        <v>219</v>
      </c>
      <c r="BE219" s="291">
        <f t="shared" si="24"/>
        <v>0</v>
      </c>
      <c r="BF219" s="291">
        <f t="shared" si="25"/>
        <v>0</v>
      </c>
      <c r="BG219" s="291">
        <f t="shared" si="26"/>
        <v>0</v>
      </c>
      <c r="BH219" s="291">
        <f t="shared" si="27"/>
        <v>0</v>
      </c>
      <c r="BI219" s="291">
        <f t="shared" si="28"/>
        <v>0</v>
      </c>
      <c r="BJ219" s="8" t="s">
        <v>203</v>
      </c>
      <c r="BK219" s="291">
        <f t="shared" si="29"/>
        <v>0</v>
      </c>
      <c r="BL219" s="8" t="s">
        <v>225</v>
      </c>
      <c r="BM219" s="324" t="s">
        <v>607</v>
      </c>
    </row>
    <row r="220" spans="2:65" s="1" customFormat="1" ht="33" customHeight="1">
      <c r="B220" s="20"/>
      <c r="C220" s="332" t="s">
        <v>608</v>
      </c>
      <c r="D220" s="332" t="s">
        <v>327</v>
      </c>
      <c r="E220" s="333" t="s">
        <v>609</v>
      </c>
      <c r="F220" s="334" t="s">
        <v>610</v>
      </c>
      <c r="G220" s="335" t="s">
        <v>424</v>
      </c>
      <c r="H220" s="336">
        <v>14</v>
      </c>
      <c r="I220" s="337">
        <v>0</v>
      </c>
      <c r="J220" s="338">
        <f t="shared" si="20"/>
        <v>0</v>
      </c>
      <c r="K220" s="339"/>
      <c r="L220" s="340"/>
      <c r="M220" s="341" t="s">
        <v>92</v>
      </c>
      <c r="N220" s="342" t="s">
        <v>128</v>
      </c>
      <c r="O220" s="322">
        <v>0</v>
      </c>
      <c r="P220" s="322">
        <f t="shared" si="21"/>
        <v>0</v>
      </c>
      <c r="Q220" s="322">
        <v>1E-4</v>
      </c>
      <c r="R220" s="322">
        <f t="shared" si="22"/>
        <v>1.4E-3</v>
      </c>
      <c r="S220" s="322">
        <v>0</v>
      </c>
      <c r="T220" s="323">
        <f t="shared" si="23"/>
        <v>0</v>
      </c>
      <c r="AR220" s="324" t="s">
        <v>253</v>
      </c>
      <c r="AT220" s="324" t="s">
        <v>327</v>
      </c>
      <c r="AU220" s="324" t="s">
        <v>203</v>
      </c>
      <c r="AY220" s="8" t="s">
        <v>219</v>
      </c>
      <c r="BE220" s="291">
        <f t="shared" si="24"/>
        <v>0</v>
      </c>
      <c r="BF220" s="291">
        <f t="shared" si="25"/>
        <v>0</v>
      </c>
      <c r="BG220" s="291">
        <f t="shared" si="26"/>
        <v>0</v>
      </c>
      <c r="BH220" s="291">
        <f t="shared" si="27"/>
        <v>0</v>
      </c>
      <c r="BI220" s="291">
        <f t="shared" si="28"/>
        <v>0</v>
      </c>
      <c r="BJ220" s="8" t="s">
        <v>203</v>
      </c>
      <c r="BK220" s="291">
        <f t="shared" si="29"/>
        <v>0</v>
      </c>
      <c r="BL220" s="8" t="s">
        <v>225</v>
      </c>
      <c r="BM220" s="324" t="s">
        <v>611</v>
      </c>
    </row>
    <row r="221" spans="2:65" s="1" customFormat="1" ht="37.9" customHeight="1">
      <c r="B221" s="20"/>
      <c r="C221" s="332" t="s">
        <v>612</v>
      </c>
      <c r="D221" s="332" t="s">
        <v>327</v>
      </c>
      <c r="E221" s="333" t="s">
        <v>613</v>
      </c>
      <c r="F221" s="334" t="s">
        <v>614</v>
      </c>
      <c r="G221" s="335" t="s">
        <v>424</v>
      </c>
      <c r="H221" s="336">
        <v>43</v>
      </c>
      <c r="I221" s="337">
        <v>0</v>
      </c>
      <c r="J221" s="338">
        <f t="shared" si="20"/>
        <v>0</v>
      </c>
      <c r="K221" s="339"/>
      <c r="L221" s="340"/>
      <c r="M221" s="341" t="s">
        <v>92</v>
      </c>
      <c r="N221" s="342" t="s">
        <v>128</v>
      </c>
      <c r="O221" s="322">
        <v>0</v>
      </c>
      <c r="P221" s="322">
        <f t="shared" si="21"/>
        <v>0</v>
      </c>
      <c r="Q221" s="322">
        <v>1E-4</v>
      </c>
      <c r="R221" s="322">
        <f t="shared" si="22"/>
        <v>4.3E-3</v>
      </c>
      <c r="S221" s="322">
        <v>0</v>
      </c>
      <c r="T221" s="323">
        <f t="shared" si="23"/>
        <v>0</v>
      </c>
      <c r="AR221" s="324" t="s">
        <v>253</v>
      </c>
      <c r="AT221" s="324" t="s">
        <v>327</v>
      </c>
      <c r="AU221" s="324" t="s">
        <v>203</v>
      </c>
      <c r="AY221" s="8" t="s">
        <v>219</v>
      </c>
      <c r="BE221" s="291">
        <f t="shared" si="24"/>
        <v>0</v>
      </c>
      <c r="BF221" s="291">
        <f t="shared" si="25"/>
        <v>0</v>
      </c>
      <c r="BG221" s="291">
        <f t="shared" si="26"/>
        <v>0</v>
      </c>
      <c r="BH221" s="291">
        <f t="shared" si="27"/>
        <v>0</v>
      </c>
      <c r="BI221" s="291">
        <f t="shared" si="28"/>
        <v>0</v>
      </c>
      <c r="BJ221" s="8" t="s">
        <v>203</v>
      </c>
      <c r="BK221" s="291">
        <f t="shared" si="29"/>
        <v>0</v>
      </c>
      <c r="BL221" s="8" t="s">
        <v>225</v>
      </c>
      <c r="BM221" s="324" t="s">
        <v>615</v>
      </c>
    </row>
    <row r="222" spans="2:65" s="1" customFormat="1" ht="37.9" customHeight="1">
      <c r="B222" s="20"/>
      <c r="C222" s="332" t="s">
        <v>616</v>
      </c>
      <c r="D222" s="332" t="s">
        <v>327</v>
      </c>
      <c r="E222" s="333" t="s">
        <v>617</v>
      </c>
      <c r="F222" s="334" t="s">
        <v>618</v>
      </c>
      <c r="G222" s="335" t="s">
        <v>424</v>
      </c>
      <c r="H222" s="336">
        <v>24</v>
      </c>
      <c r="I222" s="337">
        <v>0</v>
      </c>
      <c r="J222" s="338">
        <f t="shared" si="20"/>
        <v>0</v>
      </c>
      <c r="K222" s="339"/>
      <c r="L222" s="340"/>
      <c r="M222" s="341" t="s">
        <v>92</v>
      </c>
      <c r="N222" s="342" t="s">
        <v>128</v>
      </c>
      <c r="O222" s="322">
        <v>0</v>
      </c>
      <c r="P222" s="322">
        <f t="shared" si="21"/>
        <v>0</v>
      </c>
      <c r="Q222" s="322">
        <v>1E-4</v>
      </c>
      <c r="R222" s="322">
        <f t="shared" si="22"/>
        <v>2.4000000000000002E-3</v>
      </c>
      <c r="S222" s="322">
        <v>0</v>
      </c>
      <c r="T222" s="323">
        <f t="shared" si="23"/>
        <v>0</v>
      </c>
      <c r="AR222" s="324" t="s">
        <v>253</v>
      </c>
      <c r="AT222" s="324" t="s">
        <v>327</v>
      </c>
      <c r="AU222" s="324" t="s">
        <v>203</v>
      </c>
      <c r="AY222" s="8" t="s">
        <v>219</v>
      </c>
      <c r="BE222" s="291">
        <f t="shared" si="24"/>
        <v>0</v>
      </c>
      <c r="BF222" s="291">
        <f t="shared" si="25"/>
        <v>0</v>
      </c>
      <c r="BG222" s="291">
        <f t="shared" si="26"/>
        <v>0</v>
      </c>
      <c r="BH222" s="291">
        <f t="shared" si="27"/>
        <v>0</v>
      </c>
      <c r="BI222" s="291">
        <f t="shared" si="28"/>
        <v>0</v>
      </c>
      <c r="BJ222" s="8" t="s">
        <v>203</v>
      </c>
      <c r="BK222" s="291">
        <f t="shared" si="29"/>
        <v>0</v>
      </c>
      <c r="BL222" s="8" t="s">
        <v>225</v>
      </c>
      <c r="BM222" s="324" t="s">
        <v>619</v>
      </c>
    </row>
    <row r="223" spans="2:65" s="1" customFormat="1" ht="37.9" customHeight="1">
      <c r="B223" s="20"/>
      <c r="C223" s="332" t="s">
        <v>620</v>
      </c>
      <c r="D223" s="332" t="s">
        <v>327</v>
      </c>
      <c r="E223" s="333" t="s">
        <v>621</v>
      </c>
      <c r="F223" s="334" t="s">
        <v>622</v>
      </c>
      <c r="G223" s="335" t="s">
        <v>424</v>
      </c>
      <c r="H223" s="336">
        <v>100</v>
      </c>
      <c r="I223" s="337">
        <v>0</v>
      </c>
      <c r="J223" s="338">
        <f t="shared" si="20"/>
        <v>0</v>
      </c>
      <c r="K223" s="339"/>
      <c r="L223" s="340"/>
      <c r="M223" s="341" t="s">
        <v>92</v>
      </c>
      <c r="N223" s="342" t="s">
        <v>128</v>
      </c>
      <c r="O223" s="322">
        <v>0</v>
      </c>
      <c r="P223" s="322">
        <f t="shared" si="21"/>
        <v>0</v>
      </c>
      <c r="Q223" s="322">
        <v>1E-4</v>
      </c>
      <c r="R223" s="322">
        <f t="shared" si="22"/>
        <v>0.01</v>
      </c>
      <c r="S223" s="322">
        <v>0</v>
      </c>
      <c r="T223" s="323">
        <f t="shared" si="23"/>
        <v>0</v>
      </c>
      <c r="AR223" s="324" t="s">
        <v>253</v>
      </c>
      <c r="AT223" s="324" t="s">
        <v>327</v>
      </c>
      <c r="AU223" s="324" t="s">
        <v>203</v>
      </c>
      <c r="AY223" s="8" t="s">
        <v>219</v>
      </c>
      <c r="BE223" s="291">
        <f t="shared" si="24"/>
        <v>0</v>
      </c>
      <c r="BF223" s="291">
        <f t="shared" si="25"/>
        <v>0</v>
      </c>
      <c r="BG223" s="291">
        <f t="shared" si="26"/>
        <v>0</v>
      </c>
      <c r="BH223" s="291">
        <f t="shared" si="27"/>
        <v>0</v>
      </c>
      <c r="BI223" s="291">
        <f t="shared" si="28"/>
        <v>0</v>
      </c>
      <c r="BJ223" s="8" t="s">
        <v>203</v>
      </c>
      <c r="BK223" s="291">
        <f t="shared" si="29"/>
        <v>0</v>
      </c>
      <c r="BL223" s="8" t="s">
        <v>225</v>
      </c>
      <c r="BM223" s="324" t="s">
        <v>623</v>
      </c>
    </row>
    <row r="224" spans="2:65" s="1" customFormat="1" ht="37.9" customHeight="1">
      <c r="B224" s="20"/>
      <c r="C224" s="332" t="s">
        <v>624</v>
      </c>
      <c r="D224" s="332" t="s">
        <v>327</v>
      </c>
      <c r="E224" s="333" t="s">
        <v>625</v>
      </c>
      <c r="F224" s="334" t="s">
        <v>626</v>
      </c>
      <c r="G224" s="335" t="s">
        <v>424</v>
      </c>
      <c r="H224" s="336">
        <v>10</v>
      </c>
      <c r="I224" s="337">
        <v>0</v>
      </c>
      <c r="J224" s="338">
        <f t="shared" si="20"/>
        <v>0</v>
      </c>
      <c r="K224" s="339"/>
      <c r="L224" s="340"/>
      <c r="M224" s="341" t="s">
        <v>92</v>
      </c>
      <c r="N224" s="342" t="s">
        <v>128</v>
      </c>
      <c r="O224" s="322">
        <v>0</v>
      </c>
      <c r="P224" s="322">
        <f t="shared" si="21"/>
        <v>0</v>
      </c>
      <c r="Q224" s="322">
        <v>1E-4</v>
      </c>
      <c r="R224" s="322">
        <f t="shared" si="22"/>
        <v>1E-3</v>
      </c>
      <c r="S224" s="322">
        <v>0</v>
      </c>
      <c r="T224" s="323">
        <f t="shared" si="23"/>
        <v>0</v>
      </c>
      <c r="AR224" s="324" t="s">
        <v>253</v>
      </c>
      <c r="AT224" s="324" t="s">
        <v>327</v>
      </c>
      <c r="AU224" s="324" t="s">
        <v>203</v>
      </c>
      <c r="AY224" s="8" t="s">
        <v>219</v>
      </c>
      <c r="BE224" s="291">
        <f t="shared" si="24"/>
        <v>0</v>
      </c>
      <c r="BF224" s="291">
        <f t="shared" si="25"/>
        <v>0</v>
      </c>
      <c r="BG224" s="291">
        <f t="shared" si="26"/>
        <v>0</v>
      </c>
      <c r="BH224" s="291">
        <f t="shared" si="27"/>
        <v>0</v>
      </c>
      <c r="BI224" s="291">
        <f t="shared" si="28"/>
        <v>0</v>
      </c>
      <c r="BJ224" s="8" t="s">
        <v>203</v>
      </c>
      <c r="BK224" s="291">
        <f t="shared" si="29"/>
        <v>0</v>
      </c>
      <c r="BL224" s="8" t="s">
        <v>225</v>
      </c>
      <c r="BM224" s="324" t="s">
        <v>627</v>
      </c>
    </row>
    <row r="225" spans="2:65" s="1" customFormat="1" ht="33" customHeight="1">
      <c r="B225" s="20"/>
      <c r="C225" s="332" t="s">
        <v>628</v>
      </c>
      <c r="D225" s="332" t="s">
        <v>327</v>
      </c>
      <c r="E225" s="333" t="s">
        <v>629</v>
      </c>
      <c r="F225" s="334" t="s">
        <v>630</v>
      </c>
      <c r="G225" s="335" t="s">
        <v>424</v>
      </c>
      <c r="H225" s="336">
        <v>47</v>
      </c>
      <c r="I225" s="337">
        <v>0</v>
      </c>
      <c r="J225" s="338">
        <f t="shared" si="20"/>
        <v>0</v>
      </c>
      <c r="K225" s="339"/>
      <c r="L225" s="340"/>
      <c r="M225" s="341" t="s">
        <v>92</v>
      </c>
      <c r="N225" s="342" t="s">
        <v>128</v>
      </c>
      <c r="O225" s="322">
        <v>0</v>
      </c>
      <c r="P225" s="322">
        <f t="shared" si="21"/>
        <v>0</v>
      </c>
      <c r="Q225" s="322">
        <v>1E-4</v>
      </c>
      <c r="R225" s="322">
        <f t="shared" si="22"/>
        <v>4.7000000000000002E-3</v>
      </c>
      <c r="S225" s="322">
        <v>0</v>
      </c>
      <c r="T225" s="323">
        <f t="shared" si="23"/>
        <v>0</v>
      </c>
      <c r="AR225" s="324" t="s">
        <v>253</v>
      </c>
      <c r="AT225" s="324" t="s">
        <v>327</v>
      </c>
      <c r="AU225" s="324" t="s">
        <v>203</v>
      </c>
      <c r="AY225" s="8" t="s">
        <v>219</v>
      </c>
      <c r="BE225" s="291">
        <f t="shared" si="24"/>
        <v>0</v>
      </c>
      <c r="BF225" s="291">
        <f t="shared" si="25"/>
        <v>0</v>
      </c>
      <c r="BG225" s="291">
        <f t="shared" si="26"/>
        <v>0</v>
      </c>
      <c r="BH225" s="291">
        <f t="shared" si="27"/>
        <v>0</v>
      </c>
      <c r="BI225" s="291">
        <f t="shared" si="28"/>
        <v>0</v>
      </c>
      <c r="BJ225" s="8" t="s">
        <v>203</v>
      </c>
      <c r="BK225" s="291">
        <f t="shared" si="29"/>
        <v>0</v>
      </c>
      <c r="BL225" s="8" t="s">
        <v>225</v>
      </c>
      <c r="BM225" s="324" t="s">
        <v>631</v>
      </c>
    </row>
    <row r="226" spans="2:65" s="1" customFormat="1" ht="37.9" customHeight="1">
      <c r="B226" s="20"/>
      <c r="C226" s="332" t="s">
        <v>632</v>
      </c>
      <c r="D226" s="332" t="s">
        <v>327</v>
      </c>
      <c r="E226" s="333" t="s">
        <v>633</v>
      </c>
      <c r="F226" s="334" t="s">
        <v>634</v>
      </c>
      <c r="G226" s="335" t="s">
        <v>424</v>
      </c>
      <c r="H226" s="336">
        <v>26</v>
      </c>
      <c r="I226" s="337">
        <v>0</v>
      </c>
      <c r="J226" s="338">
        <f t="shared" si="20"/>
        <v>0</v>
      </c>
      <c r="K226" s="339"/>
      <c r="L226" s="340"/>
      <c r="M226" s="341" t="s">
        <v>92</v>
      </c>
      <c r="N226" s="342" t="s">
        <v>128</v>
      </c>
      <c r="O226" s="322">
        <v>0</v>
      </c>
      <c r="P226" s="322">
        <f t="shared" si="21"/>
        <v>0</v>
      </c>
      <c r="Q226" s="322">
        <v>1E-4</v>
      </c>
      <c r="R226" s="322">
        <f t="shared" si="22"/>
        <v>2.6000000000000003E-3</v>
      </c>
      <c r="S226" s="322">
        <v>0</v>
      </c>
      <c r="T226" s="323">
        <f t="shared" si="23"/>
        <v>0</v>
      </c>
      <c r="AR226" s="324" t="s">
        <v>253</v>
      </c>
      <c r="AT226" s="324" t="s">
        <v>327</v>
      </c>
      <c r="AU226" s="324" t="s">
        <v>203</v>
      </c>
      <c r="AY226" s="8" t="s">
        <v>219</v>
      </c>
      <c r="BE226" s="291">
        <f t="shared" si="24"/>
        <v>0</v>
      </c>
      <c r="BF226" s="291">
        <f t="shared" si="25"/>
        <v>0</v>
      </c>
      <c r="BG226" s="291">
        <f t="shared" si="26"/>
        <v>0</v>
      </c>
      <c r="BH226" s="291">
        <f t="shared" si="27"/>
        <v>0</v>
      </c>
      <c r="BI226" s="291">
        <f t="shared" si="28"/>
        <v>0</v>
      </c>
      <c r="BJ226" s="8" t="s">
        <v>203</v>
      </c>
      <c r="BK226" s="291">
        <f t="shared" si="29"/>
        <v>0</v>
      </c>
      <c r="BL226" s="8" t="s">
        <v>225</v>
      </c>
      <c r="BM226" s="324" t="s">
        <v>635</v>
      </c>
    </row>
    <row r="227" spans="2:65" s="1" customFormat="1" ht="37.9" customHeight="1">
      <c r="B227" s="20"/>
      <c r="C227" s="332" t="s">
        <v>636</v>
      </c>
      <c r="D227" s="332" t="s">
        <v>327</v>
      </c>
      <c r="E227" s="333" t="s">
        <v>637</v>
      </c>
      <c r="F227" s="334" t="s">
        <v>638</v>
      </c>
      <c r="G227" s="335" t="s">
        <v>424</v>
      </c>
      <c r="H227" s="336">
        <v>30</v>
      </c>
      <c r="I227" s="337">
        <v>0</v>
      </c>
      <c r="J227" s="338">
        <f t="shared" si="20"/>
        <v>0</v>
      </c>
      <c r="K227" s="339"/>
      <c r="L227" s="340"/>
      <c r="M227" s="341" t="s">
        <v>92</v>
      </c>
      <c r="N227" s="342" t="s">
        <v>128</v>
      </c>
      <c r="O227" s="322">
        <v>0</v>
      </c>
      <c r="P227" s="322">
        <f t="shared" si="21"/>
        <v>0</v>
      </c>
      <c r="Q227" s="322">
        <v>1E-4</v>
      </c>
      <c r="R227" s="322">
        <f t="shared" si="22"/>
        <v>3.0000000000000001E-3</v>
      </c>
      <c r="S227" s="322">
        <v>0</v>
      </c>
      <c r="T227" s="323">
        <f t="shared" si="23"/>
        <v>0</v>
      </c>
      <c r="AR227" s="324" t="s">
        <v>253</v>
      </c>
      <c r="AT227" s="324" t="s">
        <v>327</v>
      </c>
      <c r="AU227" s="324" t="s">
        <v>203</v>
      </c>
      <c r="AY227" s="8" t="s">
        <v>219</v>
      </c>
      <c r="BE227" s="291">
        <f t="shared" si="24"/>
        <v>0</v>
      </c>
      <c r="BF227" s="291">
        <f t="shared" si="25"/>
        <v>0</v>
      </c>
      <c r="BG227" s="291">
        <f t="shared" si="26"/>
        <v>0</v>
      </c>
      <c r="BH227" s="291">
        <f t="shared" si="27"/>
        <v>0</v>
      </c>
      <c r="BI227" s="291">
        <f t="shared" si="28"/>
        <v>0</v>
      </c>
      <c r="BJ227" s="8" t="s">
        <v>203</v>
      </c>
      <c r="BK227" s="291">
        <f t="shared" si="29"/>
        <v>0</v>
      </c>
      <c r="BL227" s="8" t="s">
        <v>225</v>
      </c>
      <c r="BM227" s="324" t="s">
        <v>639</v>
      </c>
    </row>
    <row r="228" spans="2:65" s="1" customFormat="1" ht="37.9" customHeight="1">
      <c r="B228" s="20"/>
      <c r="C228" s="332" t="s">
        <v>640</v>
      </c>
      <c r="D228" s="332" t="s">
        <v>327</v>
      </c>
      <c r="E228" s="333" t="s">
        <v>641</v>
      </c>
      <c r="F228" s="334" t="s">
        <v>642</v>
      </c>
      <c r="G228" s="335" t="s">
        <v>424</v>
      </c>
      <c r="H228" s="336">
        <v>33</v>
      </c>
      <c r="I228" s="337">
        <v>0</v>
      </c>
      <c r="J228" s="338">
        <f t="shared" si="20"/>
        <v>0</v>
      </c>
      <c r="K228" s="339"/>
      <c r="L228" s="340"/>
      <c r="M228" s="341" t="s">
        <v>92</v>
      </c>
      <c r="N228" s="342" t="s">
        <v>128</v>
      </c>
      <c r="O228" s="322">
        <v>0</v>
      </c>
      <c r="P228" s="322">
        <f t="shared" si="21"/>
        <v>0</v>
      </c>
      <c r="Q228" s="322">
        <v>1E-4</v>
      </c>
      <c r="R228" s="322">
        <f t="shared" si="22"/>
        <v>3.3E-3</v>
      </c>
      <c r="S228" s="322">
        <v>0</v>
      </c>
      <c r="T228" s="323">
        <f t="shared" si="23"/>
        <v>0</v>
      </c>
      <c r="AR228" s="324" t="s">
        <v>253</v>
      </c>
      <c r="AT228" s="324" t="s">
        <v>327</v>
      </c>
      <c r="AU228" s="324" t="s">
        <v>203</v>
      </c>
      <c r="AY228" s="8" t="s">
        <v>219</v>
      </c>
      <c r="BE228" s="291">
        <f t="shared" si="24"/>
        <v>0</v>
      </c>
      <c r="BF228" s="291">
        <f t="shared" si="25"/>
        <v>0</v>
      </c>
      <c r="BG228" s="291">
        <f t="shared" si="26"/>
        <v>0</v>
      </c>
      <c r="BH228" s="291">
        <f t="shared" si="27"/>
        <v>0</v>
      </c>
      <c r="BI228" s="291">
        <f t="shared" si="28"/>
        <v>0</v>
      </c>
      <c r="BJ228" s="8" t="s">
        <v>203</v>
      </c>
      <c r="BK228" s="291">
        <f t="shared" si="29"/>
        <v>0</v>
      </c>
      <c r="BL228" s="8" t="s">
        <v>225</v>
      </c>
      <c r="BM228" s="324" t="s">
        <v>643</v>
      </c>
    </row>
    <row r="229" spans="2:65" s="1" customFormat="1" ht="37.9" customHeight="1">
      <c r="B229" s="20"/>
      <c r="C229" s="332" t="s">
        <v>644</v>
      </c>
      <c r="D229" s="332" t="s">
        <v>327</v>
      </c>
      <c r="E229" s="333" t="s">
        <v>645</v>
      </c>
      <c r="F229" s="334" t="s">
        <v>646</v>
      </c>
      <c r="G229" s="335" t="s">
        <v>424</v>
      </c>
      <c r="H229" s="336">
        <v>30</v>
      </c>
      <c r="I229" s="337">
        <v>0</v>
      </c>
      <c r="J229" s="338">
        <f t="shared" si="20"/>
        <v>0</v>
      </c>
      <c r="K229" s="339"/>
      <c r="L229" s="340"/>
      <c r="M229" s="341" t="s">
        <v>92</v>
      </c>
      <c r="N229" s="342" t="s">
        <v>128</v>
      </c>
      <c r="O229" s="322">
        <v>0</v>
      </c>
      <c r="P229" s="322">
        <f t="shared" si="21"/>
        <v>0</v>
      </c>
      <c r="Q229" s="322">
        <v>1E-4</v>
      </c>
      <c r="R229" s="322">
        <f t="shared" si="22"/>
        <v>3.0000000000000001E-3</v>
      </c>
      <c r="S229" s="322">
        <v>0</v>
      </c>
      <c r="T229" s="323">
        <f t="shared" si="23"/>
        <v>0</v>
      </c>
      <c r="AR229" s="324" t="s">
        <v>253</v>
      </c>
      <c r="AT229" s="324" t="s">
        <v>327</v>
      </c>
      <c r="AU229" s="324" t="s">
        <v>203</v>
      </c>
      <c r="AY229" s="8" t="s">
        <v>219</v>
      </c>
      <c r="BE229" s="291">
        <f t="shared" si="24"/>
        <v>0</v>
      </c>
      <c r="BF229" s="291">
        <f t="shared" si="25"/>
        <v>0</v>
      </c>
      <c r="BG229" s="291">
        <f t="shared" si="26"/>
        <v>0</v>
      </c>
      <c r="BH229" s="291">
        <f t="shared" si="27"/>
        <v>0</v>
      </c>
      <c r="BI229" s="291">
        <f t="shared" si="28"/>
        <v>0</v>
      </c>
      <c r="BJ229" s="8" t="s">
        <v>203</v>
      </c>
      <c r="BK229" s="291">
        <f t="shared" si="29"/>
        <v>0</v>
      </c>
      <c r="BL229" s="8" t="s">
        <v>225</v>
      </c>
      <c r="BM229" s="324" t="s">
        <v>647</v>
      </c>
    </row>
    <row r="230" spans="2:65" s="1" customFormat="1" ht="37.9" customHeight="1">
      <c r="B230" s="20"/>
      <c r="C230" s="332" t="s">
        <v>648</v>
      </c>
      <c r="D230" s="332" t="s">
        <v>327</v>
      </c>
      <c r="E230" s="333" t="s">
        <v>649</v>
      </c>
      <c r="F230" s="334" t="s">
        <v>650</v>
      </c>
      <c r="G230" s="335" t="s">
        <v>424</v>
      </c>
      <c r="H230" s="336">
        <v>9</v>
      </c>
      <c r="I230" s="337">
        <v>0</v>
      </c>
      <c r="J230" s="338">
        <f t="shared" si="20"/>
        <v>0</v>
      </c>
      <c r="K230" s="339"/>
      <c r="L230" s="340"/>
      <c r="M230" s="341" t="s">
        <v>92</v>
      </c>
      <c r="N230" s="342" t="s">
        <v>128</v>
      </c>
      <c r="O230" s="322">
        <v>0</v>
      </c>
      <c r="P230" s="322">
        <f t="shared" si="21"/>
        <v>0</v>
      </c>
      <c r="Q230" s="322">
        <v>1E-4</v>
      </c>
      <c r="R230" s="322">
        <f t="shared" si="22"/>
        <v>9.0000000000000008E-4</v>
      </c>
      <c r="S230" s="322">
        <v>0</v>
      </c>
      <c r="T230" s="323">
        <f t="shared" si="23"/>
        <v>0</v>
      </c>
      <c r="AR230" s="324" t="s">
        <v>253</v>
      </c>
      <c r="AT230" s="324" t="s">
        <v>327</v>
      </c>
      <c r="AU230" s="324" t="s">
        <v>203</v>
      </c>
      <c r="AY230" s="8" t="s">
        <v>219</v>
      </c>
      <c r="BE230" s="291">
        <f t="shared" si="24"/>
        <v>0</v>
      </c>
      <c r="BF230" s="291">
        <f t="shared" si="25"/>
        <v>0</v>
      </c>
      <c r="BG230" s="291">
        <f t="shared" si="26"/>
        <v>0</v>
      </c>
      <c r="BH230" s="291">
        <f t="shared" si="27"/>
        <v>0</v>
      </c>
      <c r="BI230" s="291">
        <f t="shared" si="28"/>
        <v>0</v>
      </c>
      <c r="BJ230" s="8" t="s">
        <v>203</v>
      </c>
      <c r="BK230" s="291">
        <f t="shared" si="29"/>
        <v>0</v>
      </c>
      <c r="BL230" s="8" t="s">
        <v>225</v>
      </c>
      <c r="BM230" s="324" t="s">
        <v>651</v>
      </c>
    </row>
    <row r="231" spans="2:65" s="1" customFormat="1" ht="37.9" customHeight="1">
      <c r="B231" s="20"/>
      <c r="C231" s="332" t="s">
        <v>652</v>
      </c>
      <c r="D231" s="332" t="s">
        <v>327</v>
      </c>
      <c r="E231" s="333" t="s">
        <v>653</v>
      </c>
      <c r="F231" s="334" t="s">
        <v>654</v>
      </c>
      <c r="G231" s="335" t="s">
        <v>424</v>
      </c>
      <c r="H231" s="336">
        <v>33</v>
      </c>
      <c r="I231" s="337">
        <v>0</v>
      </c>
      <c r="J231" s="338">
        <f t="shared" si="20"/>
        <v>0</v>
      </c>
      <c r="K231" s="339"/>
      <c r="L231" s="340"/>
      <c r="M231" s="341" t="s">
        <v>92</v>
      </c>
      <c r="N231" s="342" t="s">
        <v>128</v>
      </c>
      <c r="O231" s="322">
        <v>0</v>
      </c>
      <c r="P231" s="322">
        <f t="shared" si="21"/>
        <v>0</v>
      </c>
      <c r="Q231" s="322">
        <v>1E-4</v>
      </c>
      <c r="R231" s="322">
        <f t="shared" si="22"/>
        <v>3.3E-3</v>
      </c>
      <c r="S231" s="322">
        <v>0</v>
      </c>
      <c r="T231" s="323">
        <f t="shared" si="23"/>
        <v>0</v>
      </c>
      <c r="AR231" s="324" t="s">
        <v>253</v>
      </c>
      <c r="AT231" s="324" t="s">
        <v>327</v>
      </c>
      <c r="AU231" s="324" t="s">
        <v>203</v>
      </c>
      <c r="AY231" s="8" t="s">
        <v>219</v>
      </c>
      <c r="BE231" s="291">
        <f t="shared" si="24"/>
        <v>0</v>
      </c>
      <c r="BF231" s="291">
        <f t="shared" si="25"/>
        <v>0</v>
      </c>
      <c r="BG231" s="291">
        <f t="shared" si="26"/>
        <v>0</v>
      </c>
      <c r="BH231" s="291">
        <f t="shared" si="27"/>
        <v>0</v>
      </c>
      <c r="BI231" s="291">
        <f t="shared" si="28"/>
        <v>0</v>
      </c>
      <c r="BJ231" s="8" t="s">
        <v>203</v>
      </c>
      <c r="BK231" s="291">
        <f t="shared" si="29"/>
        <v>0</v>
      </c>
      <c r="BL231" s="8" t="s">
        <v>225</v>
      </c>
      <c r="BM231" s="324" t="s">
        <v>655</v>
      </c>
    </row>
    <row r="232" spans="2:65" s="1" customFormat="1" ht="33" customHeight="1">
      <c r="B232" s="20"/>
      <c r="C232" s="332" t="s">
        <v>656</v>
      </c>
      <c r="D232" s="332" t="s">
        <v>327</v>
      </c>
      <c r="E232" s="333" t="s">
        <v>657</v>
      </c>
      <c r="F232" s="334" t="s">
        <v>658</v>
      </c>
      <c r="G232" s="335" t="s">
        <v>424</v>
      </c>
      <c r="H232" s="336">
        <v>110</v>
      </c>
      <c r="I232" s="337">
        <v>0</v>
      </c>
      <c r="J232" s="338">
        <f t="shared" si="20"/>
        <v>0</v>
      </c>
      <c r="K232" s="339"/>
      <c r="L232" s="340"/>
      <c r="M232" s="341" t="s">
        <v>92</v>
      </c>
      <c r="N232" s="342" t="s">
        <v>128</v>
      </c>
      <c r="O232" s="322">
        <v>0</v>
      </c>
      <c r="P232" s="322">
        <f t="shared" si="21"/>
        <v>0</v>
      </c>
      <c r="Q232" s="322">
        <v>1E-4</v>
      </c>
      <c r="R232" s="322">
        <f t="shared" si="22"/>
        <v>1.1000000000000001E-2</v>
      </c>
      <c r="S232" s="322">
        <v>0</v>
      </c>
      <c r="T232" s="323">
        <f t="shared" si="23"/>
        <v>0</v>
      </c>
      <c r="AR232" s="324" t="s">
        <v>253</v>
      </c>
      <c r="AT232" s="324" t="s">
        <v>327</v>
      </c>
      <c r="AU232" s="324" t="s">
        <v>203</v>
      </c>
      <c r="AY232" s="8" t="s">
        <v>219</v>
      </c>
      <c r="BE232" s="291">
        <f t="shared" si="24"/>
        <v>0</v>
      </c>
      <c r="BF232" s="291">
        <f t="shared" si="25"/>
        <v>0</v>
      </c>
      <c r="BG232" s="291">
        <f t="shared" si="26"/>
        <v>0</v>
      </c>
      <c r="BH232" s="291">
        <f t="shared" si="27"/>
        <v>0</v>
      </c>
      <c r="BI232" s="291">
        <f t="shared" si="28"/>
        <v>0</v>
      </c>
      <c r="BJ232" s="8" t="s">
        <v>203</v>
      </c>
      <c r="BK232" s="291">
        <f t="shared" si="29"/>
        <v>0</v>
      </c>
      <c r="BL232" s="8" t="s">
        <v>225</v>
      </c>
      <c r="BM232" s="324" t="s">
        <v>659</v>
      </c>
    </row>
    <row r="233" spans="2:65" s="1" customFormat="1" ht="33" customHeight="1">
      <c r="B233" s="20"/>
      <c r="C233" s="332" t="s">
        <v>660</v>
      </c>
      <c r="D233" s="332" t="s">
        <v>327</v>
      </c>
      <c r="E233" s="333" t="s">
        <v>661</v>
      </c>
      <c r="F233" s="334" t="s">
        <v>662</v>
      </c>
      <c r="G233" s="335" t="s">
        <v>424</v>
      </c>
      <c r="H233" s="336">
        <v>38</v>
      </c>
      <c r="I233" s="337">
        <v>0</v>
      </c>
      <c r="J233" s="338">
        <f t="shared" si="20"/>
        <v>0</v>
      </c>
      <c r="K233" s="339"/>
      <c r="L233" s="340"/>
      <c r="M233" s="341" t="s">
        <v>92</v>
      </c>
      <c r="N233" s="342" t="s">
        <v>128</v>
      </c>
      <c r="O233" s="322">
        <v>0</v>
      </c>
      <c r="P233" s="322">
        <f t="shared" si="21"/>
        <v>0</v>
      </c>
      <c r="Q233" s="322">
        <v>1E-4</v>
      </c>
      <c r="R233" s="322">
        <f t="shared" si="22"/>
        <v>3.8E-3</v>
      </c>
      <c r="S233" s="322">
        <v>0</v>
      </c>
      <c r="T233" s="323">
        <f t="shared" si="23"/>
        <v>0</v>
      </c>
      <c r="AR233" s="324" t="s">
        <v>253</v>
      </c>
      <c r="AT233" s="324" t="s">
        <v>327</v>
      </c>
      <c r="AU233" s="324" t="s">
        <v>203</v>
      </c>
      <c r="AY233" s="8" t="s">
        <v>219</v>
      </c>
      <c r="BE233" s="291">
        <f t="shared" si="24"/>
        <v>0</v>
      </c>
      <c r="BF233" s="291">
        <f t="shared" si="25"/>
        <v>0</v>
      </c>
      <c r="BG233" s="291">
        <f t="shared" si="26"/>
        <v>0</v>
      </c>
      <c r="BH233" s="291">
        <f t="shared" si="27"/>
        <v>0</v>
      </c>
      <c r="BI233" s="291">
        <f t="shared" si="28"/>
        <v>0</v>
      </c>
      <c r="BJ233" s="8" t="s">
        <v>203</v>
      </c>
      <c r="BK233" s="291">
        <f t="shared" si="29"/>
        <v>0</v>
      </c>
      <c r="BL233" s="8" t="s">
        <v>225</v>
      </c>
      <c r="BM233" s="324" t="s">
        <v>663</v>
      </c>
    </row>
    <row r="234" spans="2:65" s="1" customFormat="1" ht="33" customHeight="1">
      <c r="B234" s="20"/>
      <c r="C234" s="332" t="s">
        <v>664</v>
      </c>
      <c r="D234" s="332" t="s">
        <v>327</v>
      </c>
      <c r="E234" s="333" t="s">
        <v>665</v>
      </c>
      <c r="F234" s="334" t="s">
        <v>666</v>
      </c>
      <c r="G234" s="335" t="s">
        <v>424</v>
      </c>
      <c r="H234" s="336">
        <v>150</v>
      </c>
      <c r="I234" s="337">
        <v>0</v>
      </c>
      <c r="J234" s="338">
        <f t="shared" si="20"/>
        <v>0</v>
      </c>
      <c r="K234" s="339"/>
      <c r="L234" s="340"/>
      <c r="M234" s="341" t="s">
        <v>92</v>
      </c>
      <c r="N234" s="342" t="s">
        <v>128</v>
      </c>
      <c r="O234" s="322">
        <v>0</v>
      </c>
      <c r="P234" s="322">
        <f t="shared" si="21"/>
        <v>0</v>
      </c>
      <c r="Q234" s="322">
        <v>1E-4</v>
      </c>
      <c r="R234" s="322">
        <f t="shared" si="22"/>
        <v>1.5000000000000001E-2</v>
      </c>
      <c r="S234" s="322">
        <v>0</v>
      </c>
      <c r="T234" s="323">
        <f t="shared" si="23"/>
        <v>0</v>
      </c>
      <c r="AR234" s="324" t="s">
        <v>253</v>
      </c>
      <c r="AT234" s="324" t="s">
        <v>327</v>
      </c>
      <c r="AU234" s="324" t="s">
        <v>203</v>
      </c>
      <c r="AY234" s="8" t="s">
        <v>219</v>
      </c>
      <c r="BE234" s="291">
        <f t="shared" si="24"/>
        <v>0</v>
      </c>
      <c r="BF234" s="291">
        <f t="shared" si="25"/>
        <v>0</v>
      </c>
      <c r="BG234" s="291">
        <f t="shared" si="26"/>
        <v>0</v>
      </c>
      <c r="BH234" s="291">
        <f t="shared" si="27"/>
        <v>0</v>
      </c>
      <c r="BI234" s="291">
        <f t="shared" si="28"/>
        <v>0</v>
      </c>
      <c r="BJ234" s="8" t="s">
        <v>203</v>
      </c>
      <c r="BK234" s="291">
        <f t="shared" si="29"/>
        <v>0</v>
      </c>
      <c r="BL234" s="8" t="s">
        <v>225</v>
      </c>
      <c r="BM234" s="324" t="s">
        <v>667</v>
      </c>
    </row>
    <row r="235" spans="2:65" s="1" customFormat="1" ht="33" customHeight="1">
      <c r="B235" s="20"/>
      <c r="C235" s="332" t="s">
        <v>668</v>
      </c>
      <c r="D235" s="332" t="s">
        <v>327</v>
      </c>
      <c r="E235" s="333" t="s">
        <v>669</v>
      </c>
      <c r="F235" s="334" t="s">
        <v>670</v>
      </c>
      <c r="G235" s="335" t="s">
        <v>424</v>
      </c>
      <c r="H235" s="336">
        <v>290</v>
      </c>
      <c r="I235" s="337">
        <v>0</v>
      </c>
      <c r="J235" s="338">
        <f t="shared" si="20"/>
        <v>0</v>
      </c>
      <c r="K235" s="339"/>
      <c r="L235" s="340"/>
      <c r="M235" s="341" t="s">
        <v>92</v>
      </c>
      <c r="N235" s="342" t="s">
        <v>128</v>
      </c>
      <c r="O235" s="322">
        <v>0</v>
      </c>
      <c r="P235" s="322">
        <f t="shared" si="21"/>
        <v>0</v>
      </c>
      <c r="Q235" s="322">
        <v>1E-4</v>
      </c>
      <c r="R235" s="322">
        <f t="shared" si="22"/>
        <v>2.9000000000000001E-2</v>
      </c>
      <c r="S235" s="322">
        <v>0</v>
      </c>
      <c r="T235" s="323">
        <f t="shared" si="23"/>
        <v>0</v>
      </c>
      <c r="AR235" s="324" t="s">
        <v>253</v>
      </c>
      <c r="AT235" s="324" t="s">
        <v>327</v>
      </c>
      <c r="AU235" s="324" t="s">
        <v>203</v>
      </c>
      <c r="AY235" s="8" t="s">
        <v>219</v>
      </c>
      <c r="BE235" s="291">
        <f t="shared" si="24"/>
        <v>0</v>
      </c>
      <c r="BF235" s="291">
        <f t="shared" si="25"/>
        <v>0</v>
      </c>
      <c r="BG235" s="291">
        <f t="shared" si="26"/>
        <v>0</v>
      </c>
      <c r="BH235" s="291">
        <f t="shared" si="27"/>
        <v>0</v>
      </c>
      <c r="BI235" s="291">
        <f t="shared" si="28"/>
        <v>0</v>
      </c>
      <c r="BJ235" s="8" t="s">
        <v>203</v>
      </c>
      <c r="BK235" s="291">
        <f t="shared" si="29"/>
        <v>0</v>
      </c>
      <c r="BL235" s="8" t="s">
        <v>225</v>
      </c>
      <c r="BM235" s="324" t="s">
        <v>671</v>
      </c>
    </row>
    <row r="236" spans="2:65" s="1" customFormat="1" ht="37.9" customHeight="1">
      <c r="B236" s="20"/>
      <c r="C236" s="332" t="s">
        <v>672</v>
      </c>
      <c r="D236" s="332" t="s">
        <v>327</v>
      </c>
      <c r="E236" s="333" t="s">
        <v>673</v>
      </c>
      <c r="F236" s="334" t="s">
        <v>674</v>
      </c>
      <c r="G236" s="335" t="s">
        <v>424</v>
      </c>
      <c r="H236" s="336">
        <v>31</v>
      </c>
      <c r="I236" s="337">
        <v>0</v>
      </c>
      <c r="J236" s="338">
        <f t="shared" si="20"/>
        <v>0</v>
      </c>
      <c r="K236" s="339"/>
      <c r="L236" s="340"/>
      <c r="M236" s="341" t="s">
        <v>92</v>
      </c>
      <c r="N236" s="342" t="s">
        <v>128</v>
      </c>
      <c r="O236" s="322">
        <v>0</v>
      </c>
      <c r="P236" s="322">
        <f t="shared" si="21"/>
        <v>0</v>
      </c>
      <c r="Q236" s="322">
        <v>1E-4</v>
      </c>
      <c r="R236" s="322">
        <f t="shared" si="22"/>
        <v>3.1000000000000003E-3</v>
      </c>
      <c r="S236" s="322">
        <v>0</v>
      </c>
      <c r="T236" s="323">
        <f t="shared" si="23"/>
        <v>0</v>
      </c>
      <c r="AR236" s="324" t="s">
        <v>253</v>
      </c>
      <c r="AT236" s="324" t="s">
        <v>327</v>
      </c>
      <c r="AU236" s="324" t="s">
        <v>203</v>
      </c>
      <c r="AY236" s="8" t="s">
        <v>219</v>
      </c>
      <c r="BE236" s="291">
        <f t="shared" si="24"/>
        <v>0</v>
      </c>
      <c r="BF236" s="291">
        <f t="shared" si="25"/>
        <v>0</v>
      </c>
      <c r="BG236" s="291">
        <f t="shared" si="26"/>
        <v>0</v>
      </c>
      <c r="BH236" s="291">
        <f t="shared" si="27"/>
        <v>0</v>
      </c>
      <c r="BI236" s="291">
        <f t="shared" si="28"/>
        <v>0</v>
      </c>
      <c r="BJ236" s="8" t="s">
        <v>203</v>
      </c>
      <c r="BK236" s="291">
        <f t="shared" si="29"/>
        <v>0</v>
      </c>
      <c r="BL236" s="8" t="s">
        <v>225</v>
      </c>
      <c r="BM236" s="324" t="s">
        <v>675</v>
      </c>
    </row>
    <row r="237" spans="2:65" s="1" customFormat="1" ht="33" customHeight="1">
      <c r="B237" s="20"/>
      <c r="C237" s="332" t="s">
        <v>676</v>
      </c>
      <c r="D237" s="332" t="s">
        <v>327</v>
      </c>
      <c r="E237" s="333" t="s">
        <v>677</v>
      </c>
      <c r="F237" s="334" t="s">
        <v>678</v>
      </c>
      <c r="G237" s="335" t="s">
        <v>424</v>
      </c>
      <c r="H237" s="336">
        <v>148</v>
      </c>
      <c r="I237" s="337">
        <v>0</v>
      </c>
      <c r="J237" s="338">
        <f t="shared" ref="J237:J255" si="30">ROUND(I237*H237,2)</f>
        <v>0</v>
      </c>
      <c r="K237" s="339"/>
      <c r="L237" s="340"/>
      <c r="M237" s="341" t="s">
        <v>92</v>
      </c>
      <c r="N237" s="342" t="s">
        <v>128</v>
      </c>
      <c r="O237" s="322">
        <v>0</v>
      </c>
      <c r="P237" s="322">
        <f t="shared" ref="P237:P255" si="31">O237*H237</f>
        <v>0</v>
      </c>
      <c r="Q237" s="322">
        <v>1E-4</v>
      </c>
      <c r="R237" s="322">
        <f t="shared" ref="R237:R255" si="32">Q237*H237</f>
        <v>1.4800000000000001E-2</v>
      </c>
      <c r="S237" s="322">
        <v>0</v>
      </c>
      <c r="T237" s="323">
        <f t="shared" ref="T237:T255" si="33">S237*H237</f>
        <v>0</v>
      </c>
      <c r="AR237" s="324" t="s">
        <v>253</v>
      </c>
      <c r="AT237" s="324" t="s">
        <v>327</v>
      </c>
      <c r="AU237" s="324" t="s">
        <v>203</v>
      </c>
      <c r="AY237" s="8" t="s">
        <v>219</v>
      </c>
      <c r="BE237" s="291">
        <f t="shared" ref="BE237:BE255" si="34">IF(N237="základná",J237,0)</f>
        <v>0</v>
      </c>
      <c r="BF237" s="291">
        <f t="shared" ref="BF237:BF255" si="35">IF(N237="znížená",J237,0)</f>
        <v>0</v>
      </c>
      <c r="BG237" s="291">
        <f t="shared" ref="BG237:BG255" si="36">IF(N237="zákl. prenesená",J237,0)</f>
        <v>0</v>
      </c>
      <c r="BH237" s="291">
        <f t="shared" ref="BH237:BH255" si="37">IF(N237="zníž. prenesená",J237,0)</f>
        <v>0</v>
      </c>
      <c r="BI237" s="291">
        <f t="shared" ref="BI237:BI255" si="38">IF(N237="nulová",J237,0)</f>
        <v>0</v>
      </c>
      <c r="BJ237" s="8" t="s">
        <v>203</v>
      </c>
      <c r="BK237" s="291">
        <f t="shared" ref="BK237:BK255" si="39">ROUND(I237*H237,2)</f>
        <v>0</v>
      </c>
      <c r="BL237" s="8" t="s">
        <v>225</v>
      </c>
      <c r="BM237" s="324" t="s">
        <v>679</v>
      </c>
    </row>
    <row r="238" spans="2:65" s="1" customFormat="1" ht="24.2" customHeight="1">
      <c r="B238" s="20"/>
      <c r="C238" s="314" t="s">
        <v>680</v>
      </c>
      <c r="D238" s="314" t="s">
        <v>221</v>
      </c>
      <c r="E238" s="315" t="s">
        <v>681</v>
      </c>
      <c r="F238" s="82" t="s">
        <v>682</v>
      </c>
      <c r="G238" s="316" t="s">
        <v>424</v>
      </c>
      <c r="H238" s="317">
        <v>2113</v>
      </c>
      <c r="I238" s="318">
        <v>0</v>
      </c>
      <c r="J238" s="319">
        <f t="shared" si="30"/>
        <v>0</v>
      </c>
      <c r="K238" s="320"/>
      <c r="L238" s="20"/>
      <c r="M238" s="321" t="s">
        <v>92</v>
      </c>
      <c r="N238" s="288" t="s">
        <v>128</v>
      </c>
      <c r="O238" s="322">
        <v>1.2999999999999999E-2</v>
      </c>
      <c r="P238" s="322">
        <f t="shared" si="31"/>
        <v>27.468999999999998</v>
      </c>
      <c r="Q238" s="322">
        <v>0</v>
      </c>
      <c r="R238" s="322">
        <f t="shared" si="32"/>
        <v>0</v>
      </c>
      <c r="S238" s="322">
        <v>0</v>
      </c>
      <c r="T238" s="323">
        <f t="shared" si="33"/>
        <v>0</v>
      </c>
      <c r="AR238" s="324" t="s">
        <v>225</v>
      </c>
      <c r="AT238" s="324" t="s">
        <v>221</v>
      </c>
      <c r="AU238" s="324" t="s">
        <v>203</v>
      </c>
      <c r="AY238" s="8" t="s">
        <v>219</v>
      </c>
      <c r="BE238" s="291">
        <f t="shared" si="34"/>
        <v>0</v>
      </c>
      <c r="BF238" s="291">
        <f t="shared" si="35"/>
        <v>0</v>
      </c>
      <c r="BG238" s="291">
        <f t="shared" si="36"/>
        <v>0</v>
      </c>
      <c r="BH238" s="291">
        <f t="shared" si="37"/>
        <v>0</v>
      </c>
      <c r="BI238" s="291">
        <f t="shared" si="38"/>
        <v>0</v>
      </c>
      <c r="BJ238" s="8" t="s">
        <v>203</v>
      </c>
      <c r="BK238" s="291">
        <f t="shared" si="39"/>
        <v>0</v>
      </c>
      <c r="BL238" s="8" t="s">
        <v>225</v>
      </c>
      <c r="BM238" s="324" t="s">
        <v>683</v>
      </c>
    </row>
    <row r="239" spans="2:65" s="1" customFormat="1" ht="37.9" customHeight="1">
      <c r="B239" s="20"/>
      <c r="C239" s="332" t="s">
        <v>684</v>
      </c>
      <c r="D239" s="332" t="s">
        <v>327</v>
      </c>
      <c r="E239" s="333" t="s">
        <v>685</v>
      </c>
      <c r="F239" s="334" t="s">
        <v>686</v>
      </c>
      <c r="G239" s="335" t="s">
        <v>424</v>
      </c>
      <c r="H239" s="336">
        <v>316</v>
      </c>
      <c r="I239" s="337">
        <v>0</v>
      </c>
      <c r="J239" s="338">
        <f t="shared" si="30"/>
        <v>0</v>
      </c>
      <c r="K239" s="339"/>
      <c r="L239" s="340"/>
      <c r="M239" s="341" t="s">
        <v>92</v>
      </c>
      <c r="N239" s="342" t="s">
        <v>128</v>
      </c>
      <c r="O239" s="322">
        <v>0</v>
      </c>
      <c r="P239" s="322">
        <f t="shared" si="31"/>
        <v>0</v>
      </c>
      <c r="Q239" s="322">
        <v>0</v>
      </c>
      <c r="R239" s="322">
        <f t="shared" si="32"/>
        <v>0</v>
      </c>
      <c r="S239" s="322">
        <v>0</v>
      </c>
      <c r="T239" s="323">
        <f t="shared" si="33"/>
        <v>0</v>
      </c>
      <c r="AR239" s="324" t="s">
        <v>253</v>
      </c>
      <c r="AT239" s="324" t="s">
        <v>327</v>
      </c>
      <c r="AU239" s="324" t="s">
        <v>203</v>
      </c>
      <c r="AY239" s="8" t="s">
        <v>219</v>
      </c>
      <c r="BE239" s="291">
        <f t="shared" si="34"/>
        <v>0</v>
      </c>
      <c r="BF239" s="291">
        <f t="shared" si="35"/>
        <v>0</v>
      </c>
      <c r="BG239" s="291">
        <f t="shared" si="36"/>
        <v>0</v>
      </c>
      <c r="BH239" s="291">
        <f t="shared" si="37"/>
        <v>0</v>
      </c>
      <c r="BI239" s="291">
        <f t="shared" si="38"/>
        <v>0</v>
      </c>
      <c r="BJ239" s="8" t="s">
        <v>203</v>
      </c>
      <c r="BK239" s="291">
        <f t="shared" si="39"/>
        <v>0</v>
      </c>
      <c r="BL239" s="8" t="s">
        <v>225</v>
      </c>
      <c r="BM239" s="324" t="s">
        <v>687</v>
      </c>
    </row>
    <row r="240" spans="2:65" s="1" customFormat="1" ht="37.9" customHeight="1">
      <c r="B240" s="20"/>
      <c r="C240" s="332" t="s">
        <v>688</v>
      </c>
      <c r="D240" s="332" t="s">
        <v>327</v>
      </c>
      <c r="E240" s="333" t="s">
        <v>689</v>
      </c>
      <c r="F240" s="334" t="s">
        <v>690</v>
      </c>
      <c r="G240" s="335" t="s">
        <v>424</v>
      </c>
      <c r="H240" s="336">
        <v>423</v>
      </c>
      <c r="I240" s="337">
        <v>0</v>
      </c>
      <c r="J240" s="338">
        <f t="shared" si="30"/>
        <v>0</v>
      </c>
      <c r="K240" s="339"/>
      <c r="L240" s="340"/>
      <c r="M240" s="341" t="s">
        <v>92</v>
      </c>
      <c r="N240" s="342" t="s">
        <v>128</v>
      </c>
      <c r="O240" s="322">
        <v>0</v>
      </c>
      <c r="P240" s="322">
        <f t="shared" si="31"/>
        <v>0</v>
      </c>
      <c r="Q240" s="322">
        <v>0</v>
      </c>
      <c r="R240" s="322">
        <f t="shared" si="32"/>
        <v>0</v>
      </c>
      <c r="S240" s="322">
        <v>0</v>
      </c>
      <c r="T240" s="323">
        <f t="shared" si="33"/>
        <v>0</v>
      </c>
      <c r="AR240" s="324" t="s">
        <v>253</v>
      </c>
      <c r="AT240" s="324" t="s">
        <v>327</v>
      </c>
      <c r="AU240" s="324" t="s">
        <v>203</v>
      </c>
      <c r="AY240" s="8" t="s">
        <v>219</v>
      </c>
      <c r="BE240" s="291">
        <f t="shared" si="34"/>
        <v>0</v>
      </c>
      <c r="BF240" s="291">
        <f t="shared" si="35"/>
        <v>0</v>
      </c>
      <c r="BG240" s="291">
        <f t="shared" si="36"/>
        <v>0</v>
      </c>
      <c r="BH240" s="291">
        <f t="shared" si="37"/>
        <v>0</v>
      </c>
      <c r="BI240" s="291">
        <f t="shared" si="38"/>
        <v>0</v>
      </c>
      <c r="BJ240" s="8" t="s">
        <v>203</v>
      </c>
      <c r="BK240" s="291">
        <f t="shared" si="39"/>
        <v>0</v>
      </c>
      <c r="BL240" s="8" t="s">
        <v>225</v>
      </c>
      <c r="BM240" s="324" t="s">
        <v>691</v>
      </c>
    </row>
    <row r="241" spans="2:65" s="1" customFormat="1" ht="33" customHeight="1">
      <c r="B241" s="20"/>
      <c r="C241" s="332" t="s">
        <v>692</v>
      </c>
      <c r="D241" s="332" t="s">
        <v>327</v>
      </c>
      <c r="E241" s="333" t="s">
        <v>693</v>
      </c>
      <c r="F241" s="334" t="s">
        <v>694</v>
      </c>
      <c r="G241" s="335" t="s">
        <v>424</v>
      </c>
      <c r="H241" s="336">
        <v>212</v>
      </c>
      <c r="I241" s="337">
        <v>0</v>
      </c>
      <c r="J241" s="338">
        <f t="shared" si="30"/>
        <v>0</v>
      </c>
      <c r="K241" s="339"/>
      <c r="L241" s="340"/>
      <c r="M241" s="341" t="s">
        <v>92</v>
      </c>
      <c r="N241" s="342" t="s">
        <v>128</v>
      </c>
      <c r="O241" s="322">
        <v>0</v>
      </c>
      <c r="P241" s="322">
        <f t="shared" si="31"/>
        <v>0</v>
      </c>
      <c r="Q241" s="322">
        <v>0</v>
      </c>
      <c r="R241" s="322">
        <f t="shared" si="32"/>
        <v>0</v>
      </c>
      <c r="S241" s="322">
        <v>0</v>
      </c>
      <c r="T241" s="323">
        <f t="shared" si="33"/>
        <v>0</v>
      </c>
      <c r="AR241" s="324" t="s">
        <v>253</v>
      </c>
      <c r="AT241" s="324" t="s">
        <v>327</v>
      </c>
      <c r="AU241" s="324" t="s">
        <v>203</v>
      </c>
      <c r="AY241" s="8" t="s">
        <v>219</v>
      </c>
      <c r="BE241" s="291">
        <f t="shared" si="34"/>
        <v>0</v>
      </c>
      <c r="BF241" s="291">
        <f t="shared" si="35"/>
        <v>0</v>
      </c>
      <c r="BG241" s="291">
        <f t="shared" si="36"/>
        <v>0</v>
      </c>
      <c r="BH241" s="291">
        <f t="shared" si="37"/>
        <v>0</v>
      </c>
      <c r="BI241" s="291">
        <f t="shared" si="38"/>
        <v>0</v>
      </c>
      <c r="BJ241" s="8" t="s">
        <v>203</v>
      </c>
      <c r="BK241" s="291">
        <f t="shared" si="39"/>
        <v>0</v>
      </c>
      <c r="BL241" s="8" t="s">
        <v>225</v>
      </c>
      <c r="BM241" s="324" t="s">
        <v>695</v>
      </c>
    </row>
    <row r="242" spans="2:65" s="1" customFormat="1" ht="37.9" customHeight="1">
      <c r="B242" s="20"/>
      <c r="C242" s="332" t="s">
        <v>696</v>
      </c>
      <c r="D242" s="332" t="s">
        <v>327</v>
      </c>
      <c r="E242" s="333" t="s">
        <v>697</v>
      </c>
      <c r="F242" s="334" t="s">
        <v>698</v>
      </c>
      <c r="G242" s="335" t="s">
        <v>424</v>
      </c>
      <c r="H242" s="336">
        <v>105</v>
      </c>
      <c r="I242" s="337">
        <v>0</v>
      </c>
      <c r="J242" s="338">
        <f t="shared" si="30"/>
        <v>0</v>
      </c>
      <c r="K242" s="339"/>
      <c r="L242" s="340"/>
      <c r="M242" s="341" t="s">
        <v>92</v>
      </c>
      <c r="N242" s="342" t="s">
        <v>128</v>
      </c>
      <c r="O242" s="322">
        <v>0</v>
      </c>
      <c r="P242" s="322">
        <f t="shared" si="31"/>
        <v>0</v>
      </c>
      <c r="Q242" s="322">
        <v>0</v>
      </c>
      <c r="R242" s="322">
        <f t="shared" si="32"/>
        <v>0</v>
      </c>
      <c r="S242" s="322">
        <v>0</v>
      </c>
      <c r="T242" s="323">
        <f t="shared" si="33"/>
        <v>0</v>
      </c>
      <c r="AR242" s="324" t="s">
        <v>253</v>
      </c>
      <c r="AT242" s="324" t="s">
        <v>327</v>
      </c>
      <c r="AU242" s="324" t="s">
        <v>203</v>
      </c>
      <c r="AY242" s="8" t="s">
        <v>219</v>
      </c>
      <c r="BE242" s="291">
        <f t="shared" si="34"/>
        <v>0</v>
      </c>
      <c r="BF242" s="291">
        <f t="shared" si="35"/>
        <v>0</v>
      </c>
      <c r="BG242" s="291">
        <f t="shared" si="36"/>
        <v>0</v>
      </c>
      <c r="BH242" s="291">
        <f t="shared" si="37"/>
        <v>0</v>
      </c>
      <c r="BI242" s="291">
        <f t="shared" si="38"/>
        <v>0</v>
      </c>
      <c r="BJ242" s="8" t="s">
        <v>203</v>
      </c>
      <c r="BK242" s="291">
        <f t="shared" si="39"/>
        <v>0</v>
      </c>
      <c r="BL242" s="8" t="s">
        <v>225</v>
      </c>
      <c r="BM242" s="324" t="s">
        <v>699</v>
      </c>
    </row>
    <row r="243" spans="2:65" s="1" customFormat="1" ht="37.9" customHeight="1">
      <c r="B243" s="20"/>
      <c r="C243" s="332" t="s">
        <v>700</v>
      </c>
      <c r="D243" s="332" t="s">
        <v>327</v>
      </c>
      <c r="E243" s="333" t="s">
        <v>701</v>
      </c>
      <c r="F243" s="334" t="s">
        <v>702</v>
      </c>
      <c r="G243" s="335" t="s">
        <v>424</v>
      </c>
      <c r="H243" s="336">
        <v>634</v>
      </c>
      <c r="I243" s="337">
        <v>0</v>
      </c>
      <c r="J243" s="338">
        <f t="shared" si="30"/>
        <v>0</v>
      </c>
      <c r="K243" s="339"/>
      <c r="L243" s="340"/>
      <c r="M243" s="341" t="s">
        <v>92</v>
      </c>
      <c r="N243" s="342" t="s">
        <v>128</v>
      </c>
      <c r="O243" s="322">
        <v>0</v>
      </c>
      <c r="P243" s="322">
        <f t="shared" si="31"/>
        <v>0</v>
      </c>
      <c r="Q243" s="322">
        <v>0</v>
      </c>
      <c r="R243" s="322">
        <f t="shared" si="32"/>
        <v>0</v>
      </c>
      <c r="S243" s="322">
        <v>0</v>
      </c>
      <c r="T243" s="323">
        <f t="shared" si="33"/>
        <v>0</v>
      </c>
      <c r="AR243" s="324" t="s">
        <v>253</v>
      </c>
      <c r="AT243" s="324" t="s">
        <v>327</v>
      </c>
      <c r="AU243" s="324" t="s">
        <v>203</v>
      </c>
      <c r="AY243" s="8" t="s">
        <v>219</v>
      </c>
      <c r="BE243" s="291">
        <f t="shared" si="34"/>
        <v>0</v>
      </c>
      <c r="BF243" s="291">
        <f t="shared" si="35"/>
        <v>0</v>
      </c>
      <c r="BG243" s="291">
        <f t="shared" si="36"/>
        <v>0</v>
      </c>
      <c r="BH243" s="291">
        <f t="shared" si="37"/>
        <v>0</v>
      </c>
      <c r="BI243" s="291">
        <f t="shared" si="38"/>
        <v>0</v>
      </c>
      <c r="BJ243" s="8" t="s">
        <v>203</v>
      </c>
      <c r="BK243" s="291">
        <f t="shared" si="39"/>
        <v>0</v>
      </c>
      <c r="BL243" s="8" t="s">
        <v>225</v>
      </c>
      <c r="BM243" s="324" t="s">
        <v>703</v>
      </c>
    </row>
    <row r="244" spans="2:65" s="1" customFormat="1" ht="33" customHeight="1">
      <c r="B244" s="20"/>
      <c r="C244" s="332" t="s">
        <v>704</v>
      </c>
      <c r="D244" s="332" t="s">
        <v>327</v>
      </c>
      <c r="E244" s="333" t="s">
        <v>705</v>
      </c>
      <c r="F244" s="334" t="s">
        <v>706</v>
      </c>
      <c r="G244" s="335" t="s">
        <v>424</v>
      </c>
      <c r="H244" s="336">
        <v>423</v>
      </c>
      <c r="I244" s="337">
        <v>0</v>
      </c>
      <c r="J244" s="338">
        <f t="shared" si="30"/>
        <v>0</v>
      </c>
      <c r="K244" s="339"/>
      <c r="L244" s="340"/>
      <c r="M244" s="341" t="s">
        <v>92</v>
      </c>
      <c r="N244" s="342" t="s">
        <v>128</v>
      </c>
      <c r="O244" s="322">
        <v>0</v>
      </c>
      <c r="P244" s="322">
        <f t="shared" si="31"/>
        <v>0</v>
      </c>
      <c r="Q244" s="322">
        <v>0</v>
      </c>
      <c r="R244" s="322">
        <f t="shared" si="32"/>
        <v>0</v>
      </c>
      <c r="S244" s="322">
        <v>0</v>
      </c>
      <c r="T244" s="323">
        <f t="shared" si="33"/>
        <v>0</v>
      </c>
      <c r="AR244" s="324" t="s">
        <v>253</v>
      </c>
      <c r="AT244" s="324" t="s">
        <v>327</v>
      </c>
      <c r="AU244" s="324" t="s">
        <v>203</v>
      </c>
      <c r="AY244" s="8" t="s">
        <v>219</v>
      </c>
      <c r="BE244" s="291">
        <f t="shared" si="34"/>
        <v>0</v>
      </c>
      <c r="BF244" s="291">
        <f t="shared" si="35"/>
        <v>0</v>
      </c>
      <c r="BG244" s="291">
        <f t="shared" si="36"/>
        <v>0</v>
      </c>
      <c r="BH244" s="291">
        <f t="shared" si="37"/>
        <v>0</v>
      </c>
      <c r="BI244" s="291">
        <f t="shared" si="38"/>
        <v>0</v>
      </c>
      <c r="BJ244" s="8" t="s">
        <v>203</v>
      </c>
      <c r="BK244" s="291">
        <f t="shared" si="39"/>
        <v>0</v>
      </c>
      <c r="BL244" s="8" t="s">
        <v>225</v>
      </c>
      <c r="BM244" s="324" t="s">
        <v>707</v>
      </c>
    </row>
    <row r="245" spans="2:65" s="1" customFormat="1" ht="24.2" customHeight="1">
      <c r="B245" s="20"/>
      <c r="C245" s="314" t="s">
        <v>708</v>
      </c>
      <c r="D245" s="314" t="s">
        <v>221</v>
      </c>
      <c r="E245" s="315" t="s">
        <v>709</v>
      </c>
      <c r="F245" s="82" t="s">
        <v>710</v>
      </c>
      <c r="G245" s="316" t="s">
        <v>424</v>
      </c>
      <c r="H245" s="317">
        <v>3710</v>
      </c>
      <c r="I245" s="318">
        <v>0</v>
      </c>
      <c r="J245" s="319">
        <f t="shared" si="30"/>
        <v>0</v>
      </c>
      <c r="K245" s="320"/>
      <c r="L245" s="20"/>
      <c r="M245" s="321" t="s">
        <v>92</v>
      </c>
      <c r="N245" s="288" t="s">
        <v>128</v>
      </c>
      <c r="O245" s="322">
        <v>5.6000000000000001E-2</v>
      </c>
      <c r="P245" s="322">
        <f t="shared" si="31"/>
        <v>207.76</v>
      </c>
      <c r="Q245" s="322">
        <v>0</v>
      </c>
      <c r="R245" s="322">
        <f t="shared" si="32"/>
        <v>0</v>
      </c>
      <c r="S245" s="322">
        <v>0</v>
      </c>
      <c r="T245" s="323">
        <f t="shared" si="33"/>
        <v>0</v>
      </c>
      <c r="AR245" s="324" t="s">
        <v>225</v>
      </c>
      <c r="AT245" s="324" t="s">
        <v>221</v>
      </c>
      <c r="AU245" s="324" t="s">
        <v>203</v>
      </c>
      <c r="AY245" s="8" t="s">
        <v>219</v>
      </c>
      <c r="BE245" s="291">
        <f t="shared" si="34"/>
        <v>0</v>
      </c>
      <c r="BF245" s="291">
        <f t="shared" si="35"/>
        <v>0</v>
      </c>
      <c r="BG245" s="291">
        <f t="shared" si="36"/>
        <v>0</v>
      </c>
      <c r="BH245" s="291">
        <f t="shared" si="37"/>
        <v>0</v>
      </c>
      <c r="BI245" s="291">
        <f t="shared" si="38"/>
        <v>0</v>
      </c>
      <c r="BJ245" s="8" t="s">
        <v>203</v>
      </c>
      <c r="BK245" s="291">
        <f t="shared" si="39"/>
        <v>0</v>
      </c>
      <c r="BL245" s="8" t="s">
        <v>225</v>
      </c>
      <c r="BM245" s="324" t="s">
        <v>711</v>
      </c>
    </row>
    <row r="246" spans="2:65" s="1" customFormat="1" ht="37.9" customHeight="1">
      <c r="B246" s="20"/>
      <c r="C246" s="332" t="s">
        <v>712</v>
      </c>
      <c r="D246" s="332" t="s">
        <v>327</v>
      </c>
      <c r="E246" s="333" t="s">
        <v>713</v>
      </c>
      <c r="F246" s="334" t="s">
        <v>714</v>
      </c>
      <c r="G246" s="335" t="s">
        <v>424</v>
      </c>
      <c r="H246" s="336">
        <v>3710</v>
      </c>
      <c r="I246" s="337">
        <v>0</v>
      </c>
      <c r="J246" s="338">
        <f t="shared" si="30"/>
        <v>0</v>
      </c>
      <c r="K246" s="339"/>
      <c r="L246" s="340"/>
      <c r="M246" s="341" t="s">
        <v>92</v>
      </c>
      <c r="N246" s="342" t="s">
        <v>128</v>
      </c>
      <c r="O246" s="322">
        <v>0</v>
      </c>
      <c r="P246" s="322">
        <f t="shared" si="31"/>
        <v>0</v>
      </c>
      <c r="Q246" s="322">
        <v>1E-4</v>
      </c>
      <c r="R246" s="322">
        <f t="shared" si="32"/>
        <v>0.371</v>
      </c>
      <c r="S246" s="322">
        <v>0</v>
      </c>
      <c r="T246" s="323">
        <f t="shared" si="33"/>
        <v>0</v>
      </c>
      <c r="AR246" s="324" t="s">
        <v>253</v>
      </c>
      <c r="AT246" s="324" t="s">
        <v>327</v>
      </c>
      <c r="AU246" s="324" t="s">
        <v>203</v>
      </c>
      <c r="AY246" s="8" t="s">
        <v>219</v>
      </c>
      <c r="BE246" s="291">
        <f t="shared" si="34"/>
        <v>0</v>
      </c>
      <c r="BF246" s="291">
        <f t="shared" si="35"/>
        <v>0</v>
      </c>
      <c r="BG246" s="291">
        <f t="shared" si="36"/>
        <v>0</v>
      </c>
      <c r="BH246" s="291">
        <f t="shared" si="37"/>
        <v>0</v>
      </c>
      <c r="BI246" s="291">
        <f t="shared" si="38"/>
        <v>0</v>
      </c>
      <c r="BJ246" s="8" t="s">
        <v>203</v>
      </c>
      <c r="BK246" s="291">
        <f t="shared" si="39"/>
        <v>0</v>
      </c>
      <c r="BL246" s="8" t="s">
        <v>225</v>
      </c>
      <c r="BM246" s="324" t="s">
        <v>715</v>
      </c>
    </row>
    <row r="247" spans="2:65" s="1" customFormat="1" ht="24.2" customHeight="1">
      <c r="B247" s="20"/>
      <c r="C247" s="314" t="s">
        <v>716</v>
      </c>
      <c r="D247" s="314" t="s">
        <v>221</v>
      </c>
      <c r="E247" s="315" t="s">
        <v>717</v>
      </c>
      <c r="F247" s="82" t="s">
        <v>718</v>
      </c>
      <c r="G247" s="316" t="s">
        <v>224</v>
      </c>
      <c r="H247" s="317">
        <v>739.71400000000006</v>
      </c>
      <c r="I247" s="318">
        <v>0</v>
      </c>
      <c r="J247" s="319">
        <f t="shared" si="30"/>
        <v>0</v>
      </c>
      <c r="K247" s="320"/>
      <c r="L247" s="20"/>
      <c r="M247" s="321" t="s">
        <v>92</v>
      </c>
      <c r="N247" s="288" t="s">
        <v>128</v>
      </c>
      <c r="O247" s="322">
        <v>0.158</v>
      </c>
      <c r="P247" s="322">
        <f t="shared" si="31"/>
        <v>116.87481200000001</v>
      </c>
      <c r="Q247" s="322">
        <v>0</v>
      </c>
      <c r="R247" s="322">
        <f t="shared" si="32"/>
        <v>0</v>
      </c>
      <c r="S247" s="322">
        <v>0</v>
      </c>
      <c r="T247" s="323">
        <f t="shared" si="33"/>
        <v>0</v>
      </c>
      <c r="AR247" s="324" t="s">
        <v>225</v>
      </c>
      <c r="AT247" s="324" t="s">
        <v>221</v>
      </c>
      <c r="AU247" s="324" t="s">
        <v>203</v>
      </c>
      <c r="AY247" s="8" t="s">
        <v>219</v>
      </c>
      <c r="BE247" s="291">
        <f t="shared" si="34"/>
        <v>0</v>
      </c>
      <c r="BF247" s="291">
        <f t="shared" si="35"/>
        <v>0</v>
      </c>
      <c r="BG247" s="291">
        <f t="shared" si="36"/>
        <v>0</v>
      </c>
      <c r="BH247" s="291">
        <f t="shared" si="37"/>
        <v>0</v>
      </c>
      <c r="BI247" s="291">
        <f t="shared" si="38"/>
        <v>0</v>
      </c>
      <c r="BJ247" s="8" t="s">
        <v>203</v>
      </c>
      <c r="BK247" s="291">
        <f t="shared" si="39"/>
        <v>0</v>
      </c>
      <c r="BL247" s="8" t="s">
        <v>225</v>
      </c>
      <c r="BM247" s="324" t="s">
        <v>719</v>
      </c>
    </row>
    <row r="248" spans="2:65" s="1" customFormat="1" ht="37.9" customHeight="1">
      <c r="B248" s="20"/>
      <c r="C248" s="332" t="s">
        <v>720</v>
      </c>
      <c r="D248" s="332" t="s">
        <v>327</v>
      </c>
      <c r="E248" s="333" t="s">
        <v>721</v>
      </c>
      <c r="F248" s="334" t="s">
        <v>722</v>
      </c>
      <c r="G248" s="335" t="s">
        <v>242</v>
      </c>
      <c r="H248" s="336">
        <v>53.4</v>
      </c>
      <c r="I248" s="337">
        <v>0</v>
      </c>
      <c r="J248" s="338">
        <f t="shared" si="30"/>
        <v>0</v>
      </c>
      <c r="K248" s="339"/>
      <c r="L248" s="340"/>
      <c r="M248" s="341" t="s">
        <v>92</v>
      </c>
      <c r="N248" s="342" t="s">
        <v>128</v>
      </c>
      <c r="O248" s="322">
        <v>0</v>
      </c>
      <c r="P248" s="322">
        <f t="shared" si="31"/>
        <v>0</v>
      </c>
      <c r="Q248" s="322">
        <v>1.6</v>
      </c>
      <c r="R248" s="322">
        <f t="shared" si="32"/>
        <v>85.44</v>
      </c>
      <c r="S248" s="322">
        <v>0</v>
      </c>
      <c r="T248" s="323">
        <f t="shared" si="33"/>
        <v>0</v>
      </c>
      <c r="AR248" s="324" t="s">
        <v>253</v>
      </c>
      <c r="AT248" s="324" t="s">
        <v>327</v>
      </c>
      <c r="AU248" s="324" t="s">
        <v>203</v>
      </c>
      <c r="AY248" s="8" t="s">
        <v>219</v>
      </c>
      <c r="BE248" s="291">
        <f t="shared" si="34"/>
        <v>0</v>
      </c>
      <c r="BF248" s="291">
        <f t="shared" si="35"/>
        <v>0</v>
      </c>
      <c r="BG248" s="291">
        <f t="shared" si="36"/>
        <v>0</v>
      </c>
      <c r="BH248" s="291">
        <f t="shared" si="37"/>
        <v>0</v>
      </c>
      <c r="BI248" s="291">
        <f t="shared" si="38"/>
        <v>0</v>
      </c>
      <c r="BJ248" s="8" t="s">
        <v>203</v>
      </c>
      <c r="BK248" s="291">
        <f t="shared" si="39"/>
        <v>0</v>
      </c>
      <c r="BL248" s="8" t="s">
        <v>225</v>
      </c>
      <c r="BM248" s="324" t="s">
        <v>723</v>
      </c>
    </row>
    <row r="249" spans="2:65" s="1" customFormat="1" ht="24.2" customHeight="1">
      <c r="B249" s="20"/>
      <c r="C249" s="314" t="s">
        <v>724</v>
      </c>
      <c r="D249" s="314" t="s">
        <v>221</v>
      </c>
      <c r="E249" s="315" t="s">
        <v>725</v>
      </c>
      <c r="F249" s="82" t="s">
        <v>726</v>
      </c>
      <c r="G249" s="316" t="s">
        <v>224</v>
      </c>
      <c r="H249" s="317">
        <v>850</v>
      </c>
      <c r="I249" s="318">
        <v>0</v>
      </c>
      <c r="J249" s="319">
        <f t="shared" si="30"/>
        <v>0</v>
      </c>
      <c r="K249" s="320"/>
      <c r="L249" s="20"/>
      <c r="M249" s="321" t="s">
        <v>92</v>
      </c>
      <c r="N249" s="288" t="s">
        <v>128</v>
      </c>
      <c r="O249" s="322">
        <v>35.75</v>
      </c>
      <c r="P249" s="322">
        <f t="shared" si="31"/>
        <v>30387.5</v>
      </c>
      <c r="Q249" s="322">
        <v>0</v>
      </c>
      <c r="R249" s="322">
        <f t="shared" si="32"/>
        <v>0</v>
      </c>
      <c r="S249" s="322">
        <v>0</v>
      </c>
      <c r="T249" s="323">
        <f t="shared" si="33"/>
        <v>0</v>
      </c>
      <c r="AR249" s="324" t="s">
        <v>225</v>
      </c>
      <c r="AT249" s="324" t="s">
        <v>221</v>
      </c>
      <c r="AU249" s="324" t="s">
        <v>203</v>
      </c>
      <c r="AY249" s="8" t="s">
        <v>219</v>
      </c>
      <c r="BE249" s="291">
        <f t="shared" si="34"/>
        <v>0</v>
      </c>
      <c r="BF249" s="291">
        <f t="shared" si="35"/>
        <v>0</v>
      </c>
      <c r="BG249" s="291">
        <f t="shared" si="36"/>
        <v>0</v>
      </c>
      <c r="BH249" s="291">
        <f t="shared" si="37"/>
        <v>0</v>
      </c>
      <c r="BI249" s="291">
        <f t="shared" si="38"/>
        <v>0</v>
      </c>
      <c r="BJ249" s="8" t="s">
        <v>203</v>
      </c>
      <c r="BK249" s="291">
        <f t="shared" si="39"/>
        <v>0</v>
      </c>
      <c r="BL249" s="8" t="s">
        <v>225</v>
      </c>
      <c r="BM249" s="324" t="s">
        <v>727</v>
      </c>
    </row>
    <row r="250" spans="2:65" s="1" customFormat="1" ht="21.75" customHeight="1">
      <c r="B250" s="20"/>
      <c r="C250" s="314" t="s">
        <v>728</v>
      </c>
      <c r="D250" s="314" t="s">
        <v>221</v>
      </c>
      <c r="E250" s="315" t="s">
        <v>729</v>
      </c>
      <c r="F250" s="82" t="s">
        <v>730</v>
      </c>
      <c r="G250" s="316" t="s">
        <v>224</v>
      </c>
      <c r="H250" s="317">
        <v>850</v>
      </c>
      <c r="I250" s="318">
        <v>0</v>
      </c>
      <c r="J250" s="319">
        <f t="shared" si="30"/>
        <v>0</v>
      </c>
      <c r="K250" s="320"/>
      <c r="L250" s="20"/>
      <c r="M250" s="321" t="s">
        <v>92</v>
      </c>
      <c r="N250" s="288" t="s">
        <v>128</v>
      </c>
      <c r="O250" s="322">
        <v>2E-3</v>
      </c>
      <c r="P250" s="322">
        <f t="shared" si="31"/>
        <v>1.7</v>
      </c>
      <c r="Q250" s="322">
        <v>0</v>
      </c>
      <c r="R250" s="322">
        <f t="shared" si="32"/>
        <v>0</v>
      </c>
      <c r="S250" s="322">
        <v>0</v>
      </c>
      <c r="T250" s="323">
        <f t="shared" si="33"/>
        <v>0</v>
      </c>
      <c r="AR250" s="324" t="s">
        <v>225</v>
      </c>
      <c r="AT250" s="324" t="s">
        <v>221</v>
      </c>
      <c r="AU250" s="324" t="s">
        <v>203</v>
      </c>
      <c r="AY250" s="8" t="s">
        <v>219</v>
      </c>
      <c r="BE250" s="291">
        <f t="shared" si="34"/>
        <v>0</v>
      </c>
      <c r="BF250" s="291">
        <f t="shared" si="35"/>
        <v>0</v>
      </c>
      <c r="BG250" s="291">
        <f t="shared" si="36"/>
        <v>0</v>
      </c>
      <c r="BH250" s="291">
        <f t="shared" si="37"/>
        <v>0</v>
      </c>
      <c r="BI250" s="291">
        <f t="shared" si="38"/>
        <v>0</v>
      </c>
      <c r="BJ250" s="8" t="s">
        <v>203</v>
      </c>
      <c r="BK250" s="291">
        <f t="shared" si="39"/>
        <v>0</v>
      </c>
      <c r="BL250" s="8" t="s">
        <v>225</v>
      </c>
      <c r="BM250" s="324" t="s">
        <v>731</v>
      </c>
    </row>
    <row r="251" spans="2:65" s="1" customFormat="1" ht="44.25" customHeight="1">
      <c r="B251" s="20"/>
      <c r="C251" s="314" t="s">
        <v>732</v>
      </c>
      <c r="D251" s="314" t="s">
        <v>221</v>
      </c>
      <c r="E251" s="315" t="s">
        <v>733</v>
      </c>
      <c r="F251" s="82" t="s">
        <v>734</v>
      </c>
      <c r="G251" s="316" t="s">
        <v>424</v>
      </c>
      <c r="H251" s="317">
        <v>52</v>
      </c>
      <c r="I251" s="318">
        <v>0</v>
      </c>
      <c r="J251" s="319">
        <f t="shared" si="30"/>
        <v>0</v>
      </c>
      <c r="K251" s="320"/>
      <c r="L251" s="20"/>
      <c r="M251" s="321" t="s">
        <v>92</v>
      </c>
      <c r="N251" s="288" t="s">
        <v>128</v>
      </c>
      <c r="O251" s="322">
        <v>0.14399999999999999</v>
      </c>
      <c r="P251" s="322">
        <f t="shared" si="31"/>
        <v>7.4879999999999995</v>
      </c>
      <c r="Q251" s="322">
        <v>0</v>
      </c>
      <c r="R251" s="322">
        <f t="shared" si="32"/>
        <v>0</v>
      </c>
      <c r="S251" s="322">
        <v>0</v>
      </c>
      <c r="T251" s="323">
        <f t="shared" si="33"/>
        <v>0</v>
      </c>
      <c r="AR251" s="324" t="s">
        <v>225</v>
      </c>
      <c r="AT251" s="324" t="s">
        <v>221</v>
      </c>
      <c r="AU251" s="324" t="s">
        <v>203</v>
      </c>
      <c r="AY251" s="8" t="s">
        <v>219</v>
      </c>
      <c r="BE251" s="291">
        <f t="shared" si="34"/>
        <v>0</v>
      </c>
      <c r="BF251" s="291">
        <f t="shared" si="35"/>
        <v>0</v>
      </c>
      <c r="BG251" s="291">
        <f t="shared" si="36"/>
        <v>0</v>
      </c>
      <c r="BH251" s="291">
        <f t="shared" si="37"/>
        <v>0</v>
      </c>
      <c r="BI251" s="291">
        <f t="shared" si="38"/>
        <v>0</v>
      </c>
      <c r="BJ251" s="8" t="s">
        <v>203</v>
      </c>
      <c r="BK251" s="291">
        <f t="shared" si="39"/>
        <v>0</v>
      </c>
      <c r="BL251" s="8" t="s">
        <v>225</v>
      </c>
      <c r="BM251" s="324" t="s">
        <v>735</v>
      </c>
    </row>
    <row r="252" spans="2:65" s="1" customFormat="1" ht="33" customHeight="1">
      <c r="B252" s="20"/>
      <c r="C252" s="314" t="s">
        <v>736</v>
      </c>
      <c r="D252" s="314" t="s">
        <v>221</v>
      </c>
      <c r="E252" s="315" t="s">
        <v>737</v>
      </c>
      <c r="F252" s="82" t="s">
        <v>738</v>
      </c>
      <c r="G252" s="316" t="s">
        <v>424</v>
      </c>
      <c r="H252" s="317">
        <v>383</v>
      </c>
      <c r="I252" s="318">
        <v>0</v>
      </c>
      <c r="J252" s="319">
        <f t="shared" si="30"/>
        <v>0</v>
      </c>
      <c r="K252" s="320"/>
      <c r="L252" s="20"/>
      <c r="M252" s="321" t="s">
        <v>92</v>
      </c>
      <c r="N252" s="288" t="s">
        <v>128</v>
      </c>
      <c r="O252" s="322">
        <v>0.14399999999999999</v>
      </c>
      <c r="P252" s="322">
        <f t="shared" si="31"/>
        <v>55.151999999999994</v>
      </c>
      <c r="Q252" s="322">
        <v>0</v>
      </c>
      <c r="R252" s="322">
        <f t="shared" si="32"/>
        <v>0</v>
      </c>
      <c r="S252" s="322">
        <v>0</v>
      </c>
      <c r="T252" s="323">
        <f t="shared" si="33"/>
        <v>0</v>
      </c>
      <c r="AR252" s="324" t="s">
        <v>225</v>
      </c>
      <c r="AT252" s="324" t="s">
        <v>221</v>
      </c>
      <c r="AU252" s="324" t="s">
        <v>203</v>
      </c>
      <c r="AY252" s="8" t="s">
        <v>219</v>
      </c>
      <c r="BE252" s="291">
        <f t="shared" si="34"/>
        <v>0</v>
      </c>
      <c r="BF252" s="291">
        <f t="shared" si="35"/>
        <v>0</v>
      </c>
      <c r="BG252" s="291">
        <f t="shared" si="36"/>
        <v>0</v>
      </c>
      <c r="BH252" s="291">
        <f t="shared" si="37"/>
        <v>0</v>
      </c>
      <c r="BI252" s="291">
        <f t="shared" si="38"/>
        <v>0</v>
      </c>
      <c r="BJ252" s="8" t="s">
        <v>203</v>
      </c>
      <c r="BK252" s="291">
        <f t="shared" si="39"/>
        <v>0</v>
      </c>
      <c r="BL252" s="8" t="s">
        <v>225</v>
      </c>
      <c r="BM252" s="324" t="s">
        <v>739</v>
      </c>
    </row>
    <row r="253" spans="2:65" s="1" customFormat="1" ht="55.5" customHeight="1">
      <c r="B253" s="20"/>
      <c r="C253" s="314" t="s">
        <v>740</v>
      </c>
      <c r="D253" s="314" t="s">
        <v>221</v>
      </c>
      <c r="E253" s="315" t="s">
        <v>741</v>
      </c>
      <c r="F253" s="82" t="s">
        <v>742</v>
      </c>
      <c r="G253" s="316" t="s">
        <v>224</v>
      </c>
      <c r="H253" s="317">
        <v>402.3</v>
      </c>
      <c r="I253" s="318">
        <v>0</v>
      </c>
      <c r="J253" s="319">
        <f t="shared" si="30"/>
        <v>0</v>
      </c>
      <c r="K253" s="320"/>
      <c r="L253" s="20"/>
      <c r="M253" s="321" t="s">
        <v>92</v>
      </c>
      <c r="N253" s="288" t="s">
        <v>128</v>
      </c>
      <c r="O253" s="322">
        <v>0</v>
      </c>
      <c r="P253" s="322">
        <f t="shared" si="31"/>
        <v>0</v>
      </c>
      <c r="Q253" s="322">
        <v>0</v>
      </c>
      <c r="R253" s="322">
        <f t="shared" si="32"/>
        <v>0</v>
      </c>
      <c r="S253" s="322">
        <v>0</v>
      </c>
      <c r="T253" s="323">
        <f t="shared" si="33"/>
        <v>0</v>
      </c>
      <c r="AR253" s="324" t="s">
        <v>225</v>
      </c>
      <c r="AT253" s="324" t="s">
        <v>221</v>
      </c>
      <c r="AU253" s="324" t="s">
        <v>203</v>
      </c>
      <c r="AY253" s="8" t="s">
        <v>219</v>
      </c>
      <c r="BE253" s="291">
        <f t="shared" si="34"/>
        <v>0</v>
      </c>
      <c r="BF253" s="291">
        <f t="shared" si="35"/>
        <v>0</v>
      </c>
      <c r="BG253" s="291">
        <f t="shared" si="36"/>
        <v>0</v>
      </c>
      <c r="BH253" s="291">
        <f t="shared" si="37"/>
        <v>0</v>
      </c>
      <c r="BI253" s="291">
        <f t="shared" si="38"/>
        <v>0</v>
      </c>
      <c r="BJ253" s="8" t="s">
        <v>203</v>
      </c>
      <c r="BK253" s="291">
        <f t="shared" si="39"/>
        <v>0</v>
      </c>
      <c r="BL253" s="8" t="s">
        <v>225</v>
      </c>
      <c r="BM253" s="324" t="s">
        <v>743</v>
      </c>
    </row>
    <row r="254" spans="2:65" s="1" customFormat="1" ht="21.75" customHeight="1">
      <c r="B254" s="20"/>
      <c r="C254" s="314" t="s">
        <v>744</v>
      </c>
      <c r="D254" s="314" t="s">
        <v>221</v>
      </c>
      <c r="E254" s="315" t="s">
        <v>745</v>
      </c>
      <c r="F254" s="82" t="s">
        <v>746</v>
      </c>
      <c r="G254" s="316" t="s">
        <v>242</v>
      </c>
      <c r="H254" s="317">
        <v>17.111000000000001</v>
      </c>
      <c r="I254" s="318">
        <v>0</v>
      </c>
      <c r="J254" s="319">
        <f t="shared" si="30"/>
        <v>0</v>
      </c>
      <c r="K254" s="320"/>
      <c r="L254" s="20"/>
      <c r="M254" s="321" t="s">
        <v>92</v>
      </c>
      <c r="N254" s="288" t="s">
        <v>128</v>
      </c>
      <c r="O254" s="322">
        <v>1.175</v>
      </c>
      <c r="P254" s="322">
        <f t="shared" si="31"/>
        <v>20.105425</v>
      </c>
      <c r="Q254" s="322">
        <v>0</v>
      </c>
      <c r="R254" s="322">
        <f t="shared" si="32"/>
        <v>0</v>
      </c>
      <c r="S254" s="322">
        <v>0</v>
      </c>
      <c r="T254" s="323">
        <f t="shared" si="33"/>
        <v>0</v>
      </c>
      <c r="AR254" s="324" t="s">
        <v>225</v>
      </c>
      <c r="AT254" s="324" t="s">
        <v>221</v>
      </c>
      <c r="AU254" s="324" t="s">
        <v>203</v>
      </c>
      <c r="AY254" s="8" t="s">
        <v>219</v>
      </c>
      <c r="BE254" s="291">
        <f t="shared" si="34"/>
        <v>0</v>
      </c>
      <c r="BF254" s="291">
        <f t="shared" si="35"/>
        <v>0</v>
      </c>
      <c r="BG254" s="291">
        <f t="shared" si="36"/>
        <v>0</v>
      </c>
      <c r="BH254" s="291">
        <f t="shared" si="37"/>
        <v>0</v>
      </c>
      <c r="BI254" s="291">
        <f t="shared" si="38"/>
        <v>0</v>
      </c>
      <c r="BJ254" s="8" t="s">
        <v>203</v>
      </c>
      <c r="BK254" s="291">
        <f t="shared" si="39"/>
        <v>0</v>
      </c>
      <c r="BL254" s="8" t="s">
        <v>225</v>
      </c>
      <c r="BM254" s="324" t="s">
        <v>747</v>
      </c>
    </row>
    <row r="255" spans="2:65" s="1" customFormat="1" ht="24.2" customHeight="1">
      <c r="B255" s="20"/>
      <c r="C255" s="314" t="s">
        <v>748</v>
      </c>
      <c r="D255" s="314" t="s">
        <v>221</v>
      </c>
      <c r="E255" s="315" t="s">
        <v>749</v>
      </c>
      <c r="F255" s="82" t="s">
        <v>750</v>
      </c>
      <c r="G255" s="316" t="s">
        <v>242</v>
      </c>
      <c r="H255" s="317">
        <v>17.111000000000001</v>
      </c>
      <c r="I255" s="318">
        <v>0</v>
      </c>
      <c r="J255" s="319">
        <f t="shared" si="30"/>
        <v>0</v>
      </c>
      <c r="K255" s="320"/>
      <c r="L255" s="20"/>
      <c r="M255" s="321" t="s">
        <v>92</v>
      </c>
      <c r="N255" s="288" t="s">
        <v>128</v>
      </c>
      <c r="O255" s="322">
        <v>0.91</v>
      </c>
      <c r="P255" s="322">
        <f t="shared" si="31"/>
        <v>15.571010000000001</v>
      </c>
      <c r="Q255" s="322">
        <v>0</v>
      </c>
      <c r="R255" s="322">
        <f t="shared" si="32"/>
        <v>0</v>
      </c>
      <c r="S255" s="322">
        <v>0</v>
      </c>
      <c r="T255" s="323">
        <f t="shared" si="33"/>
        <v>0</v>
      </c>
      <c r="AR255" s="324" t="s">
        <v>225</v>
      </c>
      <c r="AT255" s="324" t="s">
        <v>221</v>
      </c>
      <c r="AU255" s="324" t="s">
        <v>203</v>
      </c>
      <c r="AY255" s="8" t="s">
        <v>219</v>
      </c>
      <c r="BE255" s="291">
        <f t="shared" si="34"/>
        <v>0</v>
      </c>
      <c r="BF255" s="291">
        <f t="shared" si="35"/>
        <v>0</v>
      </c>
      <c r="BG255" s="291">
        <f t="shared" si="36"/>
        <v>0</v>
      </c>
      <c r="BH255" s="291">
        <f t="shared" si="37"/>
        <v>0</v>
      </c>
      <c r="BI255" s="291">
        <f t="shared" si="38"/>
        <v>0</v>
      </c>
      <c r="BJ255" s="8" t="s">
        <v>203</v>
      </c>
      <c r="BK255" s="291">
        <f t="shared" si="39"/>
        <v>0</v>
      </c>
      <c r="BL255" s="8" t="s">
        <v>225</v>
      </c>
      <c r="BM255" s="324" t="s">
        <v>751</v>
      </c>
    </row>
    <row r="256" spans="2:65" s="303" customFormat="1" ht="22.9" customHeight="1">
      <c r="B256" s="302"/>
      <c r="D256" s="304" t="s">
        <v>161</v>
      </c>
      <c r="E256" s="312" t="s">
        <v>203</v>
      </c>
      <c r="F256" s="325" t="s">
        <v>752</v>
      </c>
      <c r="I256" s="343"/>
      <c r="J256" s="313">
        <f>BK256</f>
        <v>0</v>
      </c>
      <c r="L256" s="302"/>
      <c r="M256" s="307"/>
      <c r="P256" s="308">
        <f>SUM(P257:P264)</f>
        <v>59.128377</v>
      </c>
      <c r="R256" s="308">
        <f>SUM(R257:R264)</f>
        <v>32.401856610000003</v>
      </c>
      <c r="T256" s="309">
        <f>SUM(T257:T264)</f>
        <v>0</v>
      </c>
      <c r="AR256" s="304" t="s">
        <v>169</v>
      </c>
      <c r="AT256" s="310" t="s">
        <v>161</v>
      </c>
      <c r="AU256" s="310" t="s">
        <v>169</v>
      </c>
      <c r="AY256" s="304" t="s">
        <v>219</v>
      </c>
      <c r="BK256" s="311">
        <f>SUM(BK257:BK264)</f>
        <v>0</v>
      </c>
    </row>
    <row r="257" spans="2:65" s="1" customFormat="1" ht="24.2" customHeight="1">
      <c r="B257" s="20"/>
      <c r="C257" s="314" t="s">
        <v>753</v>
      </c>
      <c r="D257" s="314" t="s">
        <v>221</v>
      </c>
      <c r="E257" s="315" t="s">
        <v>754</v>
      </c>
      <c r="F257" s="82" t="s">
        <v>755</v>
      </c>
      <c r="G257" s="316" t="s">
        <v>242</v>
      </c>
      <c r="H257" s="317">
        <v>10.6</v>
      </c>
      <c r="I257" s="318">
        <v>0</v>
      </c>
      <c r="J257" s="319">
        <f t="shared" ref="J257:J264" si="40">ROUND(I257*H257,2)</f>
        <v>0</v>
      </c>
      <c r="K257" s="320"/>
      <c r="L257" s="20"/>
      <c r="M257" s="321" t="s">
        <v>92</v>
      </c>
      <c r="N257" s="288" t="s">
        <v>128</v>
      </c>
      <c r="O257" s="322">
        <v>0.58099999999999996</v>
      </c>
      <c r="P257" s="322">
        <f t="shared" ref="P257:P264" si="41">O257*H257</f>
        <v>6.158599999999999</v>
      </c>
      <c r="Q257" s="322">
        <v>2.2151299999999998</v>
      </c>
      <c r="R257" s="322">
        <f t="shared" ref="R257:R264" si="42">Q257*H257</f>
        <v>23.480377999999998</v>
      </c>
      <c r="S257" s="322">
        <v>0</v>
      </c>
      <c r="T257" s="323">
        <f t="shared" ref="T257:T264" si="43">S257*H257</f>
        <v>0</v>
      </c>
      <c r="AR257" s="324" t="s">
        <v>225</v>
      </c>
      <c r="AT257" s="324" t="s">
        <v>221</v>
      </c>
      <c r="AU257" s="324" t="s">
        <v>203</v>
      </c>
      <c r="AY257" s="8" t="s">
        <v>219</v>
      </c>
      <c r="BE257" s="291">
        <f t="shared" ref="BE257:BE264" si="44">IF(N257="základná",J257,0)</f>
        <v>0</v>
      </c>
      <c r="BF257" s="291">
        <f t="shared" ref="BF257:BF264" si="45">IF(N257="znížená",J257,0)</f>
        <v>0</v>
      </c>
      <c r="BG257" s="291">
        <f t="shared" ref="BG257:BG264" si="46">IF(N257="zákl. prenesená",J257,0)</f>
        <v>0</v>
      </c>
      <c r="BH257" s="291">
        <f t="shared" ref="BH257:BH264" si="47">IF(N257="zníž. prenesená",J257,0)</f>
        <v>0</v>
      </c>
      <c r="BI257" s="291">
        <f t="shared" ref="BI257:BI264" si="48">IF(N257="nulová",J257,0)</f>
        <v>0</v>
      </c>
      <c r="BJ257" s="8" t="s">
        <v>203</v>
      </c>
      <c r="BK257" s="291">
        <f t="shared" ref="BK257:BK264" si="49">ROUND(I257*H257,2)</f>
        <v>0</v>
      </c>
      <c r="BL257" s="8" t="s">
        <v>225</v>
      </c>
      <c r="BM257" s="324" t="s">
        <v>756</v>
      </c>
    </row>
    <row r="258" spans="2:65" s="1" customFormat="1" ht="24.2" customHeight="1">
      <c r="B258" s="20"/>
      <c r="C258" s="314" t="s">
        <v>757</v>
      </c>
      <c r="D258" s="314" t="s">
        <v>221</v>
      </c>
      <c r="E258" s="315" t="s">
        <v>758</v>
      </c>
      <c r="F258" s="82" t="s">
        <v>759</v>
      </c>
      <c r="G258" s="316" t="s">
        <v>242</v>
      </c>
      <c r="H258" s="317">
        <v>2.4</v>
      </c>
      <c r="I258" s="318">
        <v>0</v>
      </c>
      <c r="J258" s="319">
        <f t="shared" si="40"/>
        <v>0</v>
      </c>
      <c r="K258" s="320"/>
      <c r="L258" s="20"/>
      <c r="M258" s="321" t="s">
        <v>92</v>
      </c>
      <c r="N258" s="288" t="s">
        <v>128</v>
      </c>
      <c r="O258" s="322">
        <v>0.58099999999999996</v>
      </c>
      <c r="P258" s="322">
        <f t="shared" si="41"/>
        <v>1.3943999999999999</v>
      </c>
      <c r="Q258" s="322">
        <v>1.7</v>
      </c>
      <c r="R258" s="322">
        <f t="shared" si="42"/>
        <v>4.08</v>
      </c>
      <c r="S258" s="322">
        <v>0</v>
      </c>
      <c r="T258" s="323">
        <f t="shared" si="43"/>
        <v>0</v>
      </c>
      <c r="AR258" s="324" t="s">
        <v>225</v>
      </c>
      <c r="AT258" s="324" t="s">
        <v>221</v>
      </c>
      <c r="AU258" s="324" t="s">
        <v>203</v>
      </c>
      <c r="AY258" s="8" t="s">
        <v>219</v>
      </c>
      <c r="BE258" s="291">
        <f t="shared" si="44"/>
        <v>0</v>
      </c>
      <c r="BF258" s="291">
        <f t="shared" si="45"/>
        <v>0</v>
      </c>
      <c r="BG258" s="291">
        <f t="shared" si="46"/>
        <v>0</v>
      </c>
      <c r="BH258" s="291">
        <f t="shared" si="47"/>
        <v>0</v>
      </c>
      <c r="BI258" s="291">
        <f t="shared" si="48"/>
        <v>0</v>
      </c>
      <c r="BJ258" s="8" t="s">
        <v>203</v>
      </c>
      <c r="BK258" s="291">
        <f t="shared" si="49"/>
        <v>0</v>
      </c>
      <c r="BL258" s="8" t="s">
        <v>225</v>
      </c>
      <c r="BM258" s="324" t="s">
        <v>760</v>
      </c>
    </row>
    <row r="259" spans="2:65" s="1" customFormat="1" ht="16.5" customHeight="1">
      <c r="B259" s="20"/>
      <c r="C259" s="314" t="s">
        <v>761</v>
      </c>
      <c r="D259" s="314" t="s">
        <v>221</v>
      </c>
      <c r="E259" s="315" t="s">
        <v>762</v>
      </c>
      <c r="F259" s="82" t="s">
        <v>763</v>
      </c>
      <c r="G259" s="316" t="s">
        <v>242</v>
      </c>
      <c r="H259" s="317">
        <v>1.9870000000000001</v>
      </c>
      <c r="I259" s="318">
        <v>0</v>
      </c>
      <c r="J259" s="319">
        <f t="shared" si="40"/>
        <v>0</v>
      </c>
      <c r="K259" s="320"/>
      <c r="L259" s="20"/>
      <c r="M259" s="321" t="s">
        <v>92</v>
      </c>
      <c r="N259" s="288" t="s">
        <v>128</v>
      </c>
      <c r="O259" s="322">
        <v>0.58099999999999996</v>
      </c>
      <c r="P259" s="322">
        <f t="shared" si="41"/>
        <v>1.154447</v>
      </c>
      <c r="Q259" s="322">
        <v>2.19408</v>
      </c>
      <c r="R259" s="322">
        <f t="shared" si="42"/>
        <v>4.3596369600000004</v>
      </c>
      <c r="S259" s="322">
        <v>0</v>
      </c>
      <c r="T259" s="323">
        <f t="shared" si="43"/>
        <v>0</v>
      </c>
      <c r="AR259" s="324" t="s">
        <v>225</v>
      </c>
      <c r="AT259" s="324" t="s">
        <v>221</v>
      </c>
      <c r="AU259" s="324" t="s">
        <v>203</v>
      </c>
      <c r="AY259" s="8" t="s">
        <v>219</v>
      </c>
      <c r="BE259" s="291">
        <f t="shared" si="44"/>
        <v>0</v>
      </c>
      <c r="BF259" s="291">
        <f t="shared" si="45"/>
        <v>0</v>
      </c>
      <c r="BG259" s="291">
        <f t="shared" si="46"/>
        <v>0</v>
      </c>
      <c r="BH259" s="291">
        <f t="shared" si="47"/>
        <v>0</v>
      </c>
      <c r="BI259" s="291">
        <f t="shared" si="48"/>
        <v>0</v>
      </c>
      <c r="BJ259" s="8" t="s">
        <v>203</v>
      </c>
      <c r="BK259" s="291">
        <f t="shared" si="49"/>
        <v>0</v>
      </c>
      <c r="BL259" s="8" t="s">
        <v>225</v>
      </c>
      <c r="BM259" s="324" t="s">
        <v>764</v>
      </c>
    </row>
    <row r="260" spans="2:65" s="1" customFormat="1" ht="21.75" customHeight="1">
      <c r="B260" s="20"/>
      <c r="C260" s="314" t="s">
        <v>765</v>
      </c>
      <c r="D260" s="314" t="s">
        <v>221</v>
      </c>
      <c r="E260" s="315" t="s">
        <v>766</v>
      </c>
      <c r="F260" s="82" t="s">
        <v>767</v>
      </c>
      <c r="G260" s="316" t="s">
        <v>224</v>
      </c>
      <c r="H260" s="317">
        <v>10.88</v>
      </c>
      <c r="I260" s="318">
        <v>0</v>
      </c>
      <c r="J260" s="319">
        <f t="shared" si="40"/>
        <v>0</v>
      </c>
      <c r="K260" s="320"/>
      <c r="L260" s="20"/>
      <c r="M260" s="321" t="s">
        <v>92</v>
      </c>
      <c r="N260" s="288" t="s">
        <v>128</v>
      </c>
      <c r="O260" s="322">
        <v>0.35799999999999998</v>
      </c>
      <c r="P260" s="322">
        <f t="shared" si="41"/>
        <v>3.8950400000000003</v>
      </c>
      <c r="Q260" s="322">
        <v>1.5900000000000001E-3</v>
      </c>
      <c r="R260" s="322">
        <f t="shared" si="42"/>
        <v>1.7299200000000001E-2</v>
      </c>
      <c r="S260" s="322">
        <v>0</v>
      </c>
      <c r="T260" s="323">
        <f t="shared" si="43"/>
        <v>0</v>
      </c>
      <c r="AR260" s="324" t="s">
        <v>225</v>
      </c>
      <c r="AT260" s="324" t="s">
        <v>221</v>
      </c>
      <c r="AU260" s="324" t="s">
        <v>203</v>
      </c>
      <c r="AY260" s="8" t="s">
        <v>219</v>
      </c>
      <c r="BE260" s="291">
        <f t="shared" si="44"/>
        <v>0</v>
      </c>
      <c r="BF260" s="291">
        <f t="shared" si="45"/>
        <v>0</v>
      </c>
      <c r="BG260" s="291">
        <f t="shared" si="46"/>
        <v>0</v>
      </c>
      <c r="BH260" s="291">
        <f t="shared" si="47"/>
        <v>0</v>
      </c>
      <c r="BI260" s="291">
        <f t="shared" si="48"/>
        <v>0</v>
      </c>
      <c r="BJ260" s="8" t="s">
        <v>203</v>
      </c>
      <c r="BK260" s="291">
        <f t="shared" si="49"/>
        <v>0</v>
      </c>
      <c r="BL260" s="8" t="s">
        <v>225</v>
      </c>
      <c r="BM260" s="324" t="s">
        <v>768</v>
      </c>
    </row>
    <row r="261" spans="2:65" s="1" customFormat="1" ht="21.75" customHeight="1">
      <c r="B261" s="20"/>
      <c r="C261" s="314" t="s">
        <v>769</v>
      </c>
      <c r="D261" s="314" t="s">
        <v>221</v>
      </c>
      <c r="E261" s="315" t="s">
        <v>770</v>
      </c>
      <c r="F261" s="82" t="s">
        <v>771</v>
      </c>
      <c r="G261" s="316" t="s">
        <v>224</v>
      </c>
      <c r="H261" s="317">
        <v>10.88</v>
      </c>
      <c r="I261" s="318">
        <v>0</v>
      </c>
      <c r="J261" s="319">
        <f t="shared" si="40"/>
        <v>0</v>
      </c>
      <c r="K261" s="320"/>
      <c r="L261" s="20"/>
      <c r="M261" s="321" t="s">
        <v>92</v>
      </c>
      <c r="N261" s="288" t="s">
        <v>128</v>
      </c>
      <c r="O261" s="322">
        <v>0.19900000000000001</v>
      </c>
      <c r="P261" s="322">
        <f t="shared" si="41"/>
        <v>2.1651200000000004</v>
      </c>
      <c r="Q261" s="322">
        <v>0</v>
      </c>
      <c r="R261" s="322">
        <f t="shared" si="42"/>
        <v>0</v>
      </c>
      <c r="S261" s="322">
        <v>0</v>
      </c>
      <c r="T261" s="323">
        <f t="shared" si="43"/>
        <v>0</v>
      </c>
      <c r="AR261" s="324" t="s">
        <v>225</v>
      </c>
      <c r="AT261" s="324" t="s">
        <v>221</v>
      </c>
      <c r="AU261" s="324" t="s">
        <v>203</v>
      </c>
      <c r="AY261" s="8" t="s">
        <v>219</v>
      </c>
      <c r="BE261" s="291">
        <f t="shared" si="44"/>
        <v>0</v>
      </c>
      <c r="BF261" s="291">
        <f t="shared" si="45"/>
        <v>0</v>
      </c>
      <c r="BG261" s="291">
        <f t="shared" si="46"/>
        <v>0</v>
      </c>
      <c r="BH261" s="291">
        <f t="shared" si="47"/>
        <v>0</v>
      </c>
      <c r="BI261" s="291">
        <f t="shared" si="48"/>
        <v>0</v>
      </c>
      <c r="BJ261" s="8" t="s">
        <v>203</v>
      </c>
      <c r="BK261" s="291">
        <f t="shared" si="49"/>
        <v>0</v>
      </c>
      <c r="BL261" s="8" t="s">
        <v>225</v>
      </c>
      <c r="BM261" s="324" t="s">
        <v>772</v>
      </c>
    </row>
    <row r="262" spans="2:65" s="1" customFormat="1" ht="24.2" customHeight="1">
      <c r="B262" s="20"/>
      <c r="C262" s="314" t="s">
        <v>773</v>
      </c>
      <c r="D262" s="314" t="s">
        <v>221</v>
      </c>
      <c r="E262" s="315" t="s">
        <v>774</v>
      </c>
      <c r="F262" s="82" t="s">
        <v>775</v>
      </c>
      <c r="G262" s="316" t="s">
        <v>224</v>
      </c>
      <c r="H262" s="317">
        <v>1081.97</v>
      </c>
      <c r="I262" s="318">
        <v>0</v>
      </c>
      <c r="J262" s="319">
        <f t="shared" si="40"/>
        <v>0</v>
      </c>
      <c r="K262" s="320"/>
      <c r="L262" s="20"/>
      <c r="M262" s="321" t="s">
        <v>92</v>
      </c>
      <c r="N262" s="288" t="s">
        <v>128</v>
      </c>
      <c r="O262" s="322">
        <v>4.1000000000000002E-2</v>
      </c>
      <c r="P262" s="322">
        <f t="shared" si="41"/>
        <v>44.360770000000002</v>
      </c>
      <c r="Q262" s="322">
        <v>3.0000000000000001E-5</v>
      </c>
      <c r="R262" s="322">
        <f t="shared" si="42"/>
        <v>3.2459100000000005E-2</v>
      </c>
      <c r="S262" s="322">
        <v>0</v>
      </c>
      <c r="T262" s="323">
        <f t="shared" si="43"/>
        <v>0</v>
      </c>
      <c r="AR262" s="324" t="s">
        <v>225</v>
      </c>
      <c r="AT262" s="324" t="s">
        <v>221</v>
      </c>
      <c r="AU262" s="324" t="s">
        <v>203</v>
      </c>
      <c r="AY262" s="8" t="s">
        <v>219</v>
      </c>
      <c r="BE262" s="291">
        <f t="shared" si="44"/>
        <v>0</v>
      </c>
      <c r="BF262" s="291">
        <f t="shared" si="45"/>
        <v>0</v>
      </c>
      <c r="BG262" s="291">
        <f t="shared" si="46"/>
        <v>0</v>
      </c>
      <c r="BH262" s="291">
        <f t="shared" si="47"/>
        <v>0</v>
      </c>
      <c r="BI262" s="291">
        <f t="shared" si="48"/>
        <v>0</v>
      </c>
      <c r="BJ262" s="8" t="s">
        <v>203</v>
      </c>
      <c r="BK262" s="291">
        <f t="shared" si="49"/>
        <v>0</v>
      </c>
      <c r="BL262" s="8" t="s">
        <v>225</v>
      </c>
      <c r="BM262" s="324" t="s">
        <v>776</v>
      </c>
    </row>
    <row r="263" spans="2:65" s="1" customFormat="1" ht="16.5" customHeight="1">
      <c r="B263" s="20"/>
      <c r="C263" s="332" t="s">
        <v>777</v>
      </c>
      <c r="D263" s="332" t="s">
        <v>327</v>
      </c>
      <c r="E263" s="333" t="s">
        <v>778</v>
      </c>
      <c r="F263" s="334" t="s">
        <v>779</v>
      </c>
      <c r="G263" s="335" t="s">
        <v>224</v>
      </c>
      <c r="H263" s="336">
        <v>68.194999999999993</v>
      </c>
      <c r="I263" s="337">
        <v>0</v>
      </c>
      <c r="J263" s="338">
        <f t="shared" si="40"/>
        <v>0</v>
      </c>
      <c r="K263" s="339"/>
      <c r="L263" s="340"/>
      <c r="M263" s="341" t="s">
        <v>92</v>
      </c>
      <c r="N263" s="342" t="s">
        <v>128</v>
      </c>
      <c r="O263" s="322">
        <v>0</v>
      </c>
      <c r="P263" s="322">
        <f t="shared" si="41"/>
        <v>0</v>
      </c>
      <c r="Q263" s="322">
        <v>2.9999999999999997E-4</v>
      </c>
      <c r="R263" s="322">
        <f t="shared" si="42"/>
        <v>2.0458499999999998E-2</v>
      </c>
      <c r="S263" s="322">
        <v>0</v>
      </c>
      <c r="T263" s="323">
        <f t="shared" si="43"/>
        <v>0</v>
      </c>
      <c r="AR263" s="324" t="s">
        <v>253</v>
      </c>
      <c r="AT263" s="324" t="s">
        <v>327</v>
      </c>
      <c r="AU263" s="324" t="s">
        <v>203</v>
      </c>
      <c r="AY263" s="8" t="s">
        <v>219</v>
      </c>
      <c r="BE263" s="291">
        <f t="shared" si="44"/>
        <v>0</v>
      </c>
      <c r="BF263" s="291">
        <f t="shared" si="45"/>
        <v>0</v>
      </c>
      <c r="BG263" s="291">
        <f t="shared" si="46"/>
        <v>0</v>
      </c>
      <c r="BH263" s="291">
        <f t="shared" si="47"/>
        <v>0</v>
      </c>
      <c r="BI263" s="291">
        <f t="shared" si="48"/>
        <v>0</v>
      </c>
      <c r="BJ263" s="8" t="s">
        <v>203</v>
      </c>
      <c r="BK263" s="291">
        <f t="shared" si="49"/>
        <v>0</v>
      </c>
      <c r="BL263" s="8" t="s">
        <v>225</v>
      </c>
      <c r="BM263" s="324" t="s">
        <v>780</v>
      </c>
    </row>
    <row r="264" spans="2:65" s="1" customFormat="1" ht="16.5" customHeight="1">
      <c r="B264" s="20"/>
      <c r="C264" s="332" t="s">
        <v>781</v>
      </c>
      <c r="D264" s="332" t="s">
        <v>327</v>
      </c>
      <c r="E264" s="333" t="s">
        <v>782</v>
      </c>
      <c r="F264" s="334" t="s">
        <v>783</v>
      </c>
      <c r="G264" s="335" t="s">
        <v>224</v>
      </c>
      <c r="H264" s="336">
        <v>1176.0709999999999</v>
      </c>
      <c r="I264" s="337">
        <v>0</v>
      </c>
      <c r="J264" s="338">
        <f t="shared" si="40"/>
        <v>0</v>
      </c>
      <c r="K264" s="339"/>
      <c r="L264" s="340"/>
      <c r="M264" s="341" t="s">
        <v>92</v>
      </c>
      <c r="N264" s="342" t="s">
        <v>128</v>
      </c>
      <c r="O264" s="322">
        <v>0</v>
      </c>
      <c r="P264" s="322">
        <f t="shared" si="41"/>
        <v>0</v>
      </c>
      <c r="Q264" s="322">
        <v>3.5E-4</v>
      </c>
      <c r="R264" s="322">
        <f t="shared" si="42"/>
        <v>0.41162484999999999</v>
      </c>
      <c r="S264" s="322">
        <v>0</v>
      </c>
      <c r="T264" s="323">
        <f t="shared" si="43"/>
        <v>0</v>
      </c>
      <c r="AR264" s="324" t="s">
        <v>253</v>
      </c>
      <c r="AT264" s="324" t="s">
        <v>327</v>
      </c>
      <c r="AU264" s="324" t="s">
        <v>203</v>
      </c>
      <c r="AY264" s="8" t="s">
        <v>219</v>
      </c>
      <c r="BE264" s="291">
        <f t="shared" si="44"/>
        <v>0</v>
      </c>
      <c r="BF264" s="291">
        <f t="shared" si="45"/>
        <v>0</v>
      </c>
      <c r="BG264" s="291">
        <f t="shared" si="46"/>
        <v>0</v>
      </c>
      <c r="BH264" s="291">
        <f t="shared" si="47"/>
        <v>0</v>
      </c>
      <c r="BI264" s="291">
        <f t="shared" si="48"/>
        <v>0</v>
      </c>
      <c r="BJ264" s="8" t="s">
        <v>203</v>
      </c>
      <c r="BK264" s="291">
        <f t="shared" si="49"/>
        <v>0</v>
      </c>
      <c r="BL264" s="8" t="s">
        <v>225</v>
      </c>
      <c r="BM264" s="324" t="s">
        <v>784</v>
      </c>
    </row>
    <row r="265" spans="2:65" s="303" customFormat="1" ht="22.9" customHeight="1">
      <c r="B265" s="302"/>
      <c r="D265" s="304" t="s">
        <v>161</v>
      </c>
      <c r="E265" s="312" t="s">
        <v>230</v>
      </c>
      <c r="F265" s="325" t="s">
        <v>785</v>
      </c>
      <c r="I265" s="343"/>
      <c r="J265" s="313">
        <f>BK265</f>
        <v>0</v>
      </c>
      <c r="L265" s="302"/>
      <c r="M265" s="307"/>
      <c r="P265" s="308">
        <f>SUM(P266:P267)</f>
        <v>3.5339939999999999</v>
      </c>
      <c r="R265" s="308">
        <f>SUM(R266:R267)</f>
        <v>1.9234170000000002</v>
      </c>
      <c r="T265" s="309">
        <f>SUM(T266:T267)</f>
        <v>0</v>
      </c>
      <c r="AR265" s="304" t="s">
        <v>169</v>
      </c>
      <c r="AT265" s="310" t="s">
        <v>161</v>
      </c>
      <c r="AU265" s="310" t="s">
        <v>169</v>
      </c>
      <c r="AY265" s="304" t="s">
        <v>219</v>
      </c>
      <c r="BK265" s="311">
        <f>SUM(BK266:BK267)</f>
        <v>0</v>
      </c>
    </row>
    <row r="266" spans="2:65" s="1" customFormat="1" ht="33" customHeight="1">
      <c r="B266" s="20"/>
      <c r="C266" s="314" t="s">
        <v>786</v>
      </c>
      <c r="D266" s="314" t="s">
        <v>221</v>
      </c>
      <c r="E266" s="315" t="s">
        <v>787</v>
      </c>
      <c r="F266" s="82" t="s">
        <v>788</v>
      </c>
      <c r="G266" s="316" t="s">
        <v>242</v>
      </c>
      <c r="H266" s="317">
        <v>0.9</v>
      </c>
      <c r="I266" s="318">
        <v>0</v>
      </c>
      <c r="J266" s="319">
        <f>ROUND(I266*H266,2)</f>
        <v>0</v>
      </c>
      <c r="K266" s="320"/>
      <c r="L266" s="20"/>
      <c r="M266" s="321" t="s">
        <v>92</v>
      </c>
      <c r="N266" s="288" t="s">
        <v>128</v>
      </c>
      <c r="O266" s="322">
        <v>3.6280000000000001</v>
      </c>
      <c r="P266" s="322">
        <f>O266*H266</f>
        <v>3.2652000000000001</v>
      </c>
      <c r="Q266" s="322">
        <v>2.1170900000000001</v>
      </c>
      <c r="R266" s="322">
        <f>Q266*H266</f>
        <v>1.9053810000000002</v>
      </c>
      <c r="S266" s="322">
        <v>0</v>
      </c>
      <c r="T266" s="323">
        <f>S266*H266</f>
        <v>0</v>
      </c>
      <c r="AR266" s="324" t="s">
        <v>225</v>
      </c>
      <c r="AT266" s="324" t="s">
        <v>221</v>
      </c>
      <c r="AU266" s="324" t="s">
        <v>203</v>
      </c>
      <c r="AY266" s="8" t="s">
        <v>219</v>
      </c>
      <c r="BE266" s="291">
        <f>IF(N266="základná",J266,0)</f>
        <v>0</v>
      </c>
      <c r="BF266" s="291">
        <f>IF(N266="znížená",J266,0)</f>
        <v>0</v>
      </c>
      <c r="BG266" s="291">
        <f>IF(N266="zákl. prenesená",J266,0)</f>
        <v>0</v>
      </c>
      <c r="BH266" s="291">
        <f>IF(N266="zníž. prenesená",J266,0)</f>
        <v>0</v>
      </c>
      <c r="BI266" s="291">
        <f>IF(N266="nulová",J266,0)</f>
        <v>0</v>
      </c>
      <c r="BJ266" s="8" t="s">
        <v>203</v>
      </c>
      <c r="BK266" s="291">
        <f>ROUND(I266*H266,2)</f>
        <v>0</v>
      </c>
      <c r="BL266" s="8" t="s">
        <v>225</v>
      </c>
      <c r="BM266" s="324" t="s">
        <v>789</v>
      </c>
    </row>
    <row r="267" spans="2:65" s="1" customFormat="1" ht="33" customHeight="1">
      <c r="B267" s="20"/>
      <c r="C267" s="314" t="s">
        <v>790</v>
      </c>
      <c r="D267" s="314" t="s">
        <v>221</v>
      </c>
      <c r="E267" s="315" t="s">
        <v>791</v>
      </c>
      <c r="F267" s="82" t="s">
        <v>792</v>
      </c>
      <c r="G267" s="316" t="s">
        <v>251</v>
      </c>
      <c r="H267" s="317">
        <v>1.7999999999999999E-2</v>
      </c>
      <c r="I267" s="318">
        <v>0</v>
      </c>
      <c r="J267" s="319">
        <f>ROUND(I267*H267,2)</f>
        <v>0</v>
      </c>
      <c r="K267" s="320"/>
      <c r="L267" s="20"/>
      <c r="M267" s="321" t="s">
        <v>92</v>
      </c>
      <c r="N267" s="288" t="s">
        <v>128</v>
      </c>
      <c r="O267" s="322">
        <v>14.933</v>
      </c>
      <c r="P267" s="322">
        <f>O267*H267</f>
        <v>0.26879399999999998</v>
      </c>
      <c r="Q267" s="322">
        <v>1.002</v>
      </c>
      <c r="R267" s="322">
        <f>Q267*H267</f>
        <v>1.8036E-2</v>
      </c>
      <c r="S267" s="322">
        <v>0</v>
      </c>
      <c r="T267" s="323">
        <f>S267*H267</f>
        <v>0</v>
      </c>
      <c r="AR267" s="324" t="s">
        <v>225</v>
      </c>
      <c r="AT267" s="324" t="s">
        <v>221</v>
      </c>
      <c r="AU267" s="324" t="s">
        <v>203</v>
      </c>
      <c r="AY267" s="8" t="s">
        <v>219</v>
      </c>
      <c r="BE267" s="291">
        <f>IF(N267="základná",J267,0)</f>
        <v>0</v>
      </c>
      <c r="BF267" s="291">
        <f>IF(N267="znížená",J267,0)</f>
        <v>0</v>
      </c>
      <c r="BG267" s="291">
        <f>IF(N267="zákl. prenesená",J267,0)</f>
        <v>0</v>
      </c>
      <c r="BH267" s="291">
        <f>IF(N267="zníž. prenesená",J267,0)</f>
        <v>0</v>
      </c>
      <c r="BI267" s="291">
        <f>IF(N267="nulová",J267,0)</f>
        <v>0</v>
      </c>
      <c r="BJ267" s="8" t="s">
        <v>203</v>
      </c>
      <c r="BK267" s="291">
        <f>ROUND(I267*H267,2)</f>
        <v>0</v>
      </c>
      <c r="BL267" s="8" t="s">
        <v>225</v>
      </c>
      <c r="BM267" s="324" t="s">
        <v>793</v>
      </c>
    </row>
    <row r="268" spans="2:65" s="303" customFormat="1" ht="22.9" customHeight="1">
      <c r="B268" s="302"/>
      <c r="D268" s="304" t="s">
        <v>161</v>
      </c>
      <c r="E268" s="312" t="s">
        <v>225</v>
      </c>
      <c r="F268" s="325" t="s">
        <v>794</v>
      </c>
      <c r="I268" s="343"/>
      <c r="J268" s="313">
        <f>BK268</f>
        <v>0</v>
      </c>
      <c r="L268" s="302"/>
      <c r="M268" s="307"/>
      <c r="P268" s="308">
        <f>SUM(P269:P272)</f>
        <v>33.242385999999996</v>
      </c>
      <c r="R268" s="308">
        <f>SUM(R269:R272)</f>
        <v>3.1107487199999997</v>
      </c>
      <c r="T268" s="309">
        <f>SUM(T269:T272)</f>
        <v>0</v>
      </c>
      <c r="AR268" s="304" t="s">
        <v>169</v>
      </c>
      <c r="AT268" s="310" t="s">
        <v>161</v>
      </c>
      <c r="AU268" s="310" t="s">
        <v>169</v>
      </c>
      <c r="AY268" s="304" t="s">
        <v>219</v>
      </c>
      <c r="BK268" s="311">
        <f>SUM(BK269:BK272)</f>
        <v>0</v>
      </c>
    </row>
    <row r="269" spans="2:65" s="1" customFormat="1" ht="21.75" customHeight="1">
      <c r="B269" s="20"/>
      <c r="C269" s="314" t="s">
        <v>795</v>
      </c>
      <c r="D269" s="314" t="s">
        <v>221</v>
      </c>
      <c r="E269" s="315" t="s">
        <v>796</v>
      </c>
      <c r="F269" s="82" t="s">
        <v>797</v>
      </c>
      <c r="G269" s="316" t="s">
        <v>242</v>
      </c>
      <c r="H269" s="317">
        <v>1.2589999999999999</v>
      </c>
      <c r="I269" s="318">
        <v>0</v>
      </c>
      <c r="J269" s="319">
        <f>ROUND(I269*H269,2)</f>
        <v>0</v>
      </c>
      <c r="K269" s="320"/>
      <c r="L269" s="20"/>
      <c r="M269" s="321" t="s">
        <v>92</v>
      </c>
      <c r="N269" s="288" t="s">
        <v>128</v>
      </c>
      <c r="O269" s="322">
        <v>2.6280000000000001</v>
      </c>
      <c r="P269" s="322">
        <f>O269*H269</f>
        <v>3.3086519999999999</v>
      </c>
      <c r="Q269" s="322">
        <v>2.2405599999999999</v>
      </c>
      <c r="R269" s="322">
        <f>Q269*H269</f>
        <v>2.8208650399999997</v>
      </c>
      <c r="S269" s="322">
        <v>0</v>
      </c>
      <c r="T269" s="323">
        <f>S269*H269</f>
        <v>0</v>
      </c>
      <c r="AR269" s="324" t="s">
        <v>225</v>
      </c>
      <c r="AT269" s="324" t="s">
        <v>221</v>
      </c>
      <c r="AU269" s="324" t="s">
        <v>203</v>
      </c>
      <c r="AY269" s="8" t="s">
        <v>219</v>
      </c>
      <c r="BE269" s="291">
        <f>IF(N269="základná",J269,0)</f>
        <v>0</v>
      </c>
      <c r="BF269" s="291">
        <f>IF(N269="znížená",J269,0)</f>
        <v>0</v>
      </c>
      <c r="BG269" s="291">
        <f>IF(N269="zákl. prenesená",J269,0)</f>
        <v>0</v>
      </c>
      <c r="BH269" s="291">
        <f>IF(N269="zníž. prenesená",J269,0)</f>
        <v>0</v>
      </c>
      <c r="BI269" s="291">
        <f>IF(N269="nulová",J269,0)</f>
        <v>0</v>
      </c>
      <c r="BJ269" s="8" t="s">
        <v>203</v>
      </c>
      <c r="BK269" s="291">
        <f>ROUND(I269*H269,2)</f>
        <v>0</v>
      </c>
      <c r="BL269" s="8" t="s">
        <v>225</v>
      </c>
      <c r="BM269" s="324" t="s">
        <v>798</v>
      </c>
    </row>
    <row r="270" spans="2:65" s="1" customFormat="1" ht="24.2" customHeight="1">
      <c r="B270" s="20"/>
      <c r="C270" s="314" t="s">
        <v>799</v>
      </c>
      <c r="D270" s="314" t="s">
        <v>221</v>
      </c>
      <c r="E270" s="315" t="s">
        <v>800</v>
      </c>
      <c r="F270" s="82" t="s">
        <v>801</v>
      </c>
      <c r="G270" s="316" t="s">
        <v>251</v>
      </c>
      <c r="H270" s="317">
        <v>0.17599999999999999</v>
      </c>
      <c r="I270" s="318">
        <v>0</v>
      </c>
      <c r="J270" s="319">
        <f>ROUND(I270*H270,2)</f>
        <v>0</v>
      </c>
      <c r="K270" s="320"/>
      <c r="L270" s="20"/>
      <c r="M270" s="321" t="s">
        <v>92</v>
      </c>
      <c r="N270" s="288" t="s">
        <v>128</v>
      </c>
      <c r="O270" s="322">
        <v>40.198999999999998</v>
      </c>
      <c r="P270" s="322">
        <f>O270*H270</f>
        <v>7.0750239999999991</v>
      </c>
      <c r="Q270" s="322">
        <v>1.01657</v>
      </c>
      <c r="R270" s="322">
        <f>Q270*H270</f>
        <v>0.17891631999999999</v>
      </c>
      <c r="S270" s="322">
        <v>0</v>
      </c>
      <c r="T270" s="323">
        <f>S270*H270</f>
        <v>0</v>
      </c>
      <c r="AR270" s="324" t="s">
        <v>225</v>
      </c>
      <c r="AT270" s="324" t="s">
        <v>221</v>
      </c>
      <c r="AU270" s="324" t="s">
        <v>203</v>
      </c>
      <c r="AY270" s="8" t="s">
        <v>219</v>
      </c>
      <c r="BE270" s="291">
        <f>IF(N270="základná",J270,0)</f>
        <v>0</v>
      </c>
      <c r="BF270" s="291">
        <f>IF(N270="znížená",J270,0)</f>
        <v>0</v>
      </c>
      <c r="BG270" s="291">
        <f>IF(N270="zákl. prenesená",J270,0)</f>
        <v>0</v>
      </c>
      <c r="BH270" s="291">
        <f>IF(N270="zníž. prenesená",J270,0)</f>
        <v>0</v>
      </c>
      <c r="BI270" s="291">
        <f>IF(N270="nulová",J270,0)</f>
        <v>0</v>
      </c>
      <c r="BJ270" s="8" t="s">
        <v>203</v>
      </c>
      <c r="BK270" s="291">
        <f>ROUND(I270*H270,2)</f>
        <v>0</v>
      </c>
      <c r="BL270" s="8" t="s">
        <v>225</v>
      </c>
      <c r="BM270" s="324" t="s">
        <v>802</v>
      </c>
    </row>
    <row r="271" spans="2:65" s="1" customFormat="1" ht="33" customHeight="1">
      <c r="B271" s="20"/>
      <c r="C271" s="314" t="s">
        <v>803</v>
      </c>
      <c r="D271" s="314" t="s">
        <v>221</v>
      </c>
      <c r="E271" s="315" t="s">
        <v>804</v>
      </c>
      <c r="F271" s="82" t="s">
        <v>805</v>
      </c>
      <c r="G271" s="316" t="s">
        <v>224</v>
      </c>
      <c r="H271" s="317">
        <v>14.154</v>
      </c>
      <c r="I271" s="318">
        <v>0</v>
      </c>
      <c r="J271" s="319">
        <f>ROUND(I271*H271,2)</f>
        <v>0</v>
      </c>
      <c r="K271" s="320"/>
      <c r="L271" s="20"/>
      <c r="M271" s="321" t="s">
        <v>92</v>
      </c>
      <c r="N271" s="288" t="s">
        <v>128</v>
      </c>
      <c r="O271" s="322">
        <v>1.2789999999999999</v>
      </c>
      <c r="P271" s="322">
        <f>O271*H271</f>
        <v>18.102965999999999</v>
      </c>
      <c r="Q271" s="322">
        <v>7.8399999999999997E-3</v>
      </c>
      <c r="R271" s="322">
        <f>Q271*H271</f>
        <v>0.11096736</v>
      </c>
      <c r="S271" s="322">
        <v>0</v>
      </c>
      <c r="T271" s="323">
        <f>S271*H271</f>
        <v>0</v>
      </c>
      <c r="AR271" s="324" t="s">
        <v>225</v>
      </c>
      <c r="AT271" s="324" t="s">
        <v>221</v>
      </c>
      <c r="AU271" s="324" t="s">
        <v>203</v>
      </c>
      <c r="AY271" s="8" t="s">
        <v>219</v>
      </c>
      <c r="BE271" s="291">
        <f>IF(N271="základná",J271,0)</f>
        <v>0</v>
      </c>
      <c r="BF271" s="291">
        <f>IF(N271="znížená",J271,0)</f>
        <v>0</v>
      </c>
      <c r="BG271" s="291">
        <f>IF(N271="zákl. prenesená",J271,0)</f>
        <v>0</v>
      </c>
      <c r="BH271" s="291">
        <f>IF(N271="zníž. prenesená",J271,0)</f>
        <v>0</v>
      </c>
      <c r="BI271" s="291">
        <f>IF(N271="nulová",J271,0)</f>
        <v>0</v>
      </c>
      <c r="BJ271" s="8" t="s">
        <v>203</v>
      </c>
      <c r="BK271" s="291">
        <f>ROUND(I271*H271,2)</f>
        <v>0</v>
      </c>
      <c r="BL271" s="8" t="s">
        <v>225</v>
      </c>
      <c r="BM271" s="324" t="s">
        <v>806</v>
      </c>
    </row>
    <row r="272" spans="2:65" s="1" customFormat="1" ht="33" customHeight="1">
      <c r="B272" s="20"/>
      <c r="C272" s="314" t="s">
        <v>807</v>
      </c>
      <c r="D272" s="314" t="s">
        <v>221</v>
      </c>
      <c r="E272" s="315" t="s">
        <v>808</v>
      </c>
      <c r="F272" s="82" t="s">
        <v>809</v>
      </c>
      <c r="G272" s="316" t="s">
        <v>224</v>
      </c>
      <c r="H272" s="317">
        <v>14.154</v>
      </c>
      <c r="I272" s="318">
        <v>0</v>
      </c>
      <c r="J272" s="319">
        <f>ROUND(I272*H272,2)</f>
        <v>0</v>
      </c>
      <c r="K272" s="320"/>
      <c r="L272" s="20"/>
      <c r="M272" s="321" t="s">
        <v>92</v>
      </c>
      <c r="N272" s="288" t="s">
        <v>128</v>
      </c>
      <c r="O272" s="322">
        <v>0.33600000000000002</v>
      </c>
      <c r="P272" s="322">
        <f>O272*H272</f>
        <v>4.755744</v>
      </c>
      <c r="Q272" s="322">
        <v>0</v>
      </c>
      <c r="R272" s="322">
        <f>Q272*H272</f>
        <v>0</v>
      </c>
      <c r="S272" s="322">
        <v>0</v>
      </c>
      <c r="T272" s="323">
        <f>S272*H272</f>
        <v>0</v>
      </c>
      <c r="AR272" s="324" t="s">
        <v>225</v>
      </c>
      <c r="AT272" s="324" t="s">
        <v>221</v>
      </c>
      <c r="AU272" s="324" t="s">
        <v>203</v>
      </c>
      <c r="AY272" s="8" t="s">
        <v>219</v>
      </c>
      <c r="BE272" s="291">
        <f>IF(N272="základná",J272,0)</f>
        <v>0</v>
      </c>
      <c r="BF272" s="291">
        <f>IF(N272="znížená",J272,0)</f>
        <v>0</v>
      </c>
      <c r="BG272" s="291">
        <f>IF(N272="zákl. prenesená",J272,0)</f>
        <v>0</v>
      </c>
      <c r="BH272" s="291">
        <f>IF(N272="zníž. prenesená",J272,0)</f>
        <v>0</v>
      </c>
      <c r="BI272" s="291">
        <f>IF(N272="nulová",J272,0)</f>
        <v>0</v>
      </c>
      <c r="BJ272" s="8" t="s">
        <v>203</v>
      </c>
      <c r="BK272" s="291">
        <f>ROUND(I272*H272,2)</f>
        <v>0</v>
      </c>
      <c r="BL272" s="8" t="s">
        <v>225</v>
      </c>
      <c r="BM272" s="324" t="s">
        <v>810</v>
      </c>
    </row>
    <row r="273" spans="2:65" s="303" customFormat="1" ht="22.9" customHeight="1">
      <c r="B273" s="302"/>
      <c r="D273" s="304" t="s">
        <v>161</v>
      </c>
      <c r="E273" s="312" t="s">
        <v>239</v>
      </c>
      <c r="F273" s="325" t="s">
        <v>811</v>
      </c>
      <c r="I273" s="343"/>
      <c r="J273" s="313">
        <f>BK273</f>
        <v>0</v>
      </c>
      <c r="L273" s="302"/>
      <c r="M273" s="307"/>
      <c r="P273" s="308">
        <f>SUM(P274:P288)</f>
        <v>448.65285999999998</v>
      </c>
      <c r="R273" s="308">
        <f>SUM(R274:R288)</f>
        <v>724.13606000000004</v>
      </c>
      <c r="T273" s="309">
        <f>SUM(T274:T288)</f>
        <v>0</v>
      </c>
      <c r="AR273" s="304" t="s">
        <v>169</v>
      </c>
      <c r="AT273" s="310" t="s">
        <v>161</v>
      </c>
      <c r="AU273" s="310" t="s">
        <v>169</v>
      </c>
      <c r="AY273" s="304" t="s">
        <v>219</v>
      </c>
      <c r="BK273" s="311">
        <f>SUM(BK274:BK288)</f>
        <v>0</v>
      </c>
    </row>
    <row r="274" spans="2:65" s="1" customFormat="1" ht="24.2" customHeight="1">
      <c r="B274" s="20"/>
      <c r="C274" s="314" t="s">
        <v>812</v>
      </c>
      <c r="D274" s="314" t="s">
        <v>221</v>
      </c>
      <c r="E274" s="315" t="s">
        <v>813</v>
      </c>
      <c r="F274" s="82" t="s">
        <v>814</v>
      </c>
      <c r="G274" s="316" t="s">
        <v>224</v>
      </c>
      <c r="H274" s="317">
        <v>147.5</v>
      </c>
      <c r="I274" s="318">
        <v>0</v>
      </c>
      <c r="J274" s="319">
        <f t="shared" ref="J274:J279" si="50">ROUND(I274*H274,2)</f>
        <v>0</v>
      </c>
      <c r="K274" s="320"/>
      <c r="L274" s="20"/>
      <c r="M274" s="321" t="s">
        <v>92</v>
      </c>
      <c r="N274" s="288" t="s">
        <v>128</v>
      </c>
      <c r="O274" s="322">
        <v>0</v>
      </c>
      <c r="P274" s="322">
        <f t="shared" ref="P274:P279" si="51">O274*H274</f>
        <v>0</v>
      </c>
      <c r="Q274" s="322">
        <v>0.8</v>
      </c>
      <c r="R274" s="322">
        <f t="shared" ref="R274:R279" si="52">Q274*H274</f>
        <v>118</v>
      </c>
      <c r="S274" s="322">
        <v>0</v>
      </c>
      <c r="T274" s="323">
        <f t="shared" ref="T274:T279" si="53">S274*H274</f>
        <v>0</v>
      </c>
      <c r="AR274" s="324" t="s">
        <v>225</v>
      </c>
      <c r="AT274" s="324" t="s">
        <v>221</v>
      </c>
      <c r="AU274" s="324" t="s">
        <v>203</v>
      </c>
      <c r="AY274" s="8" t="s">
        <v>219</v>
      </c>
      <c r="BE274" s="291">
        <f t="shared" ref="BE274:BE279" si="54">IF(N274="základná",J274,0)</f>
        <v>0</v>
      </c>
      <c r="BF274" s="291">
        <f t="shared" ref="BF274:BF279" si="55">IF(N274="znížená",J274,0)</f>
        <v>0</v>
      </c>
      <c r="BG274" s="291">
        <f t="shared" ref="BG274:BG279" si="56">IF(N274="zákl. prenesená",J274,0)</f>
        <v>0</v>
      </c>
      <c r="BH274" s="291">
        <f t="shared" ref="BH274:BH279" si="57">IF(N274="zníž. prenesená",J274,0)</f>
        <v>0</v>
      </c>
      <c r="BI274" s="291">
        <f t="shared" ref="BI274:BI279" si="58">IF(N274="nulová",J274,0)</f>
        <v>0</v>
      </c>
      <c r="BJ274" s="8" t="s">
        <v>203</v>
      </c>
      <c r="BK274" s="291">
        <f t="shared" ref="BK274:BK279" si="59">ROUND(I274*H274,2)</f>
        <v>0</v>
      </c>
      <c r="BL274" s="8" t="s">
        <v>225</v>
      </c>
      <c r="BM274" s="324" t="s">
        <v>815</v>
      </c>
    </row>
    <row r="275" spans="2:65" s="1" customFormat="1" ht="33" customHeight="1">
      <c r="B275" s="20"/>
      <c r="C275" s="314" t="s">
        <v>816</v>
      </c>
      <c r="D275" s="314" t="s">
        <v>221</v>
      </c>
      <c r="E275" s="315" t="s">
        <v>817</v>
      </c>
      <c r="F275" s="82" t="s">
        <v>818</v>
      </c>
      <c r="G275" s="316" t="s">
        <v>224</v>
      </c>
      <c r="H275" s="317">
        <v>18</v>
      </c>
      <c r="I275" s="318">
        <v>0</v>
      </c>
      <c r="J275" s="319">
        <f t="shared" si="50"/>
        <v>0</v>
      </c>
      <c r="K275" s="320"/>
      <c r="L275" s="20"/>
      <c r="M275" s="321" t="s">
        <v>92</v>
      </c>
      <c r="N275" s="288" t="s">
        <v>128</v>
      </c>
      <c r="O275" s="322">
        <v>0.02</v>
      </c>
      <c r="P275" s="322">
        <f t="shared" si="51"/>
        <v>0.36</v>
      </c>
      <c r="Q275" s="322">
        <v>0.106</v>
      </c>
      <c r="R275" s="322">
        <f t="shared" si="52"/>
        <v>1.9079999999999999</v>
      </c>
      <c r="S275" s="322">
        <v>0</v>
      </c>
      <c r="T275" s="323">
        <f t="shared" si="53"/>
        <v>0</v>
      </c>
      <c r="AR275" s="324" t="s">
        <v>225</v>
      </c>
      <c r="AT275" s="324" t="s">
        <v>221</v>
      </c>
      <c r="AU275" s="324" t="s">
        <v>203</v>
      </c>
      <c r="AY275" s="8" t="s">
        <v>219</v>
      </c>
      <c r="BE275" s="291">
        <f t="shared" si="54"/>
        <v>0</v>
      </c>
      <c r="BF275" s="291">
        <f t="shared" si="55"/>
        <v>0</v>
      </c>
      <c r="BG275" s="291">
        <f t="shared" si="56"/>
        <v>0</v>
      </c>
      <c r="BH275" s="291">
        <f t="shared" si="57"/>
        <v>0</v>
      </c>
      <c r="BI275" s="291">
        <f t="shared" si="58"/>
        <v>0</v>
      </c>
      <c r="BJ275" s="8" t="s">
        <v>203</v>
      </c>
      <c r="BK275" s="291">
        <f t="shared" si="59"/>
        <v>0</v>
      </c>
      <c r="BL275" s="8" t="s">
        <v>225</v>
      </c>
      <c r="BM275" s="324" t="s">
        <v>819</v>
      </c>
    </row>
    <row r="276" spans="2:65" s="1" customFormat="1" ht="33" customHeight="1">
      <c r="B276" s="20"/>
      <c r="C276" s="314" t="s">
        <v>820</v>
      </c>
      <c r="D276" s="314" t="s">
        <v>221</v>
      </c>
      <c r="E276" s="315" t="s">
        <v>821</v>
      </c>
      <c r="F276" s="82" t="s">
        <v>822</v>
      </c>
      <c r="G276" s="316" t="s">
        <v>224</v>
      </c>
      <c r="H276" s="317">
        <v>19</v>
      </c>
      <c r="I276" s="318">
        <v>0</v>
      </c>
      <c r="J276" s="319">
        <f t="shared" si="50"/>
        <v>0</v>
      </c>
      <c r="K276" s="320"/>
      <c r="L276" s="20"/>
      <c r="M276" s="321" t="s">
        <v>92</v>
      </c>
      <c r="N276" s="288" t="s">
        <v>128</v>
      </c>
      <c r="O276" s="322">
        <v>2.5000000000000001E-2</v>
      </c>
      <c r="P276" s="322">
        <f t="shared" si="51"/>
        <v>0.47500000000000003</v>
      </c>
      <c r="Q276" s="322">
        <v>0.19900000000000001</v>
      </c>
      <c r="R276" s="322">
        <f t="shared" si="52"/>
        <v>3.7810000000000001</v>
      </c>
      <c r="S276" s="322">
        <v>0</v>
      </c>
      <c r="T276" s="323">
        <f t="shared" si="53"/>
        <v>0</v>
      </c>
      <c r="AR276" s="324" t="s">
        <v>225</v>
      </c>
      <c r="AT276" s="324" t="s">
        <v>221</v>
      </c>
      <c r="AU276" s="324" t="s">
        <v>203</v>
      </c>
      <c r="AY276" s="8" t="s">
        <v>219</v>
      </c>
      <c r="BE276" s="291">
        <f t="shared" si="54"/>
        <v>0</v>
      </c>
      <c r="BF276" s="291">
        <f t="shared" si="55"/>
        <v>0</v>
      </c>
      <c r="BG276" s="291">
        <f t="shared" si="56"/>
        <v>0</v>
      </c>
      <c r="BH276" s="291">
        <f t="shared" si="57"/>
        <v>0</v>
      </c>
      <c r="BI276" s="291">
        <f t="shared" si="58"/>
        <v>0</v>
      </c>
      <c r="BJ276" s="8" t="s">
        <v>203</v>
      </c>
      <c r="BK276" s="291">
        <f t="shared" si="59"/>
        <v>0</v>
      </c>
      <c r="BL276" s="8" t="s">
        <v>225</v>
      </c>
      <c r="BM276" s="324" t="s">
        <v>823</v>
      </c>
    </row>
    <row r="277" spans="2:65" s="1" customFormat="1" ht="16.5" customHeight="1">
      <c r="B277" s="20"/>
      <c r="C277" s="314" t="s">
        <v>824</v>
      </c>
      <c r="D277" s="314" t="s">
        <v>221</v>
      </c>
      <c r="E277" s="315" t="s">
        <v>825</v>
      </c>
      <c r="F277" s="82" t="s">
        <v>826</v>
      </c>
      <c r="G277" s="316" t="s">
        <v>242</v>
      </c>
      <c r="H277" s="317">
        <v>0.3</v>
      </c>
      <c r="I277" s="318">
        <v>0</v>
      </c>
      <c r="J277" s="319">
        <f t="shared" si="50"/>
        <v>0</v>
      </c>
      <c r="K277" s="320"/>
      <c r="L277" s="20"/>
      <c r="M277" s="321" t="s">
        <v>92</v>
      </c>
      <c r="N277" s="288" t="s">
        <v>128</v>
      </c>
      <c r="O277" s="322">
        <v>0.316</v>
      </c>
      <c r="P277" s="322">
        <f t="shared" si="51"/>
        <v>9.4799999999999995E-2</v>
      </c>
      <c r="Q277" s="322">
        <v>2.4</v>
      </c>
      <c r="R277" s="322">
        <f t="shared" si="52"/>
        <v>0.72</v>
      </c>
      <c r="S277" s="322">
        <v>0</v>
      </c>
      <c r="T277" s="323">
        <f t="shared" si="53"/>
        <v>0</v>
      </c>
      <c r="AR277" s="324" t="s">
        <v>225</v>
      </c>
      <c r="AT277" s="324" t="s">
        <v>221</v>
      </c>
      <c r="AU277" s="324" t="s">
        <v>203</v>
      </c>
      <c r="AY277" s="8" t="s">
        <v>219</v>
      </c>
      <c r="BE277" s="291">
        <f t="shared" si="54"/>
        <v>0</v>
      </c>
      <c r="BF277" s="291">
        <f t="shared" si="55"/>
        <v>0</v>
      </c>
      <c r="BG277" s="291">
        <f t="shared" si="56"/>
        <v>0</v>
      </c>
      <c r="BH277" s="291">
        <f t="shared" si="57"/>
        <v>0</v>
      </c>
      <c r="BI277" s="291">
        <f t="shared" si="58"/>
        <v>0</v>
      </c>
      <c r="BJ277" s="8" t="s">
        <v>203</v>
      </c>
      <c r="BK277" s="291">
        <f t="shared" si="59"/>
        <v>0</v>
      </c>
      <c r="BL277" s="8" t="s">
        <v>225</v>
      </c>
      <c r="BM277" s="324" t="s">
        <v>827</v>
      </c>
    </row>
    <row r="278" spans="2:65" s="1" customFormat="1" ht="37.9" customHeight="1">
      <c r="B278" s="20"/>
      <c r="C278" s="314" t="s">
        <v>828</v>
      </c>
      <c r="D278" s="314" t="s">
        <v>221</v>
      </c>
      <c r="E278" s="315" t="s">
        <v>829</v>
      </c>
      <c r="F278" s="82" t="s">
        <v>830</v>
      </c>
      <c r="G278" s="316" t="s">
        <v>224</v>
      </c>
      <c r="H278" s="317">
        <v>77</v>
      </c>
      <c r="I278" s="318">
        <v>0</v>
      </c>
      <c r="J278" s="319">
        <f t="shared" si="50"/>
        <v>0</v>
      </c>
      <c r="K278" s="320"/>
      <c r="L278" s="20"/>
      <c r="M278" s="321" t="s">
        <v>92</v>
      </c>
      <c r="N278" s="288" t="s">
        <v>128</v>
      </c>
      <c r="O278" s="322">
        <v>0.56100000000000005</v>
      </c>
      <c r="P278" s="322">
        <f t="shared" si="51"/>
        <v>43.197000000000003</v>
      </c>
      <c r="Q278" s="322">
        <v>0.112</v>
      </c>
      <c r="R278" s="322">
        <f t="shared" si="52"/>
        <v>8.6240000000000006</v>
      </c>
      <c r="S278" s="322">
        <v>0</v>
      </c>
      <c r="T278" s="323">
        <f t="shared" si="53"/>
        <v>0</v>
      </c>
      <c r="AR278" s="324" t="s">
        <v>225</v>
      </c>
      <c r="AT278" s="324" t="s">
        <v>221</v>
      </c>
      <c r="AU278" s="324" t="s">
        <v>203</v>
      </c>
      <c r="AY278" s="8" t="s">
        <v>219</v>
      </c>
      <c r="BE278" s="291">
        <f t="shared" si="54"/>
        <v>0</v>
      </c>
      <c r="BF278" s="291">
        <f t="shared" si="55"/>
        <v>0</v>
      </c>
      <c r="BG278" s="291">
        <f t="shared" si="56"/>
        <v>0</v>
      </c>
      <c r="BH278" s="291">
        <f t="shared" si="57"/>
        <v>0</v>
      </c>
      <c r="BI278" s="291">
        <f t="shared" si="58"/>
        <v>0</v>
      </c>
      <c r="BJ278" s="8" t="s">
        <v>203</v>
      </c>
      <c r="BK278" s="291">
        <f t="shared" si="59"/>
        <v>0</v>
      </c>
      <c r="BL278" s="8" t="s">
        <v>225</v>
      </c>
      <c r="BM278" s="324" t="s">
        <v>831</v>
      </c>
    </row>
    <row r="279" spans="2:65" s="1" customFormat="1" ht="49.15" customHeight="1">
      <c r="B279" s="20"/>
      <c r="C279" s="332" t="s">
        <v>832</v>
      </c>
      <c r="D279" s="332" t="s">
        <v>327</v>
      </c>
      <c r="E279" s="333" t="s">
        <v>833</v>
      </c>
      <c r="F279" s="334" t="s">
        <v>834</v>
      </c>
      <c r="G279" s="335" t="s">
        <v>424</v>
      </c>
      <c r="H279" s="336">
        <v>87</v>
      </c>
      <c r="I279" s="337">
        <v>0</v>
      </c>
      <c r="J279" s="338">
        <f t="shared" si="50"/>
        <v>0</v>
      </c>
      <c r="K279" s="339"/>
      <c r="L279" s="340"/>
      <c r="M279" s="341" t="s">
        <v>92</v>
      </c>
      <c r="N279" s="342" t="s">
        <v>128</v>
      </c>
      <c r="O279" s="322">
        <v>0</v>
      </c>
      <c r="P279" s="322">
        <f t="shared" si="51"/>
        <v>0</v>
      </c>
      <c r="Q279" s="322">
        <v>0</v>
      </c>
      <c r="R279" s="322">
        <f t="shared" si="52"/>
        <v>0</v>
      </c>
      <c r="S279" s="322">
        <v>0</v>
      </c>
      <c r="T279" s="323">
        <f t="shared" si="53"/>
        <v>0</v>
      </c>
      <c r="AR279" s="324" t="s">
        <v>253</v>
      </c>
      <c r="AT279" s="324" t="s">
        <v>327</v>
      </c>
      <c r="AU279" s="324" t="s">
        <v>203</v>
      </c>
      <c r="AY279" s="8" t="s">
        <v>219</v>
      </c>
      <c r="BE279" s="291">
        <f t="shared" si="54"/>
        <v>0</v>
      </c>
      <c r="BF279" s="291">
        <f t="shared" si="55"/>
        <v>0</v>
      </c>
      <c r="BG279" s="291">
        <f t="shared" si="56"/>
        <v>0</v>
      </c>
      <c r="BH279" s="291">
        <f t="shared" si="57"/>
        <v>0</v>
      </c>
      <c r="BI279" s="291">
        <f t="shared" si="58"/>
        <v>0</v>
      </c>
      <c r="BJ279" s="8" t="s">
        <v>203</v>
      </c>
      <c r="BK279" s="291">
        <f t="shared" si="59"/>
        <v>0</v>
      </c>
      <c r="BL279" s="8" t="s">
        <v>225</v>
      </c>
      <c r="BM279" s="324" t="s">
        <v>835</v>
      </c>
    </row>
    <row r="280" spans="2:65" s="1" customFormat="1" ht="29.25">
      <c r="B280" s="20"/>
      <c r="D280" s="344" t="s">
        <v>836</v>
      </c>
      <c r="F280" s="345" t="s">
        <v>837</v>
      </c>
      <c r="I280" s="346"/>
      <c r="L280" s="20"/>
      <c r="M280" s="347"/>
      <c r="T280" s="44"/>
      <c r="AT280" s="8" t="s">
        <v>836</v>
      </c>
      <c r="AU280" s="8" t="s">
        <v>203</v>
      </c>
    </row>
    <row r="281" spans="2:65" s="1" customFormat="1" ht="49.15" customHeight="1">
      <c r="B281" s="20"/>
      <c r="C281" s="332" t="s">
        <v>838</v>
      </c>
      <c r="D281" s="332" t="s">
        <v>327</v>
      </c>
      <c r="E281" s="333" t="s">
        <v>839</v>
      </c>
      <c r="F281" s="334" t="s">
        <v>840</v>
      </c>
      <c r="G281" s="335" t="s">
        <v>242</v>
      </c>
      <c r="H281" s="336">
        <v>3.9</v>
      </c>
      <c r="I281" s="337">
        <v>0</v>
      </c>
      <c r="J281" s="338">
        <f t="shared" ref="J281:J288" si="60">ROUND(I281*H281,2)</f>
        <v>0</v>
      </c>
      <c r="K281" s="339"/>
      <c r="L281" s="340"/>
      <c r="M281" s="341" t="s">
        <v>92</v>
      </c>
      <c r="N281" s="342" t="s">
        <v>128</v>
      </c>
      <c r="O281" s="322">
        <v>0</v>
      </c>
      <c r="P281" s="322">
        <f t="shared" ref="P281:P288" si="61">O281*H281</f>
        <v>0</v>
      </c>
      <c r="Q281" s="322">
        <v>1.6</v>
      </c>
      <c r="R281" s="322">
        <f t="shared" ref="R281:R288" si="62">Q281*H281</f>
        <v>6.24</v>
      </c>
      <c r="S281" s="322">
        <v>0</v>
      </c>
      <c r="T281" s="323">
        <f t="shared" ref="T281:T288" si="63">S281*H281</f>
        <v>0</v>
      </c>
      <c r="AR281" s="324" t="s">
        <v>253</v>
      </c>
      <c r="AT281" s="324" t="s">
        <v>327</v>
      </c>
      <c r="AU281" s="324" t="s">
        <v>203</v>
      </c>
      <c r="AY281" s="8" t="s">
        <v>219</v>
      </c>
      <c r="BE281" s="291">
        <f t="shared" ref="BE281:BE288" si="64">IF(N281="základná",J281,0)</f>
        <v>0</v>
      </c>
      <c r="BF281" s="291">
        <f t="shared" ref="BF281:BF288" si="65">IF(N281="znížená",J281,0)</f>
        <v>0</v>
      </c>
      <c r="BG281" s="291">
        <f t="shared" ref="BG281:BG288" si="66">IF(N281="zákl. prenesená",J281,0)</f>
        <v>0</v>
      </c>
      <c r="BH281" s="291">
        <f t="shared" ref="BH281:BH288" si="67">IF(N281="zníž. prenesená",J281,0)</f>
        <v>0</v>
      </c>
      <c r="BI281" s="291">
        <f t="shared" ref="BI281:BI288" si="68">IF(N281="nulová",J281,0)</f>
        <v>0</v>
      </c>
      <c r="BJ281" s="8" t="s">
        <v>203</v>
      </c>
      <c r="BK281" s="291">
        <f t="shared" ref="BK281:BK288" si="69">ROUND(I281*H281,2)</f>
        <v>0</v>
      </c>
      <c r="BL281" s="8" t="s">
        <v>225</v>
      </c>
      <c r="BM281" s="324" t="s">
        <v>841</v>
      </c>
    </row>
    <row r="282" spans="2:65" s="1" customFormat="1" ht="44.25" customHeight="1">
      <c r="B282" s="20"/>
      <c r="C282" s="314" t="s">
        <v>842</v>
      </c>
      <c r="D282" s="314" t="s">
        <v>221</v>
      </c>
      <c r="E282" s="315" t="s">
        <v>843</v>
      </c>
      <c r="F282" s="82" t="s">
        <v>844</v>
      </c>
      <c r="G282" s="316" t="s">
        <v>224</v>
      </c>
      <c r="H282" s="317">
        <v>459.17</v>
      </c>
      <c r="I282" s="318">
        <v>0</v>
      </c>
      <c r="J282" s="319">
        <f t="shared" si="60"/>
        <v>0</v>
      </c>
      <c r="K282" s="320"/>
      <c r="L282" s="20"/>
      <c r="M282" s="321" t="s">
        <v>92</v>
      </c>
      <c r="N282" s="288" t="s">
        <v>128</v>
      </c>
      <c r="O282" s="322">
        <v>0.78</v>
      </c>
      <c r="P282" s="322">
        <f t="shared" si="61"/>
        <v>358.15260000000001</v>
      </c>
      <c r="Q282" s="322">
        <v>0.13800000000000001</v>
      </c>
      <c r="R282" s="322">
        <f t="shared" si="62"/>
        <v>63.365460000000006</v>
      </c>
      <c r="S282" s="322">
        <v>0</v>
      </c>
      <c r="T282" s="323">
        <f t="shared" si="63"/>
        <v>0</v>
      </c>
      <c r="AR282" s="324" t="s">
        <v>225</v>
      </c>
      <c r="AT282" s="324" t="s">
        <v>221</v>
      </c>
      <c r="AU282" s="324" t="s">
        <v>203</v>
      </c>
      <c r="AY282" s="8" t="s">
        <v>219</v>
      </c>
      <c r="BE282" s="291">
        <f t="shared" si="64"/>
        <v>0</v>
      </c>
      <c r="BF282" s="291">
        <f t="shared" si="65"/>
        <v>0</v>
      </c>
      <c r="BG282" s="291">
        <f t="shared" si="66"/>
        <v>0</v>
      </c>
      <c r="BH282" s="291">
        <f t="shared" si="67"/>
        <v>0</v>
      </c>
      <c r="BI282" s="291">
        <f t="shared" si="68"/>
        <v>0</v>
      </c>
      <c r="BJ282" s="8" t="s">
        <v>203</v>
      </c>
      <c r="BK282" s="291">
        <f t="shared" si="69"/>
        <v>0</v>
      </c>
      <c r="BL282" s="8" t="s">
        <v>225</v>
      </c>
      <c r="BM282" s="324" t="s">
        <v>845</v>
      </c>
    </row>
    <row r="283" spans="2:65" s="1" customFormat="1" ht="37.9" customHeight="1">
      <c r="B283" s="20"/>
      <c r="C283" s="332" t="s">
        <v>846</v>
      </c>
      <c r="D283" s="332" t="s">
        <v>327</v>
      </c>
      <c r="E283" s="333" t="s">
        <v>847</v>
      </c>
      <c r="F283" s="334" t="s">
        <v>848</v>
      </c>
      <c r="G283" s="335" t="s">
        <v>224</v>
      </c>
      <c r="H283" s="336">
        <v>0</v>
      </c>
      <c r="I283" s="337">
        <v>0</v>
      </c>
      <c r="J283" s="338">
        <f t="shared" si="60"/>
        <v>0</v>
      </c>
      <c r="K283" s="339"/>
      <c r="L283" s="340"/>
      <c r="M283" s="341" t="s">
        <v>92</v>
      </c>
      <c r="N283" s="342" t="s">
        <v>128</v>
      </c>
      <c r="O283" s="322">
        <v>0</v>
      </c>
      <c r="P283" s="322">
        <f t="shared" si="61"/>
        <v>0</v>
      </c>
      <c r="Q283" s="322">
        <v>0.184</v>
      </c>
      <c r="R283" s="322">
        <f t="shared" si="62"/>
        <v>0</v>
      </c>
      <c r="S283" s="322">
        <v>0</v>
      </c>
      <c r="T283" s="323">
        <f t="shared" si="63"/>
        <v>0</v>
      </c>
      <c r="AR283" s="324" t="s">
        <v>253</v>
      </c>
      <c r="AT283" s="324" t="s">
        <v>327</v>
      </c>
      <c r="AU283" s="324" t="s">
        <v>203</v>
      </c>
      <c r="AY283" s="8" t="s">
        <v>219</v>
      </c>
      <c r="BE283" s="291">
        <f t="shared" si="64"/>
        <v>0</v>
      </c>
      <c r="BF283" s="291">
        <f t="shared" si="65"/>
        <v>0</v>
      </c>
      <c r="BG283" s="291">
        <f t="shared" si="66"/>
        <v>0</v>
      </c>
      <c r="BH283" s="291">
        <f t="shared" si="67"/>
        <v>0</v>
      </c>
      <c r="BI283" s="291">
        <f t="shared" si="68"/>
        <v>0</v>
      </c>
      <c r="BJ283" s="8" t="s">
        <v>203</v>
      </c>
      <c r="BK283" s="291">
        <f t="shared" si="69"/>
        <v>0</v>
      </c>
      <c r="BL283" s="8" t="s">
        <v>225</v>
      </c>
      <c r="BM283" s="324" t="s">
        <v>849</v>
      </c>
    </row>
    <row r="284" spans="2:65" s="1" customFormat="1" ht="24.2" customHeight="1">
      <c r="B284" s="20"/>
      <c r="C284" s="314" t="s">
        <v>850</v>
      </c>
      <c r="D284" s="314" t="s">
        <v>221</v>
      </c>
      <c r="E284" s="315" t="s">
        <v>851</v>
      </c>
      <c r="F284" s="82" t="s">
        <v>852</v>
      </c>
      <c r="G284" s="316" t="s">
        <v>224</v>
      </c>
      <c r="H284" s="317">
        <v>555.6</v>
      </c>
      <c r="I284" s="318">
        <v>0</v>
      </c>
      <c r="J284" s="319">
        <f t="shared" si="60"/>
        <v>0</v>
      </c>
      <c r="K284" s="320"/>
      <c r="L284" s="20"/>
      <c r="M284" s="321" t="s">
        <v>92</v>
      </c>
      <c r="N284" s="288" t="s">
        <v>128</v>
      </c>
      <c r="O284" s="322">
        <v>2.7E-2</v>
      </c>
      <c r="P284" s="322">
        <f t="shared" si="61"/>
        <v>15.001200000000001</v>
      </c>
      <c r="Q284" s="322">
        <v>0.37080000000000002</v>
      </c>
      <c r="R284" s="322">
        <f t="shared" si="62"/>
        <v>206.01648000000003</v>
      </c>
      <c r="S284" s="322">
        <v>0</v>
      </c>
      <c r="T284" s="323">
        <f t="shared" si="63"/>
        <v>0</v>
      </c>
      <c r="AR284" s="324" t="s">
        <v>225</v>
      </c>
      <c r="AT284" s="324" t="s">
        <v>221</v>
      </c>
      <c r="AU284" s="324" t="s">
        <v>203</v>
      </c>
      <c r="AY284" s="8" t="s">
        <v>219</v>
      </c>
      <c r="BE284" s="291">
        <f t="shared" si="64"/>
        <v>0</v>
      </c>
      <c r="BF284" s="291">
        <f t="shared" si="65"/>
        <v>0</v>
      </c>
      <c r="BG284" s="291">
        <f t="shared" si="66"/>
        <v>0</v>
      </c>
      <c r="BH284" s="291">
        <f t="shared" si="67"/>
        <v>0</v>
      </c>
      <c r="BI284" s="291">
        <f t="shared" si="68"/>
        <v>0</v>
      </c>
      <c r="BJ284" s="8" t="s">
        <v>203</v>
      </c>
      <c r="BK284" s="291">
        <f t="shared" si="69"/>
        <v>0</v>
      </c>
      <c r="BL284" s="8" t="s">
        <v>225</v>
      </c>
      <c r="BM284" s="324" t="s">
        <v>853</v>
      </c>
    </row>
    <row r="285" spans="2:65" s="1" customFormat="1" ht="16.5" customHeight="1">
      <c r="B285" s="20"/>
      <c r="C285" s="314" t="s">
        <v>854</v>
      </c>
      <c r="D285" s="314" t="s">
        <v>221</v>
      </c>
      <c r="E285" s="315" t="s">
        <v>855</v>
      </c>
      <c r="F285" s="82" t="s">
        <v>856</v>
      </c>
      <c r="G285" s="316" t="s">
        <v>242</v>
      </c>
      <c r="H285" s="317">
        <v>21.6</v>
      </c>
      <c r="I285" s="318">
        <v>0</v>
      </c>
      <c r="J285" s="319">
        <f t="shared" si="60"/>
        <v>0</v>
      </c>
      <c r="K285" s="320"/>
      <c r="L285" s="20"/>
      <c r="M285" s="321" t="s">
        <v>92</v>
      </c>
      <c r="N285" s="288" t="s">
        <v>128</v>
      </c>
      <c r="O285" s="322">
        <v>2.7E-2</v>
      </c>
      <c r="P285" s="322">
        <f t="shared" si="61"/>
        <v>0.58320000000000005</v>
      </c>
      <c r="Q285" s="322">
        <v>1.5</v>
      </c>
      <c r="R285" s="322">
        <f t="shared" si="62"/>
        <v>32.400000000000006</v>
      </c>
      <c r="S285" s="322">
        <v>0</v>
      </c>
      <c r="T285" s="323">
        <f t="shared" si="63"/>
        <v>0</v>
      </c>
      <c r="AR285" s="324" t="s">
        <v>225</v>
      </c>
      <c r="AT285" s="324" t="s">
        <v>221</v>
      </c>
      <c r="AU285" s="324" t="s">
        <v>203</v>
      </c>
      <c r="AY285" s="8" t="s">
        <v>219</v>
      </c>
      <c r="BE285" s="291">
        <f t="shared" si="64"/>
        <v>0</v>
      </c>
      <c r="BF285" s="291">
        <f t="shared" si="65"/>
        <v>0</v>
      </c>
      <c r="BG285" s="291">
        <f t="shared" si="66"/>
        <v>0</v>
      </c>
      <c r="BH285" s="291">
        <f t="shared" si="67"/>
        <v>0</v>
      </c>
      <c r="BI285" s="291">
        <f t="shared" si="68"/>
        <v>0</v>
      </c>
      <c r="BJ285" s="8" t="s">
        <v>203</v>
      </c>
      <c r="BK285" s="291">
        <f t="shared" si="69"/>
        <v>0</v>
      </c>
      <c r="BL285" s="8" t="s">
        <v>225</v>
      </c>
      <c r="BM285" s="324" t="s">
        <v>857</v>
      </c>
    </row>
    <row r="286" spans="2:65" s="1" customFormat="1" ht="44.25" customHeight="1">
      <c r="B286" s="20"/>
      <c r="C286" s="314" t="s">
        <v>858</v>
      </c>
      <c r="D286" s="314" t="s">
        <v>221</v>
      </c>
      <c r="E286" s="315" t="s">
        <v>859</v>
      </c>
      <c r="F286" s="82" t="s">
        <v>860</v>
      </c>
      <c r="G286" s="316" t="s">
        <v>224</v>
      </c>
      <c r="H286" s="317">
        <v>370.06</v>
      </c>
      <c r="I286" s="318">
        <v>0</v>
      </c>
      <c r="J286" s="319">
        <f t="shared" si="60"/>
        <v>0</v>
      </c>
      <c r="K286" s="320"/>
      <c r="L286" s="20"/>
      <c r="M286" s="321" t="s">
        <v>92</v>
      </c>
      <c r="N286" s="288" t="s">
        <v>128</v>
      </c>
      <c r="O286" s="322">
        <v>2.5999999999999999E-2</v>
      </c>
      <c r="P286" s="322">
        <f t="shared" si="61"/>
        <v>9.6215599999999988</v>
      </c>
      <c r="Q286" s="322">
        <v>0.112</v>
      </c>
      <c r="R286" s="322">
        <f t="shared" si="62"/>
        <v>41.446719999999999</v>
      </c>
      <c r="S286" s="322">
        <v>0</v>
      </c>
      <c r="T286" s="323">
        <f t="shared" si="63"/>
        <v>0</v>
      </c>
      <c r="AR286" s="324" t="s">
        <v>225</v>
      </c>
      <c r="AT286" s="324" t="s">
        <v>221</v>
      </c>
      <c r="AU286" s="324" t="s">
        <v>203</v>
      </c>
      <c r="AY286" s="8" t="s">
        <v>219</v>
      </c>
      <c r="BE286" s="291">
        <f t="shared" si="64"/>
        <v>0</v>
      </c>
      <c r="BF286" s="291">
        <f t="shared" si="65"/>
        <v>0</v>
      </c>
      <c r="BG286" s="291">
        <f t="shared" si="66"/>
        <v>0</v>
      </c>
      <c r="BH286" s="291">
        <f t="shared" si="67"/>
        <v>0</v>
      </c>
      <c r="BI286" s="291">
        <f t="shared" si="68"/>
        <v>0</v>
      </c>
      <c r="BJ286" s="8" t="s">
        <v>203</v>
      </c>
      <c r="BK286" s="291">
        <f t="shared" si="69"/>
        <v>0</v>
      </c>
      <c r="BL286" s="8" t="s">
        <v>225</v>
      </c>
      <c r="BM286" s="324" t="s">
        <v>861</v>
      </c>
    </row>
    <row r="287" spans="2:65" s="1" customFormat="1" ht="37.9" customHeight="1">
      <c r="B287" s="20"/>
      <c r="C287" s="314" t="s">
        <v>862</v>
      </c>
      <c r="D287" s="314" t="s">
        <v>221</v>
      </c>
      <c r="E287" s="315" t="s">
        <v>863</v>
      </c>
      <c r="F287" s="82" t="s">
        <v>864</v>
      </c>
      <c r="G287" s="316" t="s">
        <v>224</v>
      </c>
      <c r="H287" s="317">
        <v>407.07</v>
      </c>
      <c r="I287" s="318">
        <v>0</v>
      </c>
      <c r="J287" s="319">
        <f t="shared" si="60"/>
        <v>0</v>
      </c>
      <c r="K287" s="320"/>
      <c r="L287" s="20"/>
      <c r="M287" s="321" t="s">
        <v>92</v>
      </c>
      <c r="N287" s="288" t="s">
        <v>128</v>
      </c>
      <c r="O287" s="322">
        <v>0.03</v>
      </c>
      <c r="P287" s="322">
        <f t="shared" si="61"/>
        <v>12.2121</v>
      </c>
      <c r="Q287" s="322">
        <v>0.224</v>
      </c>
      <c r="R287" s="322">
        <f t="shared" si="62"/>
        <v>91.183679999999995</v>
      </c>
      <c r="S287" s="322">
        <v>0</v>
      </c>
      <c r="T287" s="323">
        <f t="shared" si="63"/>
        <v>0</v>
      </c>
      <c r="AR287" s="324" t="s">
        <v>225</v>
      </c>
      <c r="AT287" s="324" t="s">
        <v>221</v>
      </c>
      <c r="AU287" s="324" t="s">
        <v>203</v>
      </c>
      <c r="AY287" s="8" t="s">
        <v>219</v>
      </c>
      <c r="BE287" s="291">
        <f t="shared" si="64"/>
        <v>0</v>
      </c>
      <c r="BF287" s="291">
        <f t="shared" si="65"/>
        <v>0</v>
      </c>
      <c r="BG287" s="291">
        <f t="shared" si="66"/>
        <v>0</v>
      </c>
      <c r="BH287" s="291">
        <f t="shared" si="67"/>
        <v>0</v>
      </c>
      <c r="BI287" s="291">
        <f t="shared" si="68"/>
        <v>0</v>
      </c>
      <c r="BJ287" s="8" t="s">
        <v>203</v>
      </c>
      <c r="BK287" s="291">
        <f t="shared" si="69"/>
        <v>0</v>
      </c>
      <c r="BL287" s="8" t="s">
        <v>225</v>
      </c>
      <c r="BM287" s="324" t="s">
        <v>865</v>
      </c>
    </row>
    <row r="288" spans="2:65" s="1" customFormat="1" ht="37.9" customHeight="1">
      <c r="B288" s="20"/>
      <c r="C288" s="314" t="s">
        <v>866</v>
      </c>
      <c r="D288" s="314" t="s">
        <v>221</v>
      </c>
      <c r="E288" s="315" t="s">
        <v>867</v>
      </c>
      <c r="F288" s="82" t="s">
        <v>868</v>
      </c>
      <c r="G288" s="316" t="s">
        <v>224</v>
      </c>
      <c r="H288" s="317">
        <v>447.77</v>
      </c>
      <c r="I288" s="318">
        <v>0</v>
      </c>
      <c r="J288" s="319">
        <f t="shared" si="60"/>
        <v>0</v>
      </c>
      <c r="K288" s="320"/>
      <c r="L288" s="20"/>
      <c r="M288" s="321" t="s">
        <v>92</v>
      </c>
      <c r="N288" s="288" t="s">
        <v>128</v>
      </c>
      <c r="O288" s="322">
        <v>0.02</v>
      </c>
      <c r="P288" s="322">
        <f t="shared" si="61"/>
        <v>8.9553999999999991</v>
      </c>
      <c r="Q288" s="322">
        <v>0.33600000000000002</v>
      </c>
      <c r="R288" s="322">
        <f t="shared" si="62"/>
        <v>150.45071999999999</v>
      </c>
      <c r="S288" s="322">
        <v>0</v>
      </c>
      <c r="T288" s="323">
        <f t="shared" si="63"/>
        <v>0</v>
      </c>
      <c r="AR288" s="324" t="s">
        <v>225</v>
      </c>
      <c r="AT288" s="324" t="s">
        <v>221</v>
      </c>
      <c r="AU288" s="324" t="s">
        <v>203</v>
      </c>
      <c r="AY288" s="8" t="s">
        <v>219</v>
      </c>
      <c r="BE288" s="291">
        <f t="shared" si="64"/>
        <v>0</v>
      </c>
      <c r="BF288" s="291">
        <f t="shared" si="65"/>
        <v>0</v>
      </c>
      <c r="BG288" s="291">
        <f t="shared" si="66"/>
        <v>0</v>
      </c>
      <c r="BH288" s="291">
        <f t="shared" si="67"/>
        <v>0</v>
      </c>
      <c r="BI288" s="291">
        <f t="shared" si="68"/>
        <v>0</v>
      </c>
      <c r="BJ288" s="8" t="s">
        <v>203</v>
      </c>
      <c r="BK288" s="291">
        <f t="shared" si="69"/>
        <v>0</v>
      </c>
      <c r="BL288" s="8" t="s">
        <v>225</v>
      </c>
      <c r="BM288" s="324" t="s">
        <v>869</v>
      </c>
    </row>
    <row r="289" spans="2:65" s="303" customFormat="1" ht="22.9" customHeight="1">
      <c r="B289" s="302"/>
      <c r="D289" s="304" t="s">
        <v>161</v>
      </c>
      <c r="E289" s="312" t="s">
        <v>237</v>
      </c>
      <c r="F289" s="325" t="s">
        <v>238</v>
      </c>
      <c r="I289" s="343"/>
      <c r="J289" s="313">
        <f>BK289</f>
        <v>0</v>
      </c>
      <c r="L289" s="302"/>
      <c r="M289" s="307"/>
      <c r="P289" s="308">
        <f>SUM(P290:P293)</f>
        <v>109.78994400000001</v>
      </c>
      <c r="R289" s="308">
        <f>SUM(R290:R293)</f>
        <v>15.21351284</v>
      </c>
      <c r="T289" s="309">
        <f>SUM(T290:T293)</f>
        <v>0</v>
      </c>
      <c r="AR289" s="304" t="s">
        <v>169</v>
      </c>
      <c r="AT289" s="310" t="s">
        <v>161</v>
      </c>
      <c r="AU289" s="310" t="s">
        <v>169</v>
      </c>
      <c r="AY289" s="304" t="s">
        <v>219</v>
      </c>
      <c r="BK289" s="311">
        <f>SUM(BK290:BK293)</f>
        <v>0</v>
      </c>
    </row>
    <row r="290" spans="2:65" s="1" customFormat="1" ht="49.15" customHeight="1">
      <c r="B290" s="20"/>
      <c r="C290" s="314" t="s">
        <v>870</v>
      </c>
      <c r="D290" s="314" t="s">
        <v>221</v>
      </c>
      <c r="E290" s="315" t="s">
        <v>871</v>
      </c>
      <c r="F290" s="82" t="s">
        <v>872</v>
      </c>
      <c r="G290" s="316" t="s">
        <v>281</v>
      </c>
      <c r="H290" s="317">
        <v>118</v>
      </c>
      <c r="I290" s="318">
        <v>0</v>
      </c>
      <c r="J290" s="319">
        <f>ROUND(I290*H290,2)</f>
        <v>0</v>
      </c>
      <c r="K290" s="320"/>
      <c r="L290" s="20"/>
      <c r="M290" s="321" t="s">
        <v>92</v>
      </c>
      <c r="N290" s="288" t="s">
        <v>128</v>
      </c>
      <c r="O290" s="322">
        <v>0.11899999999999999</v>
      </c>
      <c r="P290" s="322">
        <f>O290*H290</f>
        <v>14.042</v>
      </c>
      <c r="Q290" s="322">
        <v>0</v>
      </c>
      <c r="R290" s="322">
        <f>Q290*H290</f>
        <v>0</v>
      </c>
      <c r="S290" s="322">
        <v>0</v>
      </c>
      <c r="T290" s="323">
        <f>S290*H290</f>
        <v>0</v>
      </c>
      <c r="AR290" s="324" t="s">
        <v>225</v>
      </c>
      <c r="AT290" s="324" t="s">
        <v>221</v>
      </c>
      <c r="AU290" s="324" t="s">
        <v>203</v>
      </c>
      <c r="AY290" s="8" t="s">
        <v>219</v>
      </c>
      <c r="BE290" s="291">
        <f>IF(N290="základná",J290,0)</f>
        <v>0</v>
      </c>
      <c r="BF290" s="291">
        <f>IF(N290="znížená",J290,0)</f>
        <v>0</v>
      </c>
      <c r="BG290" s="291">
        <f>IF(N290="zákl. prenesená",J290,0)</f>
        <v>0</v>
      </c>
      <c r="BH290" s="291">
        <f>IF(N290="zníž. prenesená",J290,0)</f>
        <v>0</v>
      </c>
      <c r="BI290" s="291">
        <f>IF(N290="nulová",J290,0)</f>
        <v>0</v>
      </c>
      <c r="BJ290" s="8" t="s">
        <v>203</v>
      </c>
      <c r="BK290" s="291">
        <f>ROUND(I290*H290,2)</f>
        <v>0</v>
      </c>
      <c r="BL290" s="8" t="s">
        <v>225</v>
      </c>
      <c r="BM290" s="324" t="s">
        <v>873</v>
      </c>
    </row>
    <row r="291" spans="2:65" s="1" customFormat="1" ht="49.15" customHeight="1">
      <c r="B291" s="20"/>
      <c r="C291" s="314" t="s">
        <v>874</v>
      </c>
      <c r="D291" s="314" t="s">
        <v>221</v>
      </c>
      <c r="E291" s="315" t="s">
        <v>875</v>
      </c>
      <c r="F291" s="82" t="s">
        <v>876</v>
      </c>
      <c r="G291" s="316" t="s">
        <v>281</v>
      </c>
      <c r="H291" s="317">
        <v>604.94000000000005</v>
      </c>
      <c r="I291" s="318">
        <v>0</v>
      </c>
      <c r="J291" s="319">
        <f>ROUND(I291*H291,2)</f>
        <v>0</v>
      </c>
      <c r="K291" s="320"/>
      <c r="L291" s="20"/>
      <c r="M291" s="321" t="s">
        <v>92</v>
      </c>
      <c r="N291" s="288" t="s">
        <v>128</v>
      </c>
      <c r="O291" s="322">
        <v>0.11899999999999999</v>
      </c>
      <c r="P291" s="322">
        <f>O291*H291</f>
        <v>71.987859999999998</v>
      </c>
      <c r="Q291" s="322">
        <v>0</v>
      </c>
      <c r="R291" s="322">
        <f>Q291*H291</f>
        <v>0</v>
      </c>
      <c r="S291" s="322">
        <v>0</v>
      </c>
      <c r="T291" s="323">
        <f>S291*H291</f>
        <v>0</v>
      </c>
      <c r="AR291" s="324" t="s">
        <v>225</v>
      </c>
      <c r="AT291" s="324" t="s">
        <v>221</v>
      </c>
      <c r="AU291" s="324" t="s">
        <v>203</v>
      </c>
      <c r="AY291" s="8" t="s">
        <v>219</v>
      </c>
      <c r="BE291" s="291">
        <f>IF(N291="základná",J291,0)</f>
        <v>0</v>
      </c>
      <c r="BF291" s="291">
        <f>IF(N291="znížená",J291,0)</f>
        <v>0</v>
      </c>
      <c r="BG291" s="291">
        <f>IF(N291="zákl. prenesená",J291,0)</f>
        <v>0</v>
      </c>
      <c r="BH291" s="291">
        <f>IF(N291="zníž. prenesená",J291,0)</f>
        <v>0</v>
      </c>
      <c r="BI291" s="291">
        <f>IF(N291="nulová",J291,0)</f>
        <v>0</v>
      </c>
      <c r="BJ291" s="8" t="s">
        <v>203</v>
      </c>
      <c r="BK291" s="291">
        <f>ROUND(I291*H291,2)</f>
        <v>0</v>
      </c>
      <c r="BL291" s="8" t="s">
        <v>225</v>
      </c>
      <c r="BM291" s="324" t="s">
        <v>877</v>
      </c>
    </row>
    <row r="292" spans="2:65" s="1" customFormat="1" ht="49.15" customHeight="1">
      <c r="B292" s="20"/>
      <c r="C292" s="314" t="s">
        <v>878</v>
      </c>
      <c r="D292" s="314" t="s">
        <v>221</v>
      </c>
      <c r="E292" s="315" t="s">
        <v>879</v>
      </c>
      <c r="F292" s="82" t="s">
        <v>880</v>
      </c>
      <c r="G292" s="316" t="s">
        <v>281</v>
      </c>
      <c r="H292" s="317">
        <v>121</v>
      </c>
      <c r="I292" s="318">
        <v>0</v>
      </c>
      <c r="J292" s="319">
        <f>ROUND(I292*H292,2)</f>
        <v>0</v>
      </c>
      <c r="K292" s="320"/>
      <c r="L292" s="20"/>
      <c r="M292" s="321" t="s">
        <v>92</v>
      </c>
      <c r="N292" s="288" t="s">
        <v>128</v>
      </c>
      <c r="O292" s="322">
        <v>0.11899999999999999</v>
      </c>
      <c r="P292" s="322">
        <f>O292*H292</f>
        <v>14.398999999999999</v>
      </c>
      <c r="Q292" s="322">
        <v>0</v>
      </c>
      <c r="R292" s="322">
        <f>Q292*H292</f>
        <v>0</v>
      </c>
      <c r="S292" s="322">
        <v>0</v>
      </c>
      <c r="T292" s="323">
        <f>S292*H292</f>
        <v>0</v>
      </c>
      <c r="AR292" s="324" t="s">
        <v>225</v>
      </c>
      <c r="AT292" s="324" t="s">
        <v>221</v>
      </c>
      <c r="AU292" s="324" t="s">
        <v>203</v>
      </c>
      <c r="AY292" s="8" t="s">
        <v>219</v>
      </c>
      <c r="BE292" s="291">
        <f>IF(N292="základná",J292,0)</f>
        <v>0</v>
      </c>
      <c r="BF292" s="291">
        <f>IF(N292="znížená",J292,0)</f>
        <v>0</v>
      </c>
      <c r="BG292" s="291">
        <f>IF(N292="zákl. prenesená",J292,0)</f>
        <v>0</v>
      </c>
      <c r="BH292" s="291">
        <f>IF(N292="zníž. prenesená",J292,0)</f>
        <v>0</v>
      </c>
      <c r="BI292" s="291">
        <f>IF(N292="nulová",J292,0)</f>
        <v>0</v>
      </c>
      <c r="BJ292" s="8" t="s">
        <v>203</v>
      </c>
      <c r="BK292" s="291">
        <f>ROUND(I292*H292,2)</f>
        <v>0</v>
      </c>
      <c r="BL292" s="8" t="s">
        <v>225</v>
      </c>
      <c r="BM292" s="324" t="s">
        <v>881</v>
      </c>
    </row>
    <row r="293" spans="2:65" s="1" customFormat="1" ht="44.25" customHeight="1">
      <c r="B293" s="20"/>
      <c r="C293" s="314" t="s">
        <v>882</v>
      </c>
      <c r="D293" s="314" t="s">
        <v>221</v>
      </c>
      <c r="E293" s="315" t="s">
        <v>883</v>
      </c>
      <c r="F293" s="82" t="s">
        <v>884</v>
      </c>
      <c r="G293" s="316" t="s">
        <v>242</v>
      </c>
      <c r="H293" s="317">
        <v>6.8680000000000003</v>
      </c>
      <c r="I293" s="318">
        <v>0</v>
      </c>
      <c r="J293" s="319">
        <f>ROUND(I293*H293,2)</f>
        <v>0</v>
      </c>
      <c r="K293" s="320"/>
      <c r="L293" s="20"/>
      <c r="M293" s="321" t="s">
        <v>92</v>
      </c>
      <c r="N293" s="288" t="s">
        <v>128</v>
      </c>
      <c r="O293" s="322">
        <v>1.363</v>
      </c>
      <c r="P293" s="322">
        <f>O293*H293</f>
        <v>9.361084</v>
      </c>
      <c r="Q293" s="322">
        <v>2.2151299999999998</v>
      </c>
      <c r="R293" s="322">
        <f>Q293*H293</f>
        <v>15.21351284</v>
      </c>
      <c r="S293" s="322">
        <v>0</v>
      </c>
      <c r="T293" s="323">
        <f>S293*H293</f>
        <v>0</v>
      </c>
      <c r="AR293" s="324" t="s">
        <v>225</v>
      </c>
      <c r="AT293" s="324" t="s">
        <v>221</v>
      </c>
      <c r="AU293" s="324" t="s">
        <v>203</v>
      </c>
      <c r="AY293" s="8" t="s">
        <v>219</v>
      </c>
      <c r="BE293" s="291">
        <f>IF(N293="základná",J293,0)</f>
        <v>0</v>
      </c>
      <c r="BF293" s="291">
        <f>IF(N293="znížená",J293,0)</f>
        <v>0</v>
      </c>
      <c r="BG293" s="291">
        <f>IF(N293="zákl. prenesená",J293,0)</f>
        <v>0</v>
      </c>
      <c r="BH293" s="291">
        <f>IF(N293="zníž. prenesená",J293,0)</f>
        <v>0</v>
      </c>
      <c r="BI293" s="291">
        <f>IF(N293="nulová",J293,0)</f>
        <v>0</v>
      </c>
      <c r="BJ293" s="8" t="s">
        <v>203</v>
      </c>
      <c r="BK293" s="291">
        <f>ROUND(I293*H293,2)</f>
        <v>0</v>
      </c>
      <c r="BL293" s="8" t="s">
        <v>225</v>
      </c>
      <c r="BM293" s="324" t="s">
        <v>885</v>
      </c>
    </row>
    <row r="294" spans="2:65" s="303" customFormat="1" ht="22.9" customHeight="1">
      <c r="B294" s="302"/>
      <c r="D294" s="304" t="s">
        <v>161</v>
      </c>
      <c r="E294" s="312" t="s">
        <v>684</v>
      </c>
      <c r="F294" s="325" t="s">
        <v>886</v>
      </c>
      <c r="I294" s="343"/>
      <c r="J294" s="313">
        <f>BK294</f>
        <v>0</v>
      </c>
      <c r="L294" s="302"/>
      <c r="M294" s="307"/>
      <c r="P294" s="308">
        <f>P295</f>
        <v>3531.558798</v>
      </c>
      <c r="R294" s="308">
        <f>R295</f>
        <v>0</v>
      </c>
      <c r="T294" s="309">
        <f>T295</f>
        <v>0</v>
      </c>
      <c r="AR294" s="304" t="s">
        <v>169</v>
      </c>
      <c r="AT294" s="310" t="s">
        <v>161</v>
      </c>
      <c r="AU294" s="310" t="s">
        <v>169</v>
      </c>
      <c r="AY294" s="304" t="s">
        <v>219</v>
      </c>
      <c r="BK294" s="311">
        <f>BK295</f>
        <v>0</v>
      </c>
    </row>
    <row r="295" spans="2:65" s="1" customFormat="1" ht="33" customHeight="1">
      <c r="B295" s="20"/>
      <c r="C295" s="314" t="s">
        <v>887</v>
      </c>
      <c r="D295" s="314" t="s">
        <v>221</v>
      </c>
      <c r="E295" s="315" t="s">
        <v>888</v>
      </c>
      <c r="F295" s="82" t="s">
        <v>889</v>
      </c>
      <c r="G295" s="316" t="s">
        <v>251</v>
      </c>
      <c r="H295" s="317">
        <v>1799.979</v>
      </c>
      <c r="I295" s="318">
        <v>0</v>
      </c>
      <c r="J295" s="319">
        <f>ROUND(I295*H295,2)</f>
        <v>0</v>
      </c>
      <c r="K295" s="320"/>
      <c r="L295" s="20"/>
      <c r="M295" s="321" t="s">
        <v>92</v>
      </c>
      <c r="N295" s="288" t="s">
        <v>128</v>
      </c>
      <c r="O295" s="322">
        <v>1.962</v>
      </c>
      <c r="P295" s="322">
        <f>O295*H295</f>
        <v>3531.558798</v>
      </c>
      <c r="Q295" s="322">
        <v>0</v>
      </c>
      <c r="R295" s="322">
        <f>Q295*H295</f>
        <v>0</v>
      </c>
      <c r="S295" s="322">
        <v>0</v>
      </c>
      <c r="T295" s="323">
        <f>S295*H295</f>
        <v>0</v>
      </c>
      <c r="AR295" s="324" t="s">
        <v>225</v>
      </c>
      <c r="AT295" s="324" t="s">
        <v>221</v>
      </c>
      <c r="AU295" s="324" t="s">
        <v>203</v>
      </c>
      <c r="AY295" s="8" t="s">
        <v>219</v>
      </c>
      <c r="BE295" s="291">
        <f>IF(N295="základná",J295,0)</f>
        <v>0</v>
      </c>
      <c r="BF295" s="291">
        <f>IF(N295="znížená",J295,0)</f>
        <v>0</v>
      </c>
      <c r="BG295" s="291">
        <f>IF(N295="zákl. prenesená",J295,0)</f>
        <v>0</v>
      </c>
      <c r="BH295" s="291">
        <f>IF(N295="zníž. prenesená",J295,0)</f>
        <v>0</v>
      </c>
      <c r="BI295" s="291">
        <f>IF(N295="nulová",J295,0)</f>
        <v>0</v>
      </c>
      <c r="BJ295" s="8" t="s">
        <v>203</v>
      </c>
      <c r="BK295" s="291">
        <f>ROUND(I295*H295,2)</f>
        <v>0</v>
      </c>
      <c r="BL295" s="8" t="s">
        <v>225</v>
      </c>
      <c r="BM295" s="324" t="s">
        <v>890</v>
      </c>
    </row>
    <row r="296" spans="2:65" s="303" customFormat="1" ht="25.9" customHeight="1">
      <c r="B296" s="302"/>
      <c r="D296" s="304" t="s">
        <v>161</v>
      </c>
      <c r="E296" s="305" t="s">
        <v>268</v>
      </c>
      <c r="F296" s="327" t="s">
        <v>269</v>
      </c>
      <c r="I296" s="343"/>
      <c r="J296" s="306">
        <f>BK296</f>
        <v>0</v>
      </c>
      <c r="L296" s="302"/>
      <c r="M296" s="307"/>
      <c r="P296" s="308">
        <f>P297+P301</f>
        <v>26.897619999999996</v>
      </c>
      <c r="R296" s="308">
        <f>R297+R301</f>
        <v>0.21484145999999998</v>
      </c>
      <c r="T296" s="309">
        <f>T297+T301</f>
        <v>0</v>
      </c>
      <c r="AR296" s="304" t="s">
        <v>203</v>
      </c>
      <c r="AT296" s="310" t="s">
        <v>161</v>
      </c>
      <c r="AU296" s="310" t="s">
        <v>162</v>
      </c>
      <c r="AY296" s="304" t="s">
        <v>219</v>
      </c>
      <c r="BK296" s="311">
        <f>BK297+BK301</f>
        <v>0</v>
      </c>
    </row>
    <row r="297" spans="2:65" s="303" customFormat="1" ht="22.9" customHeight="1">
      <c r="B297" s="302"/>
      <c r="D297" s="304" t="s">
        <v>161</v>
      </c>
      <c r="E297" s="312" t="s">
        <v>891</v>
      </c>
      <c r="F297" s="325" t="s">
        <v>892</v>
      </c>
      <c r="I297" s="343"/>
      <c r="J297" s="313">
        <f>BK297</f>
        <v>0</v>
      </c>
      <c r="L297" s="302"/>
      <c r="M297" s="307"/>
      <c r="P297" s="308">
        <f>SUM(P298:P300)</f>
        <v>10.6304</v>
      </c>
      <c r="R297" s="308">
        <f>SUM(R298:R300)</f>
        <v>0.21471999999999999</v>
      </c>
      <c r="T297" s="309">
        <f>SUM(T298:T300)</f>
        <v>0</v>
      </c>
      <c r="AR297" s="304" t="s">
        <v>203</v>
      </c>
      <c r="AT297" s="310" t="s">
        <v>161</v>
      </c>
      <c r="AU297" s="310" t="s">
        <v>169</v>
      </c>
      <c r="AY297" s="304" t="s">
        <v>219</v>
      </c>
      <c r="BK297" s="311">
        <f>SUM(BK298:BK300)</f>
        <v>0</v>
      </c>
    </row>
    <row r="298" spans="2:65" s="1" customFormat="1" ht="24.2" customHeight="1">
      <c r="B298" s="20"/>
      <c r="C298" s="314" t="s">
        <v>893</v>
      </c>
      <c r="D298" s="314" t="s">
        <v>221</v>
      </c>
      <c r="E298" s="315" t="s">
        <v>894</v>
      </c>
      <c r="F298" s="82" t="s">
        <v>895</v>
      </c>
      <c r="G298" s="316" t="s">
        <v>224</v>
      </c>
      <c r="H298" s="317">
        <v>70.400000000000006</v>
      </c>
      <c r="I298" s="318">
        <v>0</v>
      </c>
      <c r="J298" s="319">
        <f>ROUND(I298*H298,2)</f>
        <v>0</v>
      </c>
      <c r="K298" s="320"/>
      <c r="L298" s="20"/>
      <c r="M298" s="321" t="s">
        <v>92</v>
      </c>
      <c r="N298" s="288" t="s">
        <v>128</v>
      </c>
      <c r="O298" s="322">
        <v>0.151</v>
      </c>
      <c r="P298" s="322">
        <f>O298*H298</f>
        <v>10.6304</v>
      </c>
      <c r="Q298" s="322">
        <v>7.5000000000000002E-4</v>
      </c>
      <c r="R298" s="322">
        <f>Q298*H298</f>
        <v>5.2800000000000007E-2</v>
      </c>
      <c r="S298" s="322">
        <v>0</v>
      </c>
      <c r="T298" s="323">
        <f>S298*H298</f>
        <v>0</v>
      </c>
      <c r="AR298" s="324" t="s">
        <v>276</v>
      </c>
      <c r="AT298" s="324" t="s">
        <v>221</v>
      </c>
      <c r="AU298" s="324" t="s">
        <v>203</v>
      </c>
      <c r="AY298" s="8" t="s">
        <v>219</v>
      </c>
      <c r="BE298" s="291">
        <f>IF(N298="základná",J298,0)</f>
        <v>0</v>
      </c>
      <c r="BF298" s="291">
        <f>IF(N298="znížená",J298,0)</f>
        <v>0</v>
      </c>
      <c r="BG298" s="291">
        <f>IF(N298="zákl. prenesená",J298,0)</f>
        <v>0</v>
      </c>
      <c r="BH298" s="291">
        <f>IF(N298="zníž. prenesená",J298,0)</f>
        <v>0</v>
      </c>
      <c r="BI298" s="291">
        <f>IF(N298="nulová",J298,0)</f>
        <v>0</v>
      </c>
      <c r="BJ298" s="8" t="s">
        <v>203</v>
      </c>
      <c r="BK298" s="291">
        <f>ROUND(I298*H298,2)</f>
        <v>0</v>
      </c>
      <c r="BL298" s="8" t="s">
        <v>276</v>
      </c>
      <c r="BM298" s="324" t="s">
        <v>896</v>
      </c>
    </row>
    <row r="299" spans="2:65" s="1" customFormat="1" ht="33" customHeight="1">
      <c r="B299" s="20"/>
      <c r="C299" s="332" t="s">
        <v>897</v>
      </c>
      <c r="D299" s="332" t="s">
        <v>327</v>
      </c>
      <c r="E299" s="333" t="s">
        <v>898</v>
      </c>
      <c r="F299" s="334" t="s">
        <v>899</v>
      </c>
      <c r="G299" s="335" t="s">
        <v>224</v>
      </c>
      <c r="H299" s="336">
        <v>80.959999999999994</v>
      </c>
      <c r="I299" s="337">
        <v>0</v>
      </c>
      <c r="J299" s="338">
        <f>ROUND(I299*H299,2)</f>
        <v>0</v>
      </c>
      <c r="K299" s="339"/>
      <c r="L299" s="340"/>
      <c r="M299" s="341" t="s">
        <v>92</v>
      </c>
      <c r="N299" s="342" t="s">
        <v>128</v>
      </c>
      <c r="O299" s="322">
        <v>0</v>
      </c>
      <c r="P299" s="322">
        <f>O299*H299</f>
        <v>0</v>
      </c>
      <c r="Q299" s="322">
        <v>2E-3</v>
      </c>
      <c r="R299" s="322">
        <f>Q299*H299</f>
        <v>0.16191999999999998</v>
      </c>
      <c r="S299" s="322">
        <v>0</v>
      </c>
      <c r="T299" s="323">
        <f>S299*H299</f>
        <v>0</v>
      </c>
      <c r="AR299" s="324" t="s">
        <v>417</v>
      </c>
      <c r="AT299" s="324" t="s">
        <v>327</v>
      </c>
      <c r="AU299" s="324" t="s">
        <v>203</v>
      </c>
      <c r="AY299" s="8" t="s">
        <v>219</v>
      </c>
      <c r="BE299" s="291">
        <f>IF(N299="základná",J299,0)</f>
        <v>0</v>
      </c>
      <c r="BF299" s="291">
        <f>IF(N299="znížená",J299,0)</f>
        <v>0</v>
      </c>
      <c r="BG299" s="291">
        <f>IF(N299="zákl. prenesená",J299,0)</f>
        <v>0</v>
      </c>
      <c r="BH299" s="291">
        <f>IF(N299="zníž. prenesená",J299,0)</f>
        <v>0</v>
      </c>
      <c r="BI299" s="291">
        <f>IF(N299="nulová",J299,0)</f>
        <v>0</v>
      </c>
      <c r="BJ299" s="8" t="s">
        <v>203</v>
      </c>
      <c r="BK299" s="291">
        <f>ROUND(I299*H299,2)</f>
        <v>0</v>
      </c>
      <c r="BL299" s="8" t="s">
        <v>276</v>
      </c>
      <c r="BM299" s="324" t="s">
        <v>900</v>
      </c>
    </row>
    <row r="300" spans="2:65" s="1" customFormat="1" ht="24.2" customHeight="1">
      <c r="B300" s="20"/>
      <c r="C300" s="314" t="s">
        <v>901</v>
      </c>
      <c r="D300" s="314" t="s">
        <v>221</v>
      </c>
      <c r="E300" s="315" t="s">
        <v>902</v>
      </c>
      <c r="F300" s="82" t="s">
        <v>903</v>
      </c>
      <c r="G300" s="316" t="s">
        <v>295</v>
      </c>
      <c r="H300" s="317">
        <v>4.2060000000000004</v>
      </c>
      <c r="I300" s="318">
        <v>0</v>
      </c>
      <c r="J300" s="319">
        <f>ROUND(I300*H300,2)</f>
        <v>0</v>
      </c>
      <c r="K300" s="320"/>
      <c r="L300" s="20"/>
      <c r="M300" s="321" t="s">
        <v>92</v>
      </c>
      <c r="N300" s="288" t="s">
        <v>128</v>
      </c>
      <c r="O300" s="322">
        <v>0</v>
      </c>
      <c r="P300" s="322">
        <f>O300*H300</f>
        <v>0</v>
      </c>
      <c r="Q300" s="322">
        <v>0</v>
      </c>
      <c r="R300" s="322">
        <f>Q300*H300</f>
        <v>0</v>
      </c>
      <c r="S300" s="322">
        <v>0</v>
      </c>
      <c r="T300" s="323">
        <f>S300*H300</f>
        <v>0</v>
      </c>
      <c r="AR300" s="324" t="s">
        <v>276</v>
      </c>
      <c r="AT300" s="324" t="s">
        <v>221</v>
      </c>
      <c r="AU300" s="324" t="s">
        <v>203</v>
      </c>
      <c r="AY300" s="8" t="s">
        <v>219</v>
      </c>
      <c r="BE300" s="291">
        <f>IF(N300="základná",J300,0)</f>
        <v>0</v>
      </c>
      <c r="BF300" s="291">
        <f>IF(N300="znížená",J300,0)</f>
        <v>0</v>
      </c>
      <c r="BG300" s="291">
        <f>IF(N300="zákl. prenesená",J300,0)</f>
        <v>0</v>
      </c>
      <c r="BH300" s="291">
        <f>IF(N300="zníž. prenesená",J300,0)</f>
        <v>0</v>
      </c>
      <c r="BI300" s="291">
        <f>IF(N300="nulová",J300,0)</f>
        <v>0</v>
      </c>
      <c r="BJ300" s="8" t="s">
        <v>203</v>
      </c>
      <c r="BK300" s="291">
        <f>ROUND(I300*H300,2)</f>
        <v>0</v>
      </c>
      <c r="BL300" s="8" t="s">
        <v>276</v>
      </c>
      <c r="BM300" s="324" t="s">
        <v>904</v>
      </c>
    </row>
    <row r="301" spans="2:65" s="303" customFormat="1" ht="22.9" customHeight="1">
      <c r="B301" s="302"/>
      <c r="D301" s="304" t="s">
        <v>161</v>
      </c>
      <c r="E301" s="312" t="s">
        <v>270</v>
      </c>
      <c r="F301" s="325" t="s">
        <v>271</v>
      </c>
      <c r="I301" s="343"/>
      <c r="J301" s="313">
        <f>BK301</f>
        <v>0</v>
      </c>
      <c r="L301" s="302"/>
      <c r="M301" s="307"/>
      <c r="P301" s="308">
        <f>P302+P303+P312+P335+P345</f>
        <v>16.267219999999998</v>
      </c>
      <c r="R301" s="308">
        <f>R302+R303+R312+R335+R345</f>
        <v>1.2146000000000001E-4</v>
      </c>
      <c r="T301" s="309">
        <f>T302+T303+T312+T335+T345</f>
        <v>0</v>
      </c>
      <c r="AR301" s="304" t="s">
        <v>203</v>
      </c>
      <c r="AT301" s="310" t="s">
        <v>161</v>
      </c>
      <c r="AU301" s="310" t="s">
        <v>169</v>
      </c>
      <c r="AY301" s="304" t="s">
        <v>219</v>
      </c>
      <c r="BK301" s="311">
        <f>BK302+BK303+BK312+BK335+BK345</f>
        <v>0</v>
      </c>
    </row>
    <row r="302" spans="2:65" s="1" customFormat="1" ht="37.9" customHeight="1">
      <c r="B302" s="20"/>
      <c r="C302" s="314" t="s">
        <v>905</v>
      </c>
      <c r="D302" s="314" t="s">
        <v>221</v>
      </c>
      <c r="E302" s="315" t="s">
        <v>906</v>
      </c>
      <c r="F302" s="82" t="s">
        <v>907</v>
      </c>
      <c r="G302" s="316" t="s">
        <v>424</v>
      </c>
      <c r="H302" s="317">
        <v>2</v>
      </c>
      <c r="I302" s="318">
        <v>0</v>
      </c>
      <c r="J302" s="319">
        <f>ROUND(I302*H302,2)</f>
        <v>0</v>
      </c>
      <c r="K302" s="320"/>
      <c r="L302" s="20"/>
      <c r="M302" s="321" t="s">
        <v>92</v>
      </c>
      <c r="N302" s="288" t="s">
        <v>128</v>
      </c>
      <c r="O302" s="322">
        <v>0.22011</v>
      </c>
      <c r="P302" s="322">
        <f>O302*H302</f>
        <v>0.44022</v>
      </c>
      <c r="Q302" s="322">
        <v>6.0730000000000003E-5</v>
      </c>
      <c r="R302" s="322">
        <f>Q302*H302</f>
        <v>1.2146000000000001E-4</v>
      </c>
      <c r="S302" s="322">
        <v>0</v>
      </c>
      <c r="T302" s="323">
        <f>S302*H302</f>
        <v>0</v>
      </c>
      <c r="AR302" s="324" t="s">
        <v>276</v>
      </c>
      <c r="AT302" s="324" t="s">
        <v>221</v>
      </c>
      <c r="AU302" s="324" t="s">
        <v>203</v>
      </c>
      <c r="AY302" s="8" t="s">
        <v>219</v>
      </c>
      <c r="BE302" s="291">
        <f>IF(N302="základná",J302,0)</f>
        <v>0</v>
      </c>
      <c r="BF302" s="291">
        <f>IF(N302="znížená",J302,0)</f>
        <v>0</v>
      </c>
      <c r="BG302" s="291">
        <f>IF(N302="zákl. prenesená",J302,0)</f>
        <v>0</v>
      </c>
      <c r="BH302" s="291">
        <f>IF(N302="zníž. prenesená",J302,0)</f>
        <v>0</v>
      </c>
      <c r="BI302" s="291">
        <f>IF(N302="nulová",J302,0)</f>
        <v>0</v>
      </c>
      <c r="BJ302" s="8" t="s">
        <v>203</v>
      </c>
      <c r="BK302" s="291">
        <f>ROUND(I302*H302,2)</f>
        <v>0</v>
      </c>
      <c r="BL302" s="8" t="s">
        <v>276</v>
      </c>
      <c r="BM302" s="324" t="s">
        <v>908</v>
      </c>
    </row>
    <row r="303" spans="2:65" s="303" customFormat="1" ht="20.85" customHeight="1">
      <c r="B303" s="302"/>
      <c r="D303" s="304" t="s">
        <v>161</v>
      </c>
      <c r="E303" s="312" t="s">
        <v>909</v>
      </c>
      <c r="F303" s="325" t="s">
        <v>910</v>
      </c>
      <c r="I303" s="343"/>
      <c r="J303" s="313">
        <f>BK303</f>
        <v>0</v>
      </c>
      <c r="L303" s="302"/>
      <c r="M303" s="307"/>
      <c r="P303" s="308">
        <f>SUM(P304:P311)</f>
        <v>1.19</v>
      </c>
      <c r="R303" s="308">
        <f>SUM(R304:R311)</f>
        <v>0</v>
      </c>
      <c r="T303" s="309">
        <f>SUM(T304:T311)</f>
        <v>0</v>
      </c>
      <c r="AR303" s="304" t="s">
        <v>203</v>
      </c>
      <c r="AT303" s="310" t="s">
        <v>161</v>
      </c>
      <c r="AU303" s="310" t="s">
        <v>203</v>
      </c>
      <c r="AY303" s="304" t="s">
        <v>219</v>
      </c>
      <c r="BK303" s="311">
        <f>SUM(BK304:BK311)</f>
        <v>0</v>
      </c>
    </row>
    <row r="304" spans="2:65" s="1" customFormat="1" ht="66.75" customHeight="1">
      <c r="B304" s="20"/>
      <c r="C304" s="314" t="s">
        <v>911</v>
      </c>
      <c r="D304" s="314" t="s">
        <v>221</v>
      </c>
      <c r="E304" s="315" t="s">
        <v>912</v>
      </c>
      <c r="F304" s="82" t="s">
        <v>913</v>
      </c>
      <c r="G304" s="316" t="s">
        <v>424</v>
      </c>
      <c r="H304" s="317">
        <v>4</v>
      </c>
      <c r="I304" s="318">
        <v>0</v>
      </c>
      <c r="J304" s="319">
        <f>ROUND(I304*H304,2)</f>
        <v>0</v>
      </c>
      <c r="K304" s="320"/>
      <c r="L304" s="20"/>
      <c r="M304" s="321" t="s">
        <v>92</v>
      </c>
      <c r="N304" s="288" t="s">
        <v>128</v>
      </c>
      <c r="O304" s="322">
        <v>0.11899999999999999</v>
      </c>
      <c r="P304" s="322">
        <f>O304*H304</f>
        <v>0.47599999999999998</v>
      </c>
      <c r="Q304" s="322">
        <v>0</v>
      </c>
      <c r="R304" s="322">
        <f>Q304*H304</f>
        <v>0</v>
      </c>
      <c r="S304" s="322">
        <v>0</v>
      </c>
      <c r="T304" s="323">
        <f>S304*H304</f>
        <v>0</v>
      </c>
      <c r="AR304" s="324" t="s">
        <v>276</v>
      </c>
      <c r="AT304" s="324" t="s">
        <v>221</v>
      </c>
      <c r="AU304" s="324" t="s">
        <v>230</v>
      </c>
      <c r="AY304" s="8" t="s">
        <v>219</v>
      </c>
      <c r="BE304" s="291">
        <f>IF(N304="základná",J304,0)</f>
        <v>0</v>
      </c>
      <c r="BF304" s="291">
        <f>IF(N304="znížená",J304,0)</f>
        <v>0</v>
      </c>
      <c r="BG304" s="291">
        <f>IF(N304="zákl. prenesená",J304,0)</f>
        <v>0</v>
      </c>
      <c r="BH304" s="291">
        <f>IF(N304="zníž. prenesená",J304,0)</f>
        <v>0</v>
      </c>
      <c r="BI304" s="291">
        <f>IF(N304="nulová",J304,0)</f>
        <v>0</v>
      </c>
      <c r="BJ304" s="8" t="s">
        <v>203</v>
      </c>
      <c r="BK304" s="291">
        <f>ROUND(I304*H304,2)</f>
        <v>0</v>
      </c>
      <c r="BL304" s="8" t="s">
        <v>276</v>
      </c>
      <c r="BM304" s="324" t="s">
        <v>914</v>
      </c>
    </row>
    <row r="305" spans="2:65" s="1" customFormat="1" ht="29.25">
      <c r="B305" s="20"/>
      <c r="D305" s="344" t="s">
        <v>836</v>
      </c>
      <c r="F305" s="345" t="s">
        <v>837</v>
      </c>
      <c r="I305" s="346"/>
      <c r="L305" s="20"/>
      <c r="M305" s="347"/>
      <c r="T305" s="44"/>
      <c r="AT305" s="8" t="s">
        <v>836</v>
      </c>
      <c r="AU305" s="8" t="s">
        <v>230</v>
      </c>
    </row>
    <row r="306" spans="2:65" s="1" customFormat="1" ht="76.349999999999994" customHeight="1">
      <c r="B306" s="20"/>
      <c r="C306" s="314" t="s">
        <v>915</v>
      </c>
      <c r="D306" s="314" t="s">
        <v>221</v>
      </c>
      <c r="E306" s="315" t="s">
        <v>916</v>
      </c>
      <c r="F306" s="82" t="s">
        <v>917</v>
      </c>
      <c r="G306" s="316" t="s">
        <v>424</v>
      </c>
      <c r="H306" s="317">
        <v>3</v>
      </c>
      <c r="I306" s="318">
        <v>0</v>
      </c>
      <c r="J306" s="319">
        <f>ROUND(I306*H306,2)</f>
        <v>0</v>
      </c>
      <c r="K306" s="320"/>
      <c r="L306" s="20"/>
      <c r="M306" s="321" t="s">
        <v>92</v>
      </c>
      <c r="N306" s="288" t="s">
        <v>128</v>
      </c>
      <c r="O306" s="322">
        <v>0.11899999999999999</v>
      </c>
      <c r="P306" s="322">
        <f>O306*H306</f>
        <v>0.35699999999999998</v>
      </c>
      <c r="Q306" s="322">
        <v>0</v>
      </c>
      <c r="R306" s="322">
        <f>Q306*H306</f>
        <v>0</v>
      </c>
      <c r="S306" s="322">
        <v>0</v>
      </c>
      <c r="T306" s="323">
        <f>S306*H306</f>
        <v>0</v>
      </c>
      <c r="AR306" s="324" t="s">
        <v>276</v>
      </c>
      <c r="AT306" s="324" t="s">
        <v>221</v>
      </c>
      <c r="AU306" s="324" t="s">
        <v>230</v>
      </c>
      <c r="AY306" s="8" t="s">
        <v>219</v>
      </c>
      <c r="BE306" s="291">
        <f>IF(N306="základná",J306,0)</f>
        <v>0</v>
      </c>
      <c r="BF306" s="291">
        <f>IF(N306="znížená",J306,0)</f>
        <v>0</v>
      </c>
      <c r="BG306" s="291">
        <f>IF(N306="zákl. prenesená",J306,0)</f>
        <v>0</v>
      </c>
      <c r="BH306" s="291">
        <f>IF(N306="zníž. prenesená",J306,0)</f>
        <v>0</v>
      </c>
      <c r="BI306" s="291">
        <f>IF(N306="nulová",J306,0)</f>
        <v>0</v>
      </c>
      <c r="BJ306" s="8" t="s">
        <v>203</v>
      </c>
      <c r="BK306" s="291">
        <f>ROUND(I306*H306,2)</f>
        <v>0</v>
      </c>
      <c r="BL306" s="8" t="s">
        <v>276</v>
      </c>
      <c r="BM306" s="324" t="s">
        <v>918</v>
      </c>
    </row>
    <row r="307" spans="2:65" s="1" customFormat="1" ht="29.25">
      <c r="B307" s="20"/>
      <c r="D307" s="344" t="s">
        <v>836</v>
      </c>
      <c r="F307" s="345" t="s">
        <v>837</v>
      </c>
      <c r="I307" s="346"/>
      <c r="L307" s="20"/>
      <c r="M307" s="347"/>
      <c r="T307" s="44"/>
      <c r="AT307" s="8" t="s">
        <v>836</v>
      </c>
      <c r="AU307" s="8" t="s">
        <v>230</v>
      </c>
    </row>
    <row r="308" spans="2:65" s="1" customFormat="1" ht="49.15" customHeight="1">
      <c r="B308" s="20"/>
      <c r="C308" s="314" t="s">
        <v>919</v>
      </c>
      <c r="D308" s="314" t="s">
        <v>221</v>
      </c>
      <c r="E308" s="315" t="s">
        <v>920</v>
      </c>
      <c r="F308" s="82" t="s">
        <v>921</v>
      </c>
      <c r="G308" s="316" t="s">
        <v>424</v>
      </c>
      <c r="H308" s="317">
        <v>2</v>
      </c>
      <c r="I308" s="318">
        <v>0</v>
      </c>
      <c r="J308" s="319">
        <f>ROUND(I308*H308,2)</f>
        <v>0</v>
      </c>
      <c r="K308" s="320"/>
      <c r="L308" s="20"/>
      <c r="M308" s="321" t="s">
        <v>92</v>
      </c>
      <c r="N308" s="288" t="s">
        <v>128</v>
      </c>
      <c r="O308" s="322">
        <v>0.11899999999999999</v>
      </c>
      <c r="P308" s="322">
        <f>O308*H308</f>
        <v>0.23799999999999999</v>
      </c>
      <c r="Q308" s="322">
        <v>0</v>
      </c>
      <c r="R308" s="322">
        <f>Q308*H308</f>
        <v>0</v>
      </c>
      <c r="S308" s="322">
        <v>0</v>
      </c>
      <c r="T308" s="323">
        <f>S308*H308</f>
        <v>0</v>
      </c>
      <c r="AR308" s="324" t="s">
        <v>276</v>
      </c>
      <c r="AT308" s="324" t="s">
        <v>221</v>
      </c>
      <c r="AU308" s="324" t="s">
        <v>230</v>
      </c>
      <c r="AY308" s="8" t="s">
        <v>219</v>
      </c>
      <c r="BE308" s="291">
        <f>IF(N308="základná",J308,0)</f>
        <v>0</v>
      </c>
      <c r="BF308" s="291">
        <f>IF(N308="znížená",J308,0)</f>
        <v>0</v>
      </c>
      <c r="BG308" s="291">
        <f>IF(N308="zákl. prenesená",J308,0)</f>
        <v>0</v>
      </c>
      <c r="BH308" s="291">
        <f>IF(N308="zníž. prenesená",J308,0)</f>
        <v>0</v>
      </c>
      <c r="BI308" s="291">
        <f>IF(N308="nulová",J308,0)</f>
        <v>0</v>
      </c>
      <c r="BJ308" s="8" t="s">
        <v>203</v>
      </c>
      <c r="BK308" s="291">
        <f>ROUND(I308*H308,2)</f>
        <v>0</v>
      </c>
      <c r="BL308" s="8" t="s">
        <v>276</v>
      </c>
      <c r="BM308" s="324" t="s">
        <v>922</v>
      </c>
    </row>
    <row r="309" spans="2:65" s="1" customFormat="1" ht="29.25">
      <c r="B309" s="20"/>
      <c r="D309" s="344" t="s">
        <v>836</v>
      </c>
      <c r="F309" s="345" t="s">
        <v>837</v>
      </c>
      <c r="I309" s="346"/>
      <c r="L309" s="20"/>
      <c r="M309" s="347"/>
      <c r="T309" s="44"/>
      <c r="AT309" s="8" t="s">
        <v>836</v>
      </c>
      <c r="AU309" s="8" t="s">
        <v>230</v>
      </c>
    </row>
    <row r="310" spans="2:65" s="1" customFormat="1" ht="66.75" customHeight="1">
      <c r="B310" s="20"/>
      <c r="C310" s="314" t="s">
        <v>923</v>
      </c>
      <c r="D310" s="314" t="s">
        <v>221</v>
      </c>
      <c r="E310" s="315" t="s">
        <v>924</v>
      </c>
      <c r="F310" s="82" t="s">
        <v>925</v>
      </c>
      <c r="G310" s="316" t="s">
        <v>424</v>
      </c>
      <c r="H310" s="317">
        <v>1</v>
      </c>
      <c r="I310" s="318">
        <v>0</v>
      </c>
      <c r="J310" s="319">
        <f>ROUND(I310*H310,2)</f>
        <v>0</v>
      </c>
      <c r="K310" s="320"/>
      <c r="L310" s="20"/>
      <c r="M310" s="321" t="s">
        <v>92</v>
      </c>
      <c r="N310" s="288" t="s">
        <v>128</v>
      </c>
      <c r="O310" s="322">
        <v>0.11899999999999999</v>
      </c>
      <c r="P310" s="322">
        <f>O310*H310</f>
        <v>0.11899999999999999</v>
      </c>
      <c r="Q310" s="322">
        <v>0</v>
      </c>
      <c r="R310" s="322">
        <f>Q310*H310</f>
        <v>0</v>
      </c>
      <c r="S310" s="322">
        <v>0</v>
      </c>
      <c r="T310" s="323">
        <f>S310*H310</f>
        <v>0</v>
      </c>
      <c r="AR310" s="324" t="s">
        <v>276</v>
      </c>
      <c r="AT310" s="324" t="s">
        <v>221</v>
      </c>
      <c r="AU310" s="324" t="s">
        <v>230</v>
      </c>
      <c r="AY310" s="8" t="s">
        <v>219</v>
      </c>
      <c r="BE310" s="291">
        <f>IF(N310="základná",J310,0)</f>
        <v>0</v>
      </c>
      <c r="BF310" s="291">
        <f>IF(N310="znížená",J310,0)</f>
        <v>0</v>
      </c>
      <c r="BG310" s="291">
        <f>IF(N310="zákl. prenesená",J310,0)</f>
        <v>0</v>
      </c>
      <c r="BH310" s="291">
        <f>IF(N310="zníž. prenesená",J310,0)</f>
        <v>0</v>
      </c>
      <c r="BI310" s="291">
        <f>IF(N310="nulová",J310,0)</f>
        <v>0</v>
      </c>
      <c r="BJ310" s="8" t="s">
        <v>203</v>
      </c>
      <c r="BK310" s="291">
        <f>ROUND(I310*H310,2)</f>
        <v>0</v>
      </c>
      <c r="BL310" s="8" t="s">
        <v>276</v>
      </c>
      <c r="BM310" s="324" t="s">
        <v>926</v>
      </c>
    </row>
    <row r="311" spans="2:65" s="1" customFormat="1" ht="29.25">
      <c r="B311" s="20"/>
      <c r="D311" s="344" t="s">
        <v>836</v>
      </c>
      <c r="F311" s="345" t="s">
        <v>837</v>
      </c>
      <c r="I311" s="346"/>
      <c r="L311" s="20"/>
      <c r="M311" s="347"/>
      <c r="T311" s="44"/>
      <c r="AT311" s="8" t="s">
        <v>836</v>
      </c>
      <c r="AU311" s="8" t="s">
        <v>230</v>
      </c>
    </row>
    <row r="312" spans="2:65" s="303" customFormat="1" ht="20.85" customHeight="1">
      <c r="B312" s="302"/>
      <c r="D312" s="304" t="s">
        <v>161</v>
      </c>
      <c r="E312" s="312" t="s">
        <v>927</v>
      </c>
      <c r="F312" s="325" t="s">
        <v>928</v>
      </c>
      <c r="I312" s="343"/>
      <c r="J312" s="313">
        <f>BK312</f>
        <v>0</v>
      </c>
      <c r="L312" s="302"/>
      <c r="M312" s="307"/>
      <c r="P312" s="308">
        <f>SUM(P313:P334)</f>
        <v>11.185999999999998</v>
      </c>
      <c r="R312" s="308">
        <f>SUM(R313:R334)</f>
        <v>0</v>
      </c>
      <c r="T312" s="309">
        <f>SUM(T313:T334)</f>
        <v>0</v>
      </c>
      <c r="AR312" s="304" t="s">
        <v>203</v>
      </c>
      <c r="AT312" s="310" t="s">
        <v>161</v>
      </c>
      <c r="AU312" s="310" t="s">
        <v>203</v>
      </c>
      <c r="AY312" s="304" t="s">
        <v>219</v>
      </c>
      <c r="BK312" s="311">
        <f>SUM(BK313:BK334)</f>
        <v>0</v>
      </c>
    </row>
    <row r="313" spans="2:65" s="1" customFormat="1" ht="66.75" customHeight="1">
      <c r="B313" s="20"/>
      <c r="C313" s="314" t="s">
        <v>929</v>
      </c>
      <c r="D313" s="314" t="s">
        <v>221</v>
      </c>
      <c r="E313" s="315" t="s">
        <v>930</v>
      </c>
      <c r="F313" s="82" t="s">
        <v>931</v>
      </c>
      <c r="G313" s="316" t="s">
        <v>424</v>
      </c>
      <c r="H313" s="317">
        <v>2</v>
      </c>
      <c r="I313" s="318">
        <v>0</v>
      </c>
      <c r="J313" s="319">
        <f>ROUND(I313*H313,2)</f>
        <v>0</v>
      </c>
      <c r="K313" s="320"/>
      <c r="L313" s="20"/>
      <c r="M313" s="321" t="s">
        <v>92</v>
      </c>
      <c r="N313" s="288" t="s">
        <v>128</v>
      </c>
      <c r="O313" s="322">
        <v>0.11899999999999999</v>
      </c>
      <c r="P313" s="322">
        <f>O313*H313</f>
        <v>0.23799999999999999</v>
      </c>
      <c r="Q313" s="322">
        <v>0</v>
      </c>
      <c r="R313" s="322">
        <f>Q313*H313</f>
        <v>0</v>
      </c>
      <c r="S313" s="322">
        <v>0</v>
      </c>
      <c r="T313" s="323">
        <f>S313*H313</f>
        <v>0</v>
      </c>
      <c r="AR313" s="324" t="s">
        <v>276</v>
      </c>
      <c r="AT313" s="324" t="s">
        <v>221</v>
      </c>
      <c r="AU313" s="324" t="s">
        <v>230</v>
      </c>
      <c r="AY313" s="8" t="s">
        <v>219</v>
      </c>
      <c r="BE313" s="291">
        <f>IF(N313="základná",J313,0)</f>
        <v>0</v>
      </c>
      <c r="BF313" s="291">
        <f>IF(N313="znížená",J313,0)</f>
        <v>0</v>
      </c>
      <c r="BG313" s="291">
        <f>IF(N313="zákl. prenesená",J313,0)</f>
        <v>0</v>
      </c>
      <c r="BH313" s="291">
        <f>IF(N313="zníž. prenesená",J313,0)</f>
        <v>0</v>
      </c>
      <c r="BI313" s="291">
        <f>IF(N313="nulová",J313,0)</f>
        <v>0</v>
      </c>
      <c r="BJ313" s="8" t="s">
        <v>203</v>
      </c>
      <c r="BK313" s="291">
        <f>ROUND(I313*H313,2)</f>
        <v>0</v>
      </c>
      <c r="BL313" s="8" t="s">
        <v>276</v>
      </c>
      <c r="BM313" s="324" t="s">
        <v>932</v>
      </c>
    </row>
    <row r="314" spans="2:65" s="1" customFormat="1" ht="29.25">
      <c r="B314" s="20"/>
      <c r="D314" s="344" t="s">
        <v>836</v>
      </c>
      <c r="F314" s="345" t="s">
        <v>837</v>
      </c>
      <c r="I314" s="346"/>
      <c r="L314" s="20"/>
      <c r="M314" s="347"/>
      <c r="T314" s="44"/>
      <c r="AT314" s="8" t="s">
        <v>836</v>
      </c>
      <c r="AU314" s="8" t="s">
        <v>230</v>
      </c>
    </row>
    <row r="315" spans="2:65" s="1" customFormat="1" ht="66.75" customHeight="1">
      <c r="B315" s="20"/>
      <c r="C315" s="314" t="s">
        <v>933</v>
      </c>
      <c r="D315" s="314" t="s">
        <v>221</v>
      </c>
      <c r="E315" s="315" t="s">
        <v>934</v>
      </c>
      <c r="F315" s="82" t="s">
        <v>935</v>
      </c>
      <c r="G315" s="316" t="s">
        <v>424</v>
      </c>
      <c r="H315" s="317">
        <v>2</v>
      </c>
      <c r="I315" s="318">
        <v>0</v>
      </c>
      <c r="J315" s="319">
        <f>ROUND(I315*H315,2)</f>
        <v>0</v>
      </c>
      <c r="K315" s="320"/>
      <c r="L315" s="20"/>
      <c r="M315" s="321" t="s">
        <v>92</v>
      </c>
      <c r="N315" s="288" t="s">
        <v>128</v>
      </c>
      <c r="O315" s="322">
        <v>0.11899999999999999</v>
      </c>
      <c r="P315" s="322">
        <f>O315*H315</f>
        <v>0.23799999999999999</v>
      </c>
      <c r="Q315" s="322">
        <v>0</v>
      </c>
      <c r="R315" s="322">
        <f>Q315*H315</f>
        <v>0</v>
      </c>
      <c r="S315" s="322">
        <v>0</v>
      </c>
      <c r="T315" s="323">
        <f>S315*H315</f>
        <v>0</v>
      </c>
      <c r="AR315" s="324" t="s">
        <v>276</v>
      </c>
      <c r="AT315" s="324" t="s">
        <v>221</v>
      </c>
      <c r="AU315" s="324" t="s">
        <v>230</v>
      </c>
      <c r="AY315" s="8" t="s">
        <v>219</v>
      </c>
      <c r="BE315" s="291">
        <f>IF(N315="základná",J315,0)</f>
        <v>0</v>
      </c>
      <c r="BF315" s="291">
        <f>IF(N315="znížená",J315,0)</f>
        <v>0</v>
      </c>
      <c r="BG315" s="291">
        <f>IF(N315="zákl. prenesená",J315,0)</f>
        <v>0</v>
      </c>
      <c r="BH315" s="291">
        <f>IF(N315="zníž. prenesená",J315,0)</f>
        <v>0</v>
      </c>
      <c r="BI315" s="291">
        <f>IF(N315="nulová",J315,0)</f>
        <v>0</v>
      </c>
      <c r="BJ315" s="8" t="s">
        <v>203</v>
      </c>
      <c r="BK315" s="291">
        <f>ROUND(I315*H315,2)</f>
        <v>0</v>
      </c>
      <c r="BL315" s="8" t="s">
        <v>276</v>
      </c>
      <c r="BM315" s="324" t="s">
        <v>936</v>
      </c>
    </row>
    <row r="316" spans="2:65" s="1" customFormat="1" ht="29.25">
      <c r="B316" s="20"/>
      <c r="D316" s="344" t="s">
        <v>836</v>
      </c>
      <c r="F316" s="345" t="s">
        <v>837</v>
      </c>
      <c r="I316" s="346"/>
      <c r="L316" s="20"/>
      <c r="M316" s="347"/>
      <c r="T316" s="44"/>
      <c r="AT316" s="8" t="s">
        <v>836</v>
      </c>
      <c r="AU316" s="8" t="s">
        <v>230</v>
      </c>
    </row>
    <row r="317" spans="2:65" s="1" customFormat="1" ht="62.65" customHeight="1">
      <c r="B317" s="20"/>
      <c r="C317" s="314" t="s">
        <v>937</v>
      </c>
      <c r="D317" s="314" t="s">
        <v>221</v>
      </c>
      <c r="E317" s="315" t="s">
        <v>938</v>
      </c>
      <c r="F317" s="82" t="s">
        <v>939</v>
      </c>
      <c r="G317" s="316" t="s">
        <v>424</v>
      </c>
      <c r="H317" s="317">
        <v>1</v>
      </c>
      <c r="I317" s="318">
        <v>0</v>
      </c>
      <c r="J317" s="319">
        <f>ROUND(I317*H317,2)</f>
        <v>0</v>
      </c>
      <c r="K317" s="320"/>
      <c r="L317" s="20"/>
      <c r="M317" s="321" t="s">
        <v>92</v>
      </c>
      <c r="N317" s="288" t="s">
        <v>128</v>
      </c>
      <c r="O317" s="322">
        <v>0.11899999999999999</v>
      </c>
      <c r="P317" s="322">
        <f>O317*H317</f>
        <v>0.11899999999999999</v>
      </c>
      <c r="Q317" s="322">
        <v>0</v>
      </c>
      <c r="R317" s="322">
        <f>Q317*H317</f>
        <v>0</v>
      </c>
      <c r="S317" s="322">
        <v>0</v>
      </c>
      <c r="T317" s="323">
        <f>S317*H317</f>
        <v>0</v>
      </c>
      <c r="AR317" s="324" t="s">
        <v>276</v>
      </c>
      <c r="AT317" s="324" t="s">
        <v>221</v>
      </c>
      <c r="AU317" s="324" t="s">
        <v>230</v>
      </c>
      <c r="AY317" s="8" t="s">
        <v>219</v>
      </c>
      <c r="BE317" s="291">
        <f>IF(N317="základná",J317,0)</f>
        <v>0</v>
      </c>
      <c r="BF317" s="291">
        <f>IF(N317="znížená",J317,0)</f>
        <v>0</v>
      </c>
      <c r="BG317" s="291">
        <f>IF(N317="zákl. prenesená",J317,0)</f>
        <v>0</v>
      </c>
      <c r="BH317" s="291">
        <f>IF(N317="zníž. prenesená",J317,0)</f>
        <v>0</v>
      </c>
      <c r="BI317" s="291">
        <f>IF(N317="nulová",J317,0)</f>
        <v>0</v>
      </c>
      <c r="BJ317" s="8" t="s">
        <v>203</v>
      </c>
      <c r="BK317" s="291">
        <f>ROUND(I317*H317,2)</f>
        <v>0</v>
      </c>
      <c r="BL317" s="8" t="s">
        <v>276</v>
      </c>
      <c r="BM317" s="324" t="s">
        <v>940</v>
      </c>
    </row>
    <row r="318" spans="2:65" s="1" customFormat="1" ht="29.25">
      <c r="B318" s="20"/>
      <c r="D318" s="344" t="s">
        <v>836</v>
      </c>
      <c r="F318" s="345" t="s">
        <v>837</v>
      </c>
      <c r="I318" s="346"/>
      <c r="L318" s="20"/>
      <c r="M318" s="347"/>
      <c r="T318" s="44"/>
      <c r="AT318" s="8" t="s">
        <v>836</v>
      </c>
      <c r="AU318" s="8" t="s">
        <v>230</v>
      </c>
    </row>
    <row r="319" spans="2:65" s="1" customFormat="1" ht="49.15" customHeight="1">
      <c r="B319" s="20"/>
      <c r="C319" s="314" t="s">
        <v>941</v>
      </c>
      <c r="D319" s="314" t="s">
        <v>221</v>
      </c>
      <c r="E319" s="315" t="s">
        <v>942</v>
      </c>
      <c r="F319" s="82" t="s">
        <v>943</v>
      </c>
      <c r="G319" s="316" t="s">
        <v>424</v>
      </c>
      <c r="H319" s="317">
        <v>8</v>
      </c>
      <c r="I319" s="318">
        <v>0</v>
      </c>
      <c r="J319" s="319">
        <f>ROUND(I319*H319,2)</f>
        <v>0</v>
      </c>
      <c r="K319" s="320"/>
      <c r="L319" s="20"/>
      <c r="M319" s="321" t="s">
        <v>92</v>
      </c>
      <c r="N319" s="288" t="s">
        <v>128</v>
      </c>
      <c r="O319" s="322">
        <v>0.11899999999999999</v>
      </c>
      <c r="P319" s="322">
        <f>O319*H319</f>
        <v>0.95199999999999996</v>
      </c>
      <c r="Q319" s="322">
        <v>0</v>
      </c>
      <c r="R319" s="322">
        <f>Q319*H319</f>
        <v>0</v>
      </c>
      <c r="S319" s="322">
        <v>0</v>
      </c>
      <c r="T319" s="323">
        <f>S319*H319</f>
        <v>0</v>
      </c>
      <c r="AR319" s="324" t="s">
        <v>276</v>
      </c>
      <c r="AT319" s="324" t="s">
        <v>221</v>
      </c>
      <c r="AU319" s="324" t="s">
        <v>230</v>
      </c>
      <c r="AY319" s="8" t="s">
        <v>219</v>
      </c>
      <c r="BE319" s="291">
        <f>IF(N319="základná",J319,0)</f>
        <v>0</v>
      </c>
      <c r="BF319" s="291">
        <f>IF(N319="znížená",J319,0)</f>
        <v>0</v>
      </c>
      <c r="BG319" s="291">
        <f>IF(N319="zákl. prenesená",J319,0)</f>
        <v>0</v>
      </c>
      <c r="BH319" s="291">
        <f>IF(N319="zníž. prenesená",J319,0)</f>
        <v>0</v>
      </c>
      <c r="BI319" s="291">
        <f>IF(N319="nulová",J319,0)</f>
        <v>0</v>
      </c>
      <c r="BJ319" s="8" t="s">
        <v>203</v>
      </c>
      <c r="BK319" s="291">
        <f>ROUND(I319*H319,2)</f>
        <v>0</v>
      </c>
      <c r="BL319" s="8" t="s">
        <v>276</v>
      </c>
      <c r="BM319" s="324" t="s">
        <v>944</v>
      </c>
    </row>
    <row r="320" spans="2:65" s="1" customFormat="1" ht="29.25">
      <c r="B320" s="20"/>
      <c r="D320" s="344" t="s">
        <v>836</v>
      </c>
      <c r="F320" s="345" t="s">
        <v>837</v>
      </c>
      <c r="I320" s="346"/>
      <c r="L320" s="20"/>
      <c r="M320" s="347"/>
      <c r="T320" s="44"/>
      <c r="AT320" s="8" t="s">
        <v>836</v>
      </c>
      <c r="AU320" s="8" t="s">
        <v>230</v>
      </c>
    </row>
    <row r="321" spans="2:65" s="1" customFormat="1" ht="49.15" customHeight="1">
      <c r="B321" s="20"/>
      <c r="C321" s="314" t="s">
        <v>945</v>
      </c>
      <c r="D321" s="314" t="s">
        <v>221</v>
      </c>
      <c r="E321" s="315" t="s">
        <v>946</v>
      </c>
      <c r="F321" s="82" t="s">
        <v>947</v>
      </c>
      <c r="G321" s="316" t="s">
        <v>424</v>
      </c>
      <c r="H321" s="317">
        <v>2</v>
      </c>
      <c r="I321" s="318">
        <v>0</v>
      </c>
      <c r="J321" s="319">
        <f>ROUND(I321*H321,2)</f>
        <v>0</v>
      </c>
      <c r="K321" s="320"/>
      <c r="L321" s="20"/>
      <c r="M321" s="321" t="s">
        <v>92</v>
      </c>
      <c r="N321" s="288" t="s">
        <v>128</v>
      </c>
      <c r="O321" s="322">
        <v>0.11899999999999999</v>
      </c>
      <c r="P321" s="322">
        <f>O321*H321</f>
        <v>0.23799999999999999</v>
      </c>
      <c r="Q321" s="322">
        <v>0</v>
      </c>
      <c r="R321" s="322">
        <f>Q321*H321</f>
        <v>0</v>
      </c>
      <c r="S321" s="322">
        <v>0</v>
      </c>
      <c r="T321" s="323">
        <f>S321*H321</f>
        <v>0</v>
      </c>
      <c r="AR321" s="324" t="s">
        <v>276</v>
      </c>
      <c r="AT321" s="324" t="s">
        <v>221</v>
      </c>
      <c r="AU321" s="324" t="s">
        <v>230</v>
      </c>
      <c r="AY321" s="8" t="s">
        <v>219</v>
      </c>
      <c r="BE321" s="291">
        <f>IF(N321="základná",J321,0)</f>
        <v>0</v>
      </c>
      <c r="BF321" s="291">
        <f>IF(N321="znížená",J321,0)</f>
        <v>0</v>
      </c>
      <c r="BG321" s="291">
        <f>IF(N321="zákl. prenesená",J321,0)</f>
        <v>0</v>
      </c>
      <c r="BH321" s="291">
        <f>IF(N321="zníž. prenesená",J321,0)</f>
        <v>0</v>
      </c>
      <c r="BI321" s="291">
        <f>IF(N321="nulová",J321,0)</f>
        <v>0</v>
      </c>
      <c r="BJ321" s="8" t="s">
        <v>203</v>
      </c>
      <c r="BK321" s="291">
        <f>ROUND(I321*H321,2)</f>
        <v>0</v>
      </c>
      <c r="BL321" s="8" t="s">
        <v>276</v>
      </c>
      <c r="BM321" s="324" t="s">
        <v>948</v>
      </c>
    </row>
    <row r="322" spans="2:65" s="1" customFormat="1" ht="29.25">
      <c r="B322" s="20"/>
      <c r="D322" s="344" t="s">
        <v>836</v>
      </c>
      <c r="F322" s="345" t="s">
        <v>837</v>
      </c>
      <c r="I322" s="346"/>
      <c r="L322" s="20"/>
      <c r="M322" s="347"/>
      <c r="T322" s="44"/>
      <c r="AT322" s="8" t="s">
        <v>836</v>
      </c>
      <c r="AU322" s="8" t="s">
        <v>230</v>
      </c>
    </row>
    <row r="323" spans="2:65" s="1" customFormat="1" ht="49.15" customHeight="1">
      <c r="B323" s="20"/>
      <c r="C323" s="314" t="s">
        <v>949</v>
      </c>
      <c r="D323" s="314" t="s">
        <v>221</v>
      </c>
      <c r="E323" s="315" t="s">
        <v>950</v>
      </c>
      <c r="F323" s="82" t="s">
        <v>951</v>
      </c>
      <c r="G323" s="316" t="s">
        <v>424</v>
      </c>
      <c r="H323" s="317">
        <v>1</v>
      </c>
      <c r="I323" s="318">
        <v>0</v>
      </c>
      <c r="J323" s="319">
        <f>ROUND(I323*H323,2)</f>
        <v>0</v>
      </c>
      <c r="K323" s="320"/>
      <c r="L323" s="20"/>
      <c r="M323" s="321" t="s">
        <v>92</v>
      </c>
      <c r="N323" s="288" t="s">
        <v>128</v>
      </c>
      <c r="O323" s="322">
        <v>0.11899999999999999</v>
      </c>
      <c r="P323" s="322">
        <f>O323*H323</f>
        <v>0.11899999999999999</v>
      </c>
      <c r="Q323" s="322">
        <v>0</v>
      </c>
      <c r="R323" s="322">
        <f>Q323*H323</f>
        <v>0</v>
      </c>
      <c r="S323" s="322">
        <v>0</v>
      </c>
      <c r="T323" s="323">
        <f>S323*H323</f>
        <v>0</v>
      </c>
      <c r="AR323" s="324" t="s">
        <v>276</v>
      </c>
      <c r="AT323" s="324" t="s">
        <v>221</v>
      </c>
      <c r="AU323" s="324" t="s">
        <v>230</v>
      </c>
      <c r="AY323" s="8" t="s">
        <v>219</v>
      </c>
      <c r="BE323" s="291">
        <f>IF(N323="základná",J323,0)</f>
        <v>0</v>
      </c>
      <c r="BF323" s="291">
        <f>IF(N323="znížená",J323,0)</f>
        <v>0</v>
      </c>
      <c r="BG323" s="291">
        <f>IF(N323="zákl. prenesená",J323,0)</f>
        <v>0</v>
      </c>
      <c r="BH323" s="291">
        <f>IF(N323="zníž. prenesená",J323,0)</f>
        <v>0</v>
      </c>
      <c r="BI323" s="291">
        <f>IF(N323="nulová",J323,0)</f>
        <v>0</v>
      </c>
      <c r="BJ323" s="8" t="s">
        <v>203</v>
      </c>
      <c r="BK323" s="291">
        <f>ROUND(I323*H323,2)</f>
        <v>0</v>
      </c>
      <c r="BL323" s="8" t="s">
        <v>276</v>
      </c>
      <c r="BM323" s="324" t="s">
        <v>952</v>
      </c>
    </row>
    <row r="324" spans="2:65" s="1" customFormat="1" ht="29.25">
      <c r="B324" s="20"/>
      <c r="D324" s="344" t="s">
        <v>836</v>
      </c>
      <c r="F324" s="345" t="s">
        <v>837</v>
      </c>
      <c r="I324" s="346"/>
      <c r="L324" s="20"/>
      <c r="M324" s="347"/>
      <c r="T324" s="44"/>
      <c r="AT324" s="8" t="s">
        <v>836</v>
      </c>
      <c r="AU324" s="8" t="s">
        <v>230</v>
      </c>
    </row>
    <row r="325" spans="2:65" s="1" customFormat="1" ht="49.15" customHeight="1">
      <c r="B325" s="20"/>
      <c r="C325" s="314" t="s">
        <v>953</v>
      </c>
      <c r="D325" s="314" t="s">
        <v>221</v>
      </c>
      <c r="E325" s="315" t="s">
        <v>954</v>
      </c>
      <c r="F325" s="82" t="s">
        <v>955</v>
      </c>
      <c r="G325" s="316" t="s">
        <v>424</v>
      </c>
      <c r="H325" s="317">
        <v>1</v>
      </c>
      <c r="I325" s="318">
        <v>0</v>
      </c>
      <c r="J325" s="319">
        <f>ROUND(I325*H325,2)</f>
        <v>0</v>
      </c>
      <c r="K325" s="320"/>
      <c r="L325" s="20"/>
      <c r="M325" s="321" t="s">
        <v>92</v>
      </c>
      <c r="N325" s="288" t="s">
        <v>128</v>
      </c>
      <c r="O325" s="322">
        <v>0.11899999999999999</v>
      </c>
      <c r="P325" s="322">
        <f>O325*H325</f>
        <v>0.11899999999999999</v>
      </c>
      <c r="Q325" s="322">
        <v>0</v>
      </c>
      <c r="R325" s="322">
        <f>Q325*H325</f>
        <v>0</v>
      </c>
      <c r="S325" s="322">
        <v>0</v>
      </c>
      <c r="T325" s="323">
        <f>S325*H325</f>
        <v>0</v>
      </c>
      <c r="AR325" s="324" t="s">
        <v>276</v>
      </c>
      <c r="AT325" s="324" t="s">
        <v>221</v>
      </c>
      <c r="AU325" s="324" t="s">
        <v>230</v>
      </c>
      <c r="AY325" s="8" t="s">
        <v>219</v>
      </c>
      <c r="BE325" s="291">
        <f>IF(N325="základná",J325,0)</f>
        <v>0</v>
      </c>
      <c r="BF325" s="291">
        <f>IF(N325="znížená",J325,0)</f>
        <v>0</v>
      </c>
      <c r="BG325" s="291">
        <f>IF(N325="zákl. prenesená",J325,0)</f>
        <v>0</v>
      </c>
      <c r="BH325" s="291">
        <f>IF(N325="zníž. prenesená",J325,0)</f>
        <v>0</v>
      </c>
      <c r="BI325" s="291">
        <f>IF(N325="nulová",J325,0)</f>
        <v>0</v>
      </c>
      <c r="BJ325" s="8" t="s">
        <v>203</v>
      </c>
      <c r="BK325" s="291">
        <f>ROUND(I325*H325,2)</f>
        <v>0</v>
      </c>
      <c r="BL325" s="8" t="s">
        <v>276</v>
      </c>
      <c r="BM325" s="324" t="s">
        <v>956</v>
      </c>
    </row>
    <row r="326" spans="2:65" s="1" customFormat="1" ht="29.25">
      <c r="B326" s="20"/>
      <c r="D326" s="344" t="s">
        <v>836</v>
      </c>
      <c r="F326" s="345" t="s">
        <v>837</v>
      </c>
      <c r="I326" s="346"/>
      <c r="L326" s="20"/>
      <c r="M326" s="347"/>
      <c r="T326" s="44"/>
      <c r="AT326" s="8" t="s">
        <v>836</v>
      </c>
      <c r="AU326" s="8" t="s">
        <v>230</v>
      </c>
    </row>
    <row r="327" spans="2:65" s="1" customFormat="1" ht="66.75" customHeight="1">
      <c r="B327" s="20"/>
      <c r="C327" s="314" t="s">
        <v>957</v>
      </c>
      <c r="D327" s="314" t="s">
        <v>221</v>
      </c>
      <c r="E327" s="315" t="s">
        <v>958</v>
      </c>
      <c r="F327" s="82" t="s">
        <v>959</v>
      </c>
      <c r="G327" s="316" t="s">
        <v>424</v>
      </c>
      <c r="H327" s="317">
        <v>1</v>
      </c>
      <c r="I327" s="318">
        <v>0</v>
      </c>
      <c r="J327" s="319">
        <f>ROUND(I327*H327,2)</f>
        <v>0</v>
      </c>
      <c r="K327" s="320"/>
      <c r="L327" s="20"/>
      <c r="M327" s="321" t="s">
        <v>92</v>
      </c>
      <c r="N327" s="288" t="s">
        <v>128</v>
      </c>
      <c r="O327" s="322">
        <v>0.11899999999999999</v>
      </c>
      <c r="P327" s="322">
        <f>O327*H327</f>
        <v>0.11899999999999999</v>
      </c>
      <c r="Q327" s="322">
        <v>0</v>
      </c>
      <c r="R327" s="322">
        <f>Q327*H327</f>
        <v>0</v>
      </c>
      <c r="S327" s="322">
        <v>0</v>
      </c>
      <c r="T327" s="323">
        <f>S327*H327</f>
        <v>0</v>
      </c>
      <c r="AR327" s="324" t="s">
        <v>276</v>
      </c>
      <c r="AT327" s="324" t="s">
        <v>221</v>
      </c>
      <c r="AU327" s="324" t="s">
        <v>230</v>
      </c>
      <c r="AY327" s="8" t="s">
        <v>219</v>
      </c>
      <c r="BE327" s="291">
        <f>IF(N327="základná",J327,0)</f>
        <v>0</v>
      </c>
      <c r="BF327" s="291">
        <f>IF(N327="znížená",J327,0)</f>
        <v>0</v>
      </c>
      <c r="BG327" s="291">
        <f>IF(N327="zákl. prenesená",J327,0)</f>
        <v>0</v>
      </c>
      <c r="BH327" s="291">
        <f>IF(N327="zníž. prenesená",J327,0)</f>
        <v>0</v>
      </c>
      <c r="BI327" s="291">
        <f>IF(N327="nulová",J327,0)</f>
        <v>0</v>
      </c>
      <c r="BJ327" s="8" t="s">
        <v>203</v>
      </c>
      <c r="BK327" s="291">
        <f>ROUND(I327*H327,2)</f>
        <v>0</v>
      </c>
      <c r="BL327" s="8" t="s">
        <v>276</v>
      </c>
      <c r="BM327" s="324" t="s">
        <v>960</v>
      </c>
    </row>
    <row r="328" spans="2:65" s="1" customFormat="1" ht="29.25">
      <c r="B328" s="20"/>
      <c r="D328" s="344" t="s">
        <v>836</v>
      </c>
      <c r="F328" s="345" t="s">
        <v>837</v>
      </c>
      <c r="I328" s="346"/>
      <c r="L328" s="20"/>
      <c r="M328" s="347"/>
      <c r="T328" s="44"/>
      <c r="AT328" s="8" t="s">
        <v>836</v>
      </c>
      <c r="AU328" s="8" t="s">
        <v>230</v>
      </c>
    </row>
    <row r="329" spans="2:65" s="1" customFormat="1" ht="66.75" customHeight="1">
      <c r="B329" s="20"/>
      <c r="C329" s="314" t="s">
        <v>961</v>
      </c>
      <c r="D329" s="314" t="s">
        <v>221</v>
      </c>
      <c r="E329" s="315" t="s">
        <v>962</v>
      </c>
      <c r="F329" s="82" t="s">
        <v>963</v>
      </c>
      <c r="G329" s="316" t="s">
        <v>424</v>
      </c>
      <c r="H329" s="317">
        <v>1</v>
      </c>
      <c r="I329" s="318">
        <v>0</v>
      </c>
      <c r="J329" s="319">
        <f>ROUND(I329*H329,2)</f>
        <v>0</v>
      </c>
      <c r="K329" s="320"/>
      <c r="L329" s="20"/>
      <c r="M329" s="321" t="s">
        <v>92</v>
      </c>
      <c r="N329" s="288" t="s">
        <v>128</v>
      </c>
      <c r="O329" s="322">
        <v>0.11899999999999999</v>
      </c>
      <c r="P329" s="322">
        <f>O329*H329</f>
        <v>0.11899999999999999</v>
      </c>
      <c r="Q329" s="322">
        <v>0</v>
      </c>
      <c r="R329" s="322">
        <f>Q329*H329</f>
        <v>0</v>
      </c>
      <c r="S329" s="322">
        <v>0</v>
      </c>
      <c r="T329" s="323">
        <f>S329*H329</f>
        <v>0</v>
      </c>
      <c r="AR329" s="324" t="s">
        <v>276</v>
      </c>
      <c r="AT329" s="324" t="s">
        <v>221</v>
      </c>
      <c r="AU329" s="324" t="s">
        <v>230</v>
      </c>
      <c r="AY329" s="8" t="s">
        <v>219</v>
      </c>
      <c r="BE329" s="291">
        <f>IF(N329="základná",J329,0)</f>
        <v>0</v>
      </c>
      <c r="BF329" s="291">
        <f>IF(N329="znížená",J329,0)</f>
        <v>0</v>
      </c>
      <c r="BG329" s="291">
        <f>IF(N329="zákl. prenesená",J329,0)</f>
        <v>0</v>
      </c>
      <c r="BH329" s="291">
        <f>IF(N329="zníž. prenesená",J329,0)</f>
        <v>0</v>
      </c>
      <c r="BI329" s="291">
        <f>IF(N329="nulová",J329,0)</f>
        <v>0</v>
      </c>
      <c r="BJ329" s="8" t="s">
        <v>203</v>
      </c>
      <c r="BK329" s="291">
        <f>ROUND(I329*H329,2)</f>
        <v>0</v>
      </c>
      <c r="BL329" s="8" t="s">
        <v>276</v>
      </c>
      <c r="BM329" s="324" t="s">
        <v>964</v>
      </c>
    </row>
    <row r="330" spans="2:65" s="1" customFormat="1" ht="29.25">
      <c r="B330" s="20"/>
      <c r="D330" s="344" t="s">
        <v>836</v>
      </c>
      <c r="F330" s="345" t="s">
        <v>837</v>
      </c>
      <c r="I330" s="346"/>
      <c r="L330" s="20"/>
      <c r="M330" s="347"/>
      <c r="T330" s="44"/>
      <c r="AT330" s="8" t="s">
        <v>836</v>
      </c>
      <c r="AU330" s="8" t="s">
        <v>230</v>
      </c>
    </row>
    <row r="331" spans="2:65" s="1" customFormat="1" ht="66.75" customHeight="1">
      <c r="B331" s="20"/>
      <c r="C331" s="314" t="s">
        <v>965</v>
      </c>
      <c r="D331" s="314" t="s">
        <v>221</v>
      </c>
      <c r="E331" s="315" t="s">
        <v>966</v>
      </c>
      <c r="F331" s="82" t="s">
        <v>967</v>
      </c>
      <c r="G331" s="316" t="s">
        <v>424</v>
      </c>
      <c r="H331" s="317">
        <v>1</v>
      </c>
      <c r="I331" s="318">
        <v>0</v>
      </c>
      <c r="J331" s="319">
        <f>ROUND(I331*H331,2)</f>
        <v>0</v>
      </c>
      <c r="K331" s="320"/>
      <c r="L331" s="20"/>
      <c r="M331" s="321" t="s">
        <v>92</v>
      </c>
      <c r="N331" s="288" t="s">
        <v>128</v>
      </c>
      <c r="O331" s="322">
        <v>0.11899999999999999</v>
      </c>
      <c r="P331" s="322">
        <f>O331*H331</f>
        <v>0.11899999999999999</v>
      </c>
      <c r="Q331" s="322">
        <v>0</v>
      </c>
      <c r="R331" s="322">
        <f>Q331*H331</f>
        <v>0</v>
      </c>
      <c r="S331" s="322">
        <v>0</v>
      </c>
      <c r="T331" s="323">
        <f>S331*H331</f>
        <v>0</v>
      </c>
      <c r="AR331" s="324" t="s">
        <v>276</v>
      </c>
      <c r="AT331" s="324" t="s">
        <v>221</v>
      </c>
      <c r="AU331" s="324" t="s">
        <v>230</v>
      </c>
      <c r="AY331" s="8" t="s">
        <v>219</v>
      </c>
      <c r="BE331" s="291">
        <f>IF(N331="základná",J331,0)</f>
        <v>0</v>
      </c>
      <c r="BF331" s="291">
        <f>IF(N331="znížená",J331,0)</f>
        <v>0</v>
      </c>
      <c r="BG331" s="291">
        <f>IF(N331="zákl. prenesená",J331,0)</f>
        <v>0</v>
      </c>
      <c r="BH331" s="291">
        <f>IF(N331="zníž. prenesená",J331,0)</f>
        <v>0</v>
      </c>
      <c r="BI331" s="291">
        <f>IF(N331="nulová",J331,0)</f>
        <v>0</v>
      </c>
      <c r="BJ331" s="8" t="s">
        <v>203</v>
      </c>
      <c r="BK331" s="291">
        <f>ROUND(I331*H331,2)</f>
        <v>0</v>
      </c>
      <c r="BL331" s="8" t="s">
        <v>276</v>
      </c>
      <c r="BM331" s="324" t="s">
        <v>968</v>
      </c>
    </row>
    <row r="332" spans="2:65" s="1" customFormat="1" ht="29.25">
      <c r="B332" s="20"/>
      <c r="D332" s="344" t="s">
        <v>836</v>
      </c>
      <c r="F332" s="345" t="s">
        <v>837</v>
      </c>
      <c r="I332" s="346"/>
      <c r="L332" s="20"/>
      <c r="M332" s="347"/>
      <c r="T332" s="44"/>
      <c r="AT332" s="8" t="s">
        <v>836</v>
      </c>
      <c r="AU332" s="8" t="s">
        <v>230</v>
      </c>
    </row>
    <row r="333" spans="2:65" s="1" customFormat="1" ht="37.9" customHeight="1">
      <c r="B333" s="20"/>
      <c r="C333" s="314" t="s">
        <v>969</v>
      </c>
      <c r="D333" s="314" t="s">
        <v>221</v>
      </c>
      <c r="E333" s="315" t="s">
        <v>970</v>
      </c>
      <c r="F333" s="82" t="s">
        <v>971</v>
      </c>
      <c r="G333" s="316" t="s">
        <v>424</v>
      </c>
      <c r="H333" s="317">
        <v>74</v>
      </c>
      <c r="I333" s="318">
        <v>0</v>
      </c>
      <c r="J333" s="319">
        <f>ROUND(I333*H333,2)</f>
        <v>0</v>
      </c>
      <c r="K333" s="320"/>
      <c r="L333" s="20"/>
      <c r="M333" s="321" t="s">
        <v>92</v>
      </c>
      <c r="N333" s="288" t="s">
        <v>128</v>
      </c>
      <c r="O333" s="322">
        <v>0.11899999999999999</v>
      </c>
      <c r="P333" s="322">
        <f>O333*H333</f>
        <v>8.8059999999999992</v>
      </c>
      <c r="Q333" s="322">
        <v>0</v>
      </c>
      <c r="R333" s="322">
        <f>Q333*H333</f>
        <v>0</v>
      </c>
      <c r="S333" s="322">
        <v>0</v>
      </c>
      <c r="T333" s="323">
        <f>S333*H333</f>
        <v>0</v>
      </c>
      <c r="AR333" s="324" t="s">
        <v>276</v>
      </c>
      <c r="AT333" s="324" t="s">
        <v>221</v>
      </c>
      <c r="AU333" s="324" t="s">
        <v>230</v>
      </c>
      <c r="AY333" s="8" t="s">
        <v>219</v>
      </c>
      <c r="BE333" s="291">
        <f>IF(N333="základná",J333,0)</f>
        <v>0</v>
      </c>
      <c r="BF333" s="291">
        <f>IF(N333="znížená",J333,0)</f>
        <v>0</v>
      </c>
      <c r="BG333" s="291">
        <f>IF(N333="zákl. prenesená",J333,0)</f>
        <v>0</v>
      </c>
      <c r="BH333" s="291">
        <f>IF(N333="zníž. prenesená",J333,0)</f>
        <v>0</v>
      </c>
      <c r="BI333" s="291">
        <f>IF(N333="nulová",J333,0)</f>
        <v>0</v>
      </c>
      <c r="BJ333" s="8" t="s">
        <v>203</v>
      </c>
      <c r="BK333" s="291">
        <f>ROUND(I333*H333,2)</f>
        <v>0</v>
      </c>
      <c r="BL333" s="8" t="s">
        <v>276</v>
      </c>
      <c r="BM333" s="324" t="s">
        <v>972</v>
      </c>
    </row>
    <row r="334" spans="2:65" s="1" customFormat="1" ht="29.25">
      <c r="B334" s="20"/>
      <c r="D334" s="344" t="s">
        <v>836</v>
      </c>
      <c r="F334" s="345" t="s">
        <v>837</v>
      </c>
      <c r="I334" s="346"/>
      <c r="L334" s="20"/>
      <c r="M334" s="347"/>
      <c r="T334" s="44"/>
      <c r="AT334" s="8" t="s">
        <v>836</v>
      </c>
      <c r="AU334" s="8" t="s">
        <v>230</v>
      </c>
    </row>
    <row r="335" spans="2:65" s="303" customFormat="1" ht="20.85" customHeight="1">
      <c r="B335" s="302"/>
      <c r="D335" s="304" t="s">
        <v>161</v>
      </c>
      <c r="E335" s="312" t="s">
        <v>973</v>
      </c>
      <c r="F335" s="325" t="s">
        <v>974</v>
      </c>
      <c r="I335" s="343"/>
      <c r="J335" s="313">
        <f>BK335</f>
        <v>0</v>
      </c>
      <c r="L335" s="302"/>
      <c r="M335" s="307"/>
      <c r="P335" s="308">
        <f>SUM(P336:P344)</f>
        <v>2.6179999999999999</v>
      </c>
      <c r="R335" s="308">
        <f>SUM(R336:R344)</f>
        <v>0</v>
      </c>
      <c r="T335" s="309">
        <f>SUM(T336:T344)</f>
        <v>0</v>
      </c>
      <c r="AR335" s="304" t="s">
        <v>203</v>
      </c>
      <c r="AT335" s="310" t="s">
        <v>161</v>
      </c>
      <c r="AU335" s="310" t="s">
        <v>203</v>
      </c>
      <c r="AY335" s="304" t="s">
        <v>219</v>
      </c>
      <c r="BK335" s="311">
        <f>SUM(BK336:BK344)</f>
        <v>0</v>
      </c>
    </row>
    <row r="336" spans="2:65" s="1" customFormat="1" ht="66.75" customHeight="1">
      <c r="B336" s="20"/>
      <c r="C336" s="314" t="s">
        <v>975</v>
      </c>
      <c r="D336" s="314" t="s">
        <v>221</v>
      </c>
      <c r="E336" s="315" t="s">
        <v>976</v>
      </c>
      <c r="F336" s="82" t="s">
        <v>977</v>
      </c>
      <c r="G336" s="316" t="s">
        <v>424</v>
      </c>
      <c r="H336" s="317">
        <v>1</v>
      </c>
      <c r="I336" s="318">
        <v>0</v>
      </c>
      <c r="J336" s="319">
        <f>ROUND(I336*H336,2)</f>
        <v>0</v>
      </c>
      <c r="K336" s="320"/>
      <c r="L336" s="20"/>
      <c r="M336" s="321" t="s">
        <v>92</v>
      </c>
      <c r="N336" s="288" t="s">
        <v>128</v>
      </c>
      <c r="O336" s="322">
        <v>0.11899999999999999</v>
      </c>
      <c r="P336" s="322">
        <f>O336*H336</f>
        <v>0.11899999999999999</v>
      </c>
      <c r="Q336" s="322">
        <v>0</v>
      </c>
      <c r="R336" s="322">
        <f>Q336*H336</f>
        <v>0</v>
      </c>
      <c r="S336" s="322">
        <v>0</v>
      </c>
      <c r="T336" s="323">
        <f>S336*H336</f>
        <v>0</v>
      </c>
      <c r="AR336" s="324" t="s">
        <v>276</v>
      </c>
      <c r="AT336" s="324" t="s">
        <v>221</v>
      </c>
      <c r="AU336" s="324" t="s">
        <v>230</v>
      </c>
      <c r="AY336" s="8" t="s">
        <v>219</v>
      </c>
      <c r="BE336" s="291">
        <f>IF(N336="základná",J336,0)</f>
        <v>0</v>
      </c>
      <c r="BF336" s="291">
        <f>IF(N336="znížená",J336,0)</f>
        <v>0</v>
      </c>
      <c r="BG336" s="291">
        <f>IF(N336="zákl. prenesená",J336,0)</f>
        <v>0</v>
      </c>
      <c r="BH336" s="291">
        <f>IF(N336="zníž. prenesená",J336,0)</f>
        <v>0</v>
      </c>
      <c r="BI336" s="291">
        <f>IF(N336="nulová",J336,0)</f>
        <v>0</v>
      </c>
      <c r="BJ336" s="8" t="s">
        <v>203</v>
      </c>
      <c r="BK336" s="291">
        <f>ROUND(I336*H336,2)</f>
        <v>0</v>
      </c>
      <c r="BL336" s="8" t="s">
        <v>276</v>
      </c>
      <c r="BM336" s="324" t="s">
        <v>978</v>
      </c>
    </row>
    <row r="337" spans="2:65" s="1" customFormat="1" ht="29.25">
      <c r="B337" s="20"/>
      <c r="D337" s="344" t="s">
        <v>836</v>
      </c>
      <c r="F337" s="345" t="s">
        <v>837</v>
      </c>
      <c r="I337" s="346"/>
      <c r="L337" s="20"/>
      <c r="M337" s="347"/>
      <c r="T337" s="44"/>
      <c r="AT337" s="8" t="s">
        <v>836</v>
      </c>
      <c r="AU337" s="8" t="s">
        <v>230</v>
      </c>
    </row>
    <row r="338" spans="2:65" s="1" customFormat="1" ht="62.65" customHeight="1">
      <c r="B338" s="20"/>
      <c r="C338" s="314" t="s">
        <v>979</v>
      </c>
      <c r="D338" s="314" t="s">
        <v>221</v>
      </c>
      <c r="E338" s="315" t="s">
        <v>980</v>
      </c>
      <c r="F338" s="82" t="s">
        <v>981</v>
      </c>
      <c r="G338" s="316" t="s">
        <v>424</v>
      </c>
      <c r="H338" s="317">
        <v>1</v>
      </c>
      <c r="I338" s="318">
        <v>0</v>
      </c>
      <c r="J338" s="319">
        <f>ROUND(I338*H338,2)</f>
        <v>0</v>
      </c>
      <c r="K338" s="320"/>
      <c r="L338" s="20"/>
      <c r="M338" s="321" t="s">
        <v>92</v>
      </c>
      <c r="N338" s="288" t="s">
        <v>128</v>
      </c>
      <c r="O338" s="322">
        <v>0.11899999999999999</v>
      </c>
      <c r="P338" s="322">
        <f>O338*H338</f>
        <v>0.11899999999999999</v>
      </c>
      <c r="Q338" s="322">
        <v>0</v>
      </c>
      <c r="R338" s="322">
        <f>Q338*H338</f>
        <v>0</v>
      </c>
      <c r="S338" s="322">
        <v>0</v>
      </c>
      <c r="T338" s="323">
        <f>S338*H338</f>
        <v>0</v>
      </c>
      <c r="AR338" s="324" t="s">
        <v>276</v>
      </c>
      <c r="AT338" s="324" t="s">
        <v>221</v>
      </c>
      <c r="AU338" s="324" t="s">
        <v>230</v>
      </c>
      <c r="AY338" s="8" t="s">
        <v>219</v>
      </c>
      <c r="BE338" s="291">
        <f>IF(N338="základná",J338,0)</f>
        <v>0</v>
      </c>
      <c r="BF338" s="291">
        <f>IF(N338="znížená",J338,0)</f>
        <v>0</v>
      </c>
      <c r="BG338" s="291">
        <f>IF(N338="zákl. prenesená",J338,0)</f>
        <v>0</v>
      </c>
      <c r="BH338" s="291">
        <f>IF(N338="zníž. prenesená",J338,0)</f>
        <v>0</v>
      </c>
      <c r="BI338" s="291">
        <f>IF(N338="nulová",J338,0)</f>
        <v>0</v>
      </c>
      <c r="BJ338" s="8" t="s">
        <v>203</v>
      </c>
      <c r="BK338" s="291">
        <f>ROUND(I338*H338,2)</f>
        <v>0</v>
      </c>
      <c r="BL338" s="8" t="s">
        <v>276</v>
      </c>
      <c r="BM338" s="324" t="s">
        <v>982</v>
      </c>
    </row>
    <row r="339" spans="2:65" s="1" customFormat="1" ht="29.25">
      <c r="B339" s="20"/>
      <c r="D339" s="344" t="s">
        <v>836</v>
      </c>
      <c r="F339" s="345" t="s">
        <v>837</v>
      </c>
      <c r="I339" s="346"/>
      <c r="L339" s="20"/>
      <c r="M339" s="347"/>
      <c r="T339" s="44"/>
      <c r="AT339" s="8" t="s">
        <v>836</v>
      </c>
      <c r="AU339" s="8" t="s">
        <v>230</v>
      </c>
    </row>
    <row r="340" spans="2:65" s="1" customFormat="1" ht="78" customHeight="1">
      <c r="B340" s="20"/>
      <c r="C340" s="314" t="s">
        <v>983</v>
      </c>
      <c r="D340" s="314" t="s">
        <v>221</v>
      </c>
      <c r="E340" s="315" t="s">
        <v>984</v>
      </c>
      <c r="F340" s="82" t="s">
        <v>985</v>
      </c>
      <c r="G340" s="316" t="s">
        <v>424</v>
      </c>
      <c r="H340" s="317">
        <v>1</v>
      </c>
      <c r="I340" s="318">
        <v>0</v>
      </c>
      <c r="J340" s="319">
        <f>ROUND(I340*H340,2)</f>
        <v>0</v>
      </c>
      <c r="K340" s="320"/>
      <c r="L340" s="20"/>
      <c r="M340" s="321" t="s">
        <v>92</v>
      </c>
      <c r="N340" s="288" t="s">
        <v>128</v>
      </c>
      <c r="O340" s="322">
        <v>0.11899999999999999</v>
      </c>
      <c r="P340" s="322">
        <f>O340*H340</f>
        <v>0.11899999999999999</v>
      </c>
      <c r="Q340" s="322">
        <v>0</v>
      </c>
      <c r="R340" s="322">
        <f>Q340*H340</f>
        <v>0</v>
      </c>
      <c r="S340" s="322">
        <v>0</v>
      </c>
      <c r="T340" s="323">
        <f>S340*H340</f>
        <v>0</v>
      </c>
      <c r="AR340" s="324" t="s">
        <v>276</v>
      </c>
      <c r="AT340" s="324" t="s">
        <v>221</v>
      </c>
      <c r="AU340" s="324" t="s">
        <v>230</v>
      </c>
      <c r="AY340" s="8" t="s">
        <v>219</v>
      </c>
      <c r="BE340" s="291">
        <f>IF(N340="základná",J340,0)</f>
        <v>0</v>
      </c>
      <c r="BF340" s="291">
        <f>IF(N340="znížená",J340,0)</f>
        <v>0</v>
      </c>
      <c r="BG340" s="291">
        <f>IF(N340="zákl. prenesená",J340,0)</f>
        <v>0</v>
      </c>
      <c r="BH340" s="291">
        <f>IF(N340="zníž. prenesená",J340,0)</f>
        <v>0</v>
      </c>
      <c r="BI340" s="291">
        <f>IF(N340="nulová",J340,0)</f>
        <v>0</v>
      </c>
      <c r="BJ340" s="8" t="s">
        <v>203</v>
      </c>
      <c r="BK340" s="291">
        <f>ROUND(I340*H340,2)</f>
        <v>0</v>
      </c>
      <c r="BL340" s="8" t="s">
        <v>276</v>
      </c>
      <c r="BM340" s="324" t="s">
        <v>986</v>
      </c>
    </row>
    <row r="341" spans="2:65" s="1" customFormat="1" ht="76.349999999999994" customHeight="1">
      <c r="B341" s="20"/>
      <c r="C341" s="314" t="s">
        <v>987</v>
      </c>
      <c r="D341" s="314" t="s">
        <v>221</v>
      </c>
      <c r="E341" s="315" t="s">
        <v>988</v>
      </c>
      <c r="F341" s="82" t="s">
        <v>989</v>
      </c>
      <c r="G341" s="316" t="s">
        <v>424</v>
      </c>
      <c r="H341" s="317">
        <v>1</v>
      </c>
      <c r="I341" s="318">
        <v>0</v>
      </c>
      <c r="J341" s="319">
        <f>ROUND(I341*H341,2)</f>
        <v>0</v>
      </c>
      <c r="K341" s="320"/>
      <c r="L341" s="20"/>
      <c r="M341" s="321" t="s">
        <v>92</v>
      </c>
      <c r="N341" s="288" t="s">
        <v>128</v>
      </c>
      <c r="O341" s="322">
        <v>0.11899999999999999</v>
      </c>
      <c r="P341" s="322">
        <f>O341*H341</f>
        <v>0.11899999999999999</v>
      </c>
      <c r="Q341" s="322">
        <v>0</v>
      </c>
      <c r="R341" s="322">
        <f>Q341*H341</f>
        <v>0</v>
      </c>
      <c r="S341" s="322">
        <v>0</v>
      </c>
      <c r="T341" s="323">
        <f>S341*H341</f>
        <v>0</v>
      </c>
      <c r="AR341" s="324" t="s">
        <v>276</v>
      </c>
      <c r="AT341" s="324" t="s">
        <v>221</v>
      </c>
      <c r="AU341" s="324" t="s">
        <v>230</v>
      </c>
      <c r="AY341" s="8" t="s">
        <v>219</v>
      </c>
      <c r="BE341" s="291">
        <f>IF(N341="základná",J341,0)</f>
        <v>0</v>
      </c>
      <c r="BF341" s="291">
        <f>IF(N341="znížená",J341,0)</f>
        <v>0</v>
      </c>
      <c r="BG341" s="291">
        <f>IF(N341="zákl. prenesená",J341,0)</f>
        <v>0</v>
      </c>
      <c r="BH341" s="291">
        <f>IF(N341="zníž. prenesená",J341,0)</f>
        <v>0</v>
      </c>
      <c r="BI341" s="291">
        <f>IF(N341="nulová",J341,0)</f>
        <v>0</v>
      </c>
      <c r="BJ341" s="8" t="s">
        <v>203</v>
      </c>
      <c r="BK341" s="291">
        <f>ROUND(I341*H341,2)</f>
        <v>0</v>
      </c>
      <c r="BL341" s="8" t="s">
        <v>276</v>
      </c>
      <c r="BM341" s="324" t="s">
        <v>990</v>
      </c>
    </row>
    <row r="342" spans="2:65" s="1" customFormat="1" ht="29.25">
      <c r="B342" s="20"/>
      <c r="D342" s="344" t="s">
        <v>836</v>
      </c>
      <c r="F342" s="345" t="s">
        <v>837</v>
      </c>
      <c r="I342" s="346"/>
      <c r="L342" s="20"/>
      <c r="M342" s="347"/>
      <c r="T342" s="44"/>
      <c r="AT342" s="8" t="s">
        <v>836</v>
      </c>
      <c r="AU342" s="8" t="s">
        <v>230</v>
      </c>
    </row>
    <row r="343" spans="2:65" s="1" customFormat="1" ht="55.5" customHeight="1">
      <c r="B343" s="20"/>
      <c r="C343" s="314" t="s">
        <v>991</v>
      </c>
      <c r="D343" s="314" t="s">
        <v>221</v>
      </c>
      <c r="E343" s="315" t="s">
        <v>992</v>
      </c>
      <c r="F343" s="82" t="s">
        <v>993</v>
      </c>
      <c r="G343" s="316" t="s">
        <v>424</v>
      </c>
      <c r="H343" s="317">
        <v>18</v>
      </c>
      <c r="I343" s="318">
        <v>0</v>
      </c>
      <c r="J343" s="319">
        <f>ROUND(I343*H343,2)</f>
        <v>0</v>
      </c>
      <c r="K343" s="320"/>
      <c r="L343" s="20"/>
      <c r="M343" s="321" t="s">
        <v>92</v>
      </c>
      <c r="N343" s="288" t="s">
        <v>128</v>
      </c>
      <c r="O343" s="322">
        <v>0.11899999999999999</v>
      </c>
      <c r="P343" s="322">
        <f>O343*H343</f>
        <v>2.1419999999999999</v>
      </c>
      <c r="Q343" s="322">
        <v>0</v>
      </c>
      <c r="R343" s="322">
        <f>Q343*H343</f>
        <v>0</v>
      </c>
      <c r="S343" s="322">
        <v>0</v>
      </c>
      <c r="T343" s="323">
        <f>S343*H343</f>
        <v>0</v>
      </c>
      <c r="AR343" s="324" t="s">
        <v>276</v>
      </c>
      <c r="AT343" s="324" t="s">
        <v>221</v>
      </c>
      <c r="AU343" s="324" t="s">
        <v>230</v>
      </c>
      <c r="AY343" s="8" t="s">
        <v>219</v>
      </c>
      <c r="BE343" s="291">
        <f>IF(N343="základná",J343,0)</f>
        <v>0</v>
      </c>
      <c r="BF343" s="291">
        <f>IF(N343="znížená",J343,0)</f>
        <v>0</v>
      </c>
      <c r="BG343" s="291">
        <f>IF(N343="zákl. prenesená",J343,0)</f>
        <v>0</v>
      </c>
      <c r="BH343" s="291">
        <f>IF(N343="zníž. prenesená",J343,0)</f>
        <v>0</v>
      </c>
      <c r="BI343" s="291">
        <f>IF(N343="nulová",J343,0)</f>
        <v>0</v>
      </c>
      <c r="BJ343" s="8" t="s">
        <v>203</v>
      </c>
      <c r="BK343" s="291">
        <f>ROUND(I343*H343,2)</f>
        <v>0</v>
      </c>
      <c r="BL343" s="8" t="s">
        <v>276</v>
      </c>
      <c r="BM343" s="324" t="s">
        <v>994</v>
      </c>
    </row>
    <row r="344" spans="2:65" s="1" customFormat="1" ht="29.25">
      <c r="B344" s="20"/>
      <c r="D344" s="344" t="s">
        <v>836</v>
      </c>
      <c r="F344" s="345" t="s">
        <v>837</v>
      </c>
      <c r="I344" s="346"/>
      <c r="L344" s="20"/>
      <c r="M344" s="347"/>
      <c r="T344" s="44"/>
      <c r="AT344" s="8" t="s">
        <v>836</v>
      </c>
      <c r="AU344" s="8" t="s">
        <v>230</v>
      </c>
    </row>
    <row r="345" spans="2:65" s="303" customFormat="1" ht="20.85" customHeight="1">
      <c r="B345" s="302"/>
      <c r="D345" s="304" t="s">
        <v>161</v>
      </c>
      <c r="E345" s="312" t="s">
        <v>995</v>
      </c>
      <c r="F345" s="325" t="s">
        <v>996</v>
      </c>
      <c r="I345" s="343"/>
      <c r="J345" s="313">
        <f>BK345</f>
        <v>0</v>
      </c>
      <c r="L345" s="302"/>
      <c r="M345" s="307"/>
      <c r="P345" s="308">
        <f>P346+SUM(P347:P352)</f>
        <v>0.83299999999999996</v>
      </c>
      <c r="R345" s="308">
        <f>R346+SUM(R347:R352)</f>
        <v>0</v>
      </c>
      <c r="T345" s="309">
        <f>T346+SUM(T347:T352)</f>
        <v>0</v>
      </c>
      <c r="AR345" s="304" t="s">
        <v>203</v>
      </c>
      <c r="AT345" s="310" t="s">
        <v>161</v>
      </c>
      <c r="AU345" s="310" t="s">
        <v>203</v>
      </c>
      <c r="AY345" s="304" t="s">
        <v>219</v>
      </c>
      <c r="BK345" s="311">
        <f>BK346+SUM(BK347:BK352)</f>
        <v>0</v>
      </c>
    </row>
    <row r="346" spans="2:65" s="1" customFormat="1" ht="44.25" customHeight="1">
      <c r="B346" s="20"/>
      <c r="C346" s="314" t="s">
        <v>997</v>
      </c>
      <c r="D346" s="314" t="s">
        <v>221</v>
      </c>
      <c r="E346" s="315" t="s">
        <v>998</v>
      </c>
      <c r="F346" s="82" t="s">
        <v>999</v>
      </c>
      <c r="G346" s="316" t="s">
        <v>424</v>
      </c>
      <c r="H346" s="317">
        <v>1</v>
      </c>
      <c r="I346" s="318">
        <v>0</v>
      </c>
      <c r="J346" s="319">
        <f>ROUND(I346*H346,2)</f>
        <v>0</v>
      </c>
      <c r="K346" s="320"/>
      <c r="L346" s="20"/>
      <c r="M346" s="321" t="s">
        <v>92</v>
      </c>
      <c r="N346" s="288" t="s">
        <v>128</v>
      </c>
      <c r="O346" s="322">
        <v>0.11899999999999999</v>
      </c>
      <c r="P346" s="322">
        <f>O346*H346</f>
        <v>0.11899999999999999</v>
      </c>
      <c r="Q346" s="322">
        <v>0</v>
      </c>
      <c r="R346" s="322">
        <f>Q346*H346</f>
        <v>0</v>
      </c>
      <c r="S346" s="322">
        <v>0</v>
      </c>
      <c r="T346" s="323">
        <f>S346*H346</f>
        <v>0</v>
      </c>
      <c r="AR346" s="324" t="s">
        <v>276</v>
      </c>
      <c r="AT346" s="324" t="s">
        <v>221</v>
      </c>
      <c r="AU346" s="324" t="s">
        <v>230</v>
      </c>
      <c r="AY346" s="8" t="s">
        <v>219</v>
      </c>
      <c r="BE346" s="291">
        <f>IF(N346="základná",J346,0)</f>
        <v>0</v>
      </c>
      <c r="BF346" s="291">
        <f>IF(N346="znížená",J346,0)</f>
        <v>0</v>
      </c>
      <c r="BG346" s="291">
        <f>IF(N346="zákl. prenesená",J346,0)</f>
        <v>0</v>
      </c>
      <c r="BH346" s="291">
        <f>IF(N346="zníž. prenesená",J346,0)</f>
        <v>0</v>
      </c>
      <c r="BI346" s="291">
        <f>IF(N346="nulová",J346,0)</f>
        <v>0</v>
      </c>
      <c r="BJ346" s="8" t="s">
        <v>203</v>
      </c>
      <c r="BK346" s="291">
        <f>ROUND(I346*H346,2)</f>
        <v>0</v>
      </c>
      <c r="BL346" s="8" t="s">
        <v>276</v>
      </c>
      <c r="BM346" s="324" t="s">
        <v>1000</v>
      </c>
    </row>
    <row r="347" spans="2:65" s="1" customFormat="1" ht="29.25">
      <c r="B347" s="20"/>
      <c r="D347" s="344" t="s">
        <v>836</v>
      </c>
      <c r="F347" s="345" t="s">
        <v>837</v>
      </c>
      <c r="I347" s="346"/>
      <c r="L347" s="20"/>
      <c r="M347" s="347"/>
      <c r="T347" s="44"/>
      <c r="AT347" s="8" t="s">
        <v>836</v>
      </c>
      <c r="AU347" s="8" t="s">
        <v>230</v>
      </c>
    </row>
    <row r="348" spans="2:65" s="1" customFormat="1" ht="55.5" customHeight="1">
      <c r="B348" s="20"/>
      <c r="C348" s="314" t="s">
        <v>1001</v>
      </c>
      <c r="D348" s="314" t="s">
        <v>221</v>
      </c>
      <c r="E348" s="315" t="s">
        <v>1002</v>
      </c>
      <c r="F348" s="82" t="s">
        <v>1003</v>
      </c>
      <c r="G348" s="316" t="s">
        <v>424</v>
      </c>
      <c r="H348" s="317">
        <v>1</v>
      </c>
      <c r="I348" s="318">
        <v>0</v>
      </c>
      <c r="J348" s="319">
        <f>ROUND(I348*H348,2)</f>
        <v>0</v>
      </c>
      <c r="K348" s="320"/>
      <c r="L348" s="20"/>
      <c r="M348" s="321" t="s">
        <v>92</v>
      </c>
      <c r="N348" s="288" t="s">
        <v>128</v>
      </c>
      <c r="O348" s="322">
        <v>0.11899999999999999</v>
      </c>
      <c r="P348" s="322">
        <f>O348*H348</f>
        <v>0.11899999999999999</v>
      </c>
      <c r="Q348" s="322">
        <v>0</v>
      </c>
      <c r="R348" s="322">
        <f>Q348*H348</f>
        <v>0</v>
      </c>
      <c r="S348" s="322">
        <v>0</v>
      </c>
      <c r="T348" s="323">
        <f>S348*H348</f>
        <v>0</v>
      </c>
      <c r="AR348" s="324" t="s">
        <v>276</v>
      </c>
      <c r="AT348" s="324" t="s">
        <v>221</v>
      </c>
      <c r="AU348" s="324" t="s">
        <v>230</v>
      </c>
      <c r="AY348" s="8" t="s">
        <v>219</v>
      </c>
      <c r="BE348" s="291">
        <f>IF(N348="základná",J348,0)</f>
        <v>0</v>
      </c>
      <c r="BF348" s="291">
        <f>IF(N348="znížená",J348,0)</f>
        <v>0</v>
      </c>
      <c r="BG348" s="291">
        <f>IF(N348="zákl. prenesená",J348,0)</f>
        <v>0</v>
      </c>
      <c r="BH348" s="291">
        <f>IF(N348="zníž. prenesená",J348,0)</f>
        <v>0</v>
      </c>
      <c r="BI348" s="291">
        <f>IF(N348="nulová",J348,0)</f>
        <v>0</v>
      </c>
      <c r="BJ348" s="8" t="s">
        <v>203</v>
      </c>
      <c r="BK348" s="291">
        <f>ROUND(I348*H348,2)</f>
        <v>0</v>
      </c>
      <c r="BL348" s="8" t="s">
        <v>276</v>
      </c>
      <c r="BM348" s="324" t="s">
        <v>1004</v>
      </c>
    </row>
    <row r="349" spans="2:65" s="1" customFormat="1" ht="29.25">
      <c r="B349" s="20"/>
      <c r="D349" s="344" t="s">
        <v>836</v>
      </c>
      <c r="F349" s="345" t="s">
        <v>837</v>
      </c>
      <c r="I349" s="346"/>
      <c r="L349" s="20"/>
      <c r="M349" s="347"/>
      <c r="T349" s="44"/>
      <c r="AT349" s="8" t="s">
        <v>836</v>
      </c>
      <c r="AU349" s="8" t="s">
        <v>230</v>
      </c>
    </row>
    <row r="350" spans="2:65" s="1" customFormat="1" ht="49.15" customHeight="1">
      <c r="B350" s="20"/>
      <c r="C350" s="314" t="s">
        <v>1005</v>
      </c>
      <c r="D350" s="314" t="s">
        <v>221</v>
      </c>
      <c r="E350" s="315" t="s">
        <v>1006</v>
      </c>
      <c r="F350" s="82" t="s">
        <v>1007</v>
      </c>
      <c r="G350" s="316" t="s">
        <v>424</v>
      </c>
      <c r="H350" s="317">
        <v>5</v>
      </c>
      <c r="I350" s="318">
        <v>0</v>
      </c>
      <c r="J350" s="319">
        <f>ROUND(I350*H350,2)</f>
        <v>0</v>
      </c>
      <c r="K350" s="320"/>
      <c r="L350" s="20"/>
      <c r="M350" s="321" t="s">
        <v>92</v>
      </c>
      <c r="N350" s="288" t="s">
        <v>128</v>
      </c>
      <c r="O350" s="322">
        <v>0.11899999999999999</v>
      </c>
      <c r="P350" s="322">
        <f>O350*H350</f>
        <v>0.59499999999999997</v>
      </c>
      <c r="Q350" s="322">
        <v>0</v>
      </c>
      <c r="R350" s="322">
        <f>Q350*H350</f>
        <v>0</v>
      </c>
      <c r="S350" s="322">
        <v>0</v>
      </c>
      <c r="T350" s="323">
        <f>S350*H350</f>
        <v>0</v>
      </c>
      <c r="AR350" s="324" t="s">
        <v>276</v>
      </c>
      <c r="AT350" s="324" t="s">
        <v>221</v>
      </c>
      <c r="AU350" s="324" t="s">
        <v>230</v>
      </c>
      <c r="AY350" s="8" t="s">
        <v>219</v>
      </c>
      <c r="BE350" s="291">
        <f>IF(N350="základná",J350,0)</f>
        <v>0</v>
      </c>
      <c r="BF350" s="291">
        <f>IF(N350="znížená",J350,0)</f>
        <v>0</v>
      </c>
      <c r="BG350" s="291">
        <f>IF(N350="zákl. prenesená",J350,0)</f>
        <v>0</v>
      </c>
      <c r="BH350" s="291">
        <f>IF(N350="zníž. prenesená",J350,0)</f>
        <v>0</v>
      </c>
      <c r="BI350" s="291">
        <f>IF(N350="nulová",J350,0)</f>
        <v>0</v>
      </c>
      <c r="BJ350" s="8" t="s">
        <v>203</v>
      </c>
      <c r="BK350" s="291">
        <f>ROUND(I350*H350,2)</f>
        <v>0</v>
      </c>
      <c r="BL350" s="8" t="s">
        <v>276</v>
      </c>
      <c r="BM350" s="324" t="s">
        <v>1008</v>
      </c>
    </row>
    <row r="351" spans="2:65" s="1" customFormat="1" ht="29.25">
      <c r="B351" s="20"/>
      <c r="D351" s="344" t="s">
        <v>836</v>
      </c>
      <c r="F351" s="345" t="s">
        <v>837</v>
      </c>
      <c r="I351" s="346"/>
      <c r="L351" s="20"/>
      <c r="M351" s="347"/>
      <c r="T351" s="44"/>
      <c r="AT351" s="8" t="s">
        <v>836</v>
      </c>
      <c r="AU351" s="8" t="s">
        <v>230</v>
      </c>
    </row>
    <row r="352" spans="2:65" s="349" customFormat="1" ht="20.85" customHeight="1">
      <c r="B352" s="348"/>
      <c r="D352" s="350" t="s">
        <v>161</v>
      </c>
      <c r="E352" s="350" t="s">
        <v>1009</v>
      </c>
      <c r="F352" s="351" t="s">
        <v>1010</v>
      </c>
      <c r="I352" s="352"/>
      <c r="J352" s="353">
        <f>BK352</f>
        <v>0</v>
      </c>
      <c r="L352" s="348"/>
      <c r="M352" s="354"/>
      <c r="P352" s="355">
        <f>P353</f>
        <v>0</v>
      </c>
      <c r="R352" s="355">
        <f>R353</f>
        <v>0</v>
      </c>
      <c r="T352" s="356">
        <f>T353</f>
        <v>0</v>
      </c>
      <c r="AR352" s="350" t="s">
        <v>203</v>
      </c>
      <c r="AT352" s="357" t="s">
        <v>161</v>
      </c>
      <c r="AU352" s="357" t="s">
        <v>230</v>
      </c>
      <c r="AY352" s="350" t="s">
        <v>219</v>
      </c>
      <c r="BK352" s="358">
        <f>BK353</f>
        <v>0</v>
      </c>
    </row>
    <row r="353" spans="2:65" s="1" customFormat="1" ht="24.2" customHeight="1">
      <c r="B353" s="20"/>
      <c r="C353" s="314" t="s">
        <v>1011</v>
      </c>
      <c r="D353" s="314" t="s">
        <v>221</v>
      </c>
      <c r="E353" s="315" t="s">
        <v>293</v>
      </c>
      <c r="F353" s="82" t="s">
        <v>294</v>
      </c>
      <c r="G353" s="316" t="s">
        <v>295</v>
      </c>
      <c r="H353" s="317">
        <v>1160.4570000000001</v>
      </c>
      <c r="I353" s="318">
        <v>0</v>
      </c>
      <c r="J353" s="319">
        <f>ROUND(I353*H353,2)</f>
        <v>0</v>
      </c>
      <c r="K353" s="320"/>
      <c r="L353" s="20"/>
      <c r="M353" s="328" t="s">
        <v>92</v>
      </c>
      <c r="N353" s="329" t="s">
        <v>128</v>
      </c>
      <c r="O353" s="330">
        <v>0</v>
      </c>
      <c r="P353" s="330">
        <f>O353*H353</f>
        <v>0</v>
      </c>
      <c r="Q353" s="330">
        <v>0</v>
      </c>
      <c r="R353" s="330">
        <f>Q353*H353</f>
        <v>0</v>
      </c>
      <c r="S353" s="330">
        <v>0</v>
      </c>
      <c r="T353" s="331">
        <f>S353*H353</f>
        <v>0</v>
      </c>
      <c r="AR353" s="324" t="s">
        <v>276</v>
      </c>
      <c r="AT353" s="324" t="s">
        <v>221</v>
      </c>
      <c r="AU353" s="324" t="s">
        <v>225</v>
      </c>
      <c r="AY353" s="8" t="s">
        <v>219</v>
      </c>
      <c r="BE353" s="291">
        <f>IF(N353="základná",J353,0)</f>
        <v>0</v>
      </c>
      <c r="BF353" s="291">
        <f>IF(N353="znížená",J353,0)</f>
        <v>0</v>
      </c>
      <c r="BG353" s="291">
        <f>IF(N353="zákl. prenesená",J353,0)</f>
        <v>0</v>
      </c>
      <c r="BH353" s="291">
        <f>IF(N353="zníž. prenesená",J353,0)</f>
        <v>0</v>
      </c>
      <c r="BI353" s="291">
        <f>IF(N353="nulová",J353,0)</f>
        <v>0</v>
      </c>
      <c r="BJ353" s="8" t="s">
        <v>203</v>
      </c>
      <c r="BK353" s="291">
        <f>ROUND(I353*H353,2)</f>
        <v>0</v>
      </c>
      <c r="BL353" s="8" t="s">
        <v>276</v>
      </c>
      <c r="BM353" s="324" t="s">
        <v>1012</v>
      </c>
    </row>
    <row r="354" spans="2:65" s="1" customFormat="1" ht="6.95" customHeight="1">
      <c r="B354" s="34"/>
      <c r="C354" s="35"/>
      <c r="D354" s="35"/>
      <c r="E354" s="35"/>
      <c r="F354" s="35"/>
      <c r="G354" s="35"/>
      <c r="H354" s="35"/>
      <c r="I354" s="35"/>
      <c r="J354" s="35"/>
      <c r="K354" s="35"/>
      <c r="L354" s="20"/>
    </row>
  </sheetData>
  <sheetProtection algorithmName="SHA-512" hashValue="hGG/39AH5GfG4HQhHAPHc8wEKOQyN+GVnq2ZMZQiSKTXUj38firc1Mh5f7iCopLv3khpGD0YZsboOlOe58Laxw==" saltValue="TXXOAsb55n80jKMEaVDOYg==" spinCount="100000" sheet="1" objects="1" scenarios="1" formatCells="0"/>
  <autoFilter ref="C137:K353" xr:uid="{00000000-0009-0000-0000-000002000000}"/>
  <mergeCells count="11">
    <mergeCell ref="E130:H130"/>
    <mergeCell ref="E7:H7"/>
    <mergeCell ref="E9:H9"/>
    <mergeCell ref="E18:H18"/>
    <mergeCell ref="E27:H27"/>
    <mergeCell ref="E85:H85"/>
    <mergeCell ref="L2:V2"/>
    <mergeCell ref="E87:H87"/>
    <mergeCell ref="D116:F116"/>
    <mergeCell ref="D117:F117"/>
    <mergeCell ref="E128:H128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26"/>
  <sheetViews>
    <sheetView showGridLines="0" topLeftCell="A97" zoomScale="85" zoomScaleNormal="85" workbookViewId="0">
      <selection activeCell="I125" sqref="I125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hidden="1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803" t="s">
        <v>96</v>
      </c>
      <c r="M2" s="804"/>
      <c r="N2" s="804"/>
      <c r="O2" s="804"/>
      <c r="P2" s="804"/>
      <c r="Q2" s="804"/>
      <c r="R2" s="804"/>
      <c r="S2" s="804"/>
      <c r="T2" s="804"/>
      <c r="U2" s="804"/>
      <c r="V2" s="804"/>
      <c r="AT2" s="8" t="s">
        <v>176</v>
      </c>
    </row>
    <row r="3" spans="2:46" ht="6.9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162</v>
      </c>
    </row>
    <row r="4" spans="2:46" ht="24.95" customHeight="1">
      <c r="B4" s="11"/>
      <c r="D4" s="12" t="s">
        <v>185</v>
      </c>
      <c r="L4" s="11"/>
      <c r="M4" s="257" t="s">
        <v>100</v>
      </c>
      <c r="AT4" s="8" t="s">
        <v>94</v>
      </c>
    </row>
    <row r="5" spans="2:46" ht="6.95" customHeight="1">
      <c r="B5" s="11"/>
      <c r="L5" s="11"/>
    </row>
    <row r="6" spans="2:46" ht="12" customHeight="1">
      <c r="B6" s="11"/>
      <c r="D6" s="17" t="s">
        <v>104</v>
      </c>
      <c r="L6" s="11"/>
    </row>
    <row r="7" spans="2:46" ht="16.5" customHeight="1">
      <c r="B7" s="11"/>
      <c r="E7" s="845" t="str">
        <f>'Rekapitulácia stavby'!K6</f>
        <v>Polyfunkčný komplex Muchovo námestie</v>
      </c>
      <c r="F7" s="846"/>
      <c r="G7" s="846"/>
      <c r="H7" s="846"/>
      <c r="L7" s="11"/>
    </row>
    <row r="8" spans="2:46" s="1" customFormat="1" ht="12" customHeight="1">
      <c r="B8" s="20"/>
      <c r="D8" s="17" t="s">
        <v>186</v>
      </c>
      <c r="L8" s="20"/>
    </row>
    <row r="9" spans="2:46" s="1" customFormat="1" ht="16.5" customHeight="1">
      <c r="B9" s="20"/>
      <c r="E9" s="834" t="s">
        <v>1013</v>
      </c>
      <c r="F9" s="843"/>
      <c r="G9" s="843"/>
      <c r="H9" s="843"/>
      <c r="L9" s="20"/>
    </row>
    <row r="10" spans="2:46" s="1" customFormat="1">
      <c r="B10" s="20"/>
      <c r="L10" s="20"/>
    </row>
    <row r="11" spans="2:46" s="1" customFormat="1" ht="12" customHeight="1">
      <c r="B11" s="20"/>
      <c r="D11" s="17" t="s">
        <v>106</v>
      </c>
      <c r="F11" s="15" t="s">
        <v>92</v>
      </c>
      <c r="I11" s="17" t="s">
        <v>107</v>
      </c>
      <c r="J11" s="15" t="s">
        <v>92</v>
      </c>
      <c r="L11" s="20"/>
    </row>
    <row r="12" spans="2:46" s="1" customFormat="1" ht="12" customHeight="1">
      <c r="B12" s="20"/>
      <c r="D12" s="17" t="s">
        <v>108</v>
      </c>
      <c r="F12" s="15" t="s">
        <v>109</v>
      </c>
      <c r="I12" s="17" t="s">
        <v>110</v>
      </c>
      <c r="J12" s="251" t="str">
        <f>'Rekapitulácia stavby'!AN8</f>
        <v>4. 9. 2024</v>
      </c>
      <c r="L12" s="20"/>
    </row>
    <row r="13" spans="2:46" s="1" customFormat="1" ht="10.9" customHeight="1">
      <c r="B13" s="20"/>
      <c r="L13" s="20"/>
    </row>
    <row r="14" spans="2:46" s="1" customFormat="1" ht="12" customHeight="1">
      <c r="B14" s="20"/>
      <c r="D14" s="17" t="s">
        <v>112</v>
      </c>
      <c r="I14" s="17" t="s">
        <v>4</v>
      </c>
      <c r="J14" s="15" t="str">
        <f>IF('Rekapitulácia stavby'!AN10="","",'Rekapitulácia stavby'!AN10)</f>
        <v/>
      </c>
      <c r="L14" s="20"/>
    </row>
    <row r="15" spans="2:46" s="1" customFormat="1" ht="18" customHeight="1">
      <c r="B15" s="20"/>
      <c r="E15" s="15" t="str">
        <f>IF('Rekapitulácia stavby'!E11="","",'Rekapitulácia stavby'!E11)</f>
        <v xml:space="preserve"> </v>
      </c>
      <c r="I15" s="17" t="s">
        <v>5</v>
      </c>
      <c r="J15" s="15" t="str">
        <f>IF('Rekapitulácia stavby'!AN11="","",'Rekapitulácia stavby'!AN11)</f>
        <v/>
      </c>
      <c r="L15" s="20"/>
    </row>
    <row r="16" spans="2:46" s="1" customFormat="1" ht="6.95" customHeight="1">
      <c r="B16" s="20"/>
      <c r="L16" s="20"/>
    </row>
    <row r="17" spans="2:12" s="1" customFormat="1" ht="12" customHeight="1">
      <c r="B17" s="20"/>
      <c r="D17" s="17" t="s">
        <v>113</v>
      </c>
      <c r="I17" s="17" t="s">
        <v>4</v>
      </c>
      <c r="J17" s="15" t="str">
        <f>'Rekapitulácia stavby'!AN13</f>
        <v/>
      </c>
      <c r="L17" s="20"/>
    </row>
    <row r="18" spans="2:12" s="1" customFormat="1" ht="18" customHeight="1">
      <c r="B18" s="20"/>
      <c r="E18" s="815" t="str">
        <f>'Rekapitulácia stavby'!E14</f>
        <v xml:space="preserve"> </v>
      </c>
      <c r="F18" s="815"/>
      <c r="G18" s="815"/>
      <c r="H18" s="815"/>
      <c r="I18" s="17" t="s">
        <v>5</v>
      </c>
      <c r="J18" s="15" t="str">
        <f>'Rekapitulácia stavby'!AN14</f>
        <v/>
      </c>
      <c r="L18" s="20"/>
    </row>
    <row r="19" spans="2:12" s="1" customFormat="1" ht="6.95" customHeight="1">
      <c r="B19" s="20"/>
      <c r="L19" s="20"/>
    </row>
    <row r="20" spans="2:12" s="1" customFormat="1" ht="12" customHeight="1">
      <c r="B20" s="20"/>
      <c r="D20" s="17" t="s">
        <v>114</v>
      </c>
      <c r="I20" s="17" t="s">
        <v>4</v>
      </c>
      <c r="J20" s="15" t="s">
        <v>92</v>
      </c>
      <c r="L20" s="20"/>
    </row>
    <row r="21" spans="2:12" s="1" customFormat="1" ht="18" customHeight="1">
      <c r="B21" s="20"/>
      <c r="E21" s="15" t="s">
        <v>115</v>
      </c>
      <c r="I21" s="17" t="s">
        <v>5</v>
      </c>
      <c r="J21" s="15" t="s">
        <v>92</v>
      </c>
      <c r="L21" s="20"/>
    </row>
    <row r="22" spans="2:12" s="1" customFormat="1" ht="6.95" customHeight="1">
      <c r="B22" s="20"/>
      <c r="L22" s="20"/>
    </row>
    <row r="23" spans="2:12" s="1" customFormat="1" ht="12" customHeight="1">
      <c r="B23" s="20"/>
      <c r="D23" s="17" t="s">
        <v>117</v>
      </c>
      <c r="I23" s="17" t="s">
        <v>4</v>
      </c>
      <c r="J23" s="15" t="s">
        <v>92</v>
      </c>
      <c r="L23" s="20"/>
    </row>
    <row r="24" spans="2:12" s="1" customFormat="1" ht="18" customHeight="1">
      <c r="B24" s="20"/>
      <c r="E24" s="15" t="s">
        <v>118</v>
      </c>
      <c r="I24" s="17" t="s">
        <v>5</v>
      </c>
      <c r="J24" s="15" t="s">
        <v>92</v>
      </c>
      <c r="L24" s="20"/>
    </row>
    <row r="25" spans="2:12" s="1" customFormat="1" ht="6.95" customHeight="1">
      <c r="B25" s="20"/>
      <c r="L25" s="20"/>
    </row>
    <row r="26" spans="2:12" s="1" customFormat="1" ht="12" customHeight="1">
      <c r="B26" s="20"/>
      <c r="D26" s="17" t="s">
        <v>119</v>
      </c>
      <c r="L26" s="20"/>
    </row>
    <row r="27" spans="2:12" s="259" customFormat="1" ht="16.5" customHeight="1">
      <c r="B27" s="258"/>
      <c r="E27" s="817" t="s">
        <v>92</v>
      </c>
      <c r="F27" s="817"/>
      <c r="G27" s="817"/>
      <c r="H27" s="817"/>
      <c r="L27" s="258"/>
    </row>
    <row r="28" spans="2:12" s="1" customFormat="1" ht="6.95" customHeight="1">
      <c r="B28" s="20"/>
      <c r="L28" s="20"/>
    </row>
    <row r="29" spans="2:12" s="1" customFormat="1" ht="6.95" customHeight="1">
      <c r="B29" s="20"/>
      <c r="D29" s="42"/>
      <c r="E29" s="42"/>
      <c r="F29" s="42"/>
      <c r="G29" s="42"/>
      <c r="H29" s="42"/>
      <c r="I29" s="42"/>
      <c r="J29" s="42"/>
      <c r="K29" s="42"/>
      <c r="L29" s="20"/>
    </row>
    <row r="30" spans="2:12" s="1" customFormat="1" ht="14.45" customHeight="1">
      <c r="B30" s="20"/>
      <c r="D30" s="15" t="s">
        <v>188</v>
      </c>
      <c r="J30" s="254">
        <f>J96</f>
        <v>0</v>
      </c>
      <c r="L30" s="20"/>
    </row>
    <row r="31" spans="2:12" s="1" customFormat="1" ht="14.45" customHeight="1">
      <c r="B31" s="20"/>
      <c r="D31" s="19" t="s">
        <v>189</v>
      </c>
      <c r="J31" s="254">
        <f>J101</f>
        <v>0</v>
      </c>
      <c r="L31" s="20"/>
    </row>
    <row r="32" spans="2:12" s="1" customFormat="1" ht="25.35" customHeight="1">
      <c r="B32" s="20"/>
      <c r="D32" s="260" t="s">
        <v>122</v>
      </c>
      <c r="J32" s="253">
        <f>ROUND(J30 + J31, 2)</f>
        <v>0</v>
      </c>
      <c r="L32" s="20"/>
    </row>
    <row r="33" spans="2:12" s="1" customFormat="1" ht="6.95" customHeight="1">
      <c r="B33" s="20"/>
      <c r="D33" s="42"/>
      <c r="E33" s="42"/>
      <c r="F33" s="42"/>
      <c r="G33" s="42"/>
      <c r="H33" s="42"/>
      <c r="I33" s="42"/>
      <c r="J33" s="42"/>
      <c r="K33" s="42"/>
      <c r="L33" s="20"/>
    </row>
    <row r="34" spans="2:12" s="1" customFormat="1" ht="14.45" customHeight="1">
      <c r="B34" s="20"/>
      <c r="F34" s="255" t="s">
        <v>124</v>
      </c>
      <c r="I34" s="255" t="s">
        <v>123</v>
      </c>
      <c r="J34" s="255" t="s">
        <v>125</v>
      </c>
      <c r="L34" s="20"/>
    </row>
    <row r="35" spans="2:12" s="1" customFormat="1" ht="14.45" customHeight="1">
      <c r="B35" s="20"/>
      <c r="D35" s="252" t="s">
        <v>126</v>
      </c>
      <c r="E35" s="24" t="s">
        <v>127</v>
      </c>
      <c r="F35" s="261">
        <f>ROUND((SUM(BE101:BE102) + SUM(BE122:BE125)),  2)</f>
        <v>0</v>
      </c>
      <c r="G35" s="262"/>
      <c r="H35" s="262"/>
      <c r="I35" s="263">
        <v>0.2</v>
      </c>
      <c r="J35" s="261">
        <f>ROUND(((SUM(BE101:BE102) + SUM(BE122:BE125))*I35),  2)</f>
        <v>0</v>
      </c>
      <c r="L35" s="20"/>
    </row>
    <row r="36" spans="2:12" s="1" customFormat="1" ht="14.45" customHeight="1">
      <c r="B36" s="20"/>
      <c r="E36" s="24" t="s">
        <v>128</v>
      </c>
      <c r="F36" s="264">
        <f>ROUND((SUM(BF101:BF102) + SUM(BF122:BF125)),  2)</f>
        <v>0</v>
      </c>
      <c r="I36" s="265">
        <v>0.23</v>
      </c>
      <c r="J36" s="264">
        <f>ROUND(((SUM(BF101:BF102) + SUM(BF122:BF125))*I36),  2)</f>
        <v>0</v>
      </c>
      <c r="L36" s="20"/>
    </row>
    <row r="37" spans="2:12" s="1" customFormat="1" ht="14.45" hidden="1" customHeight="1">
      <c r="B37" s="20"/>
      <c r="E37" s="17" t="s">
        <v>129</v>
      </c>
      <c r="F37" s="264">
        <f>ROUND((SUM(BG101:BG102) + SUM(BG122:BG125)),  2)</f>
        <v>0</v>
      </c>
      <c r="I37" s="266">
        <v>0.2</v>
      </c>
      <c r="J37" s="264">
        <f>0</f>
        <v>0</v>
      </c>
      <c r="L37" s="20"/>
    </row>
    <row r="38" spans="2:12" s="1" customFormat="1" ht="14.45" hidden="1" customHeight="1">
      <c r="B38" s="20"/>
      <c r="E38" s="17" t="s">
        <v>130</v>
      </c>
      <c r="F38" s="264">
        <f>ROUND((SUM(BH101:BH102) + SUM(BH122:BH125)),  2)</f>
        <v>0</v>
      </c>
      <c r="I38" s="266">
        <v>0.2</v>
      </c>
      <c r="J38" s="264">
        <f>0</f>
        <v>0</v>
      </c>
      <c r="L38" s="20"/>
    </row>
    <row r="39" spans="2:12" s="1" customFormat="1" ht="14.45" hidden="1" customHeight="1">
      <c r="B39" s="20"/>
      <c r="E39" s="24" t="s">
        <v>131</v>
      </c>
      <c r="F39" s="261">
        <f>ROUND((SUM(BI101:BI102) + SUM(BI122:BI125)),  2)</f>
        <v>0</v>
      </c>
      <c r="G39" s="262"/>
      <c r="H39" s="262"/>
      <c r="I39" s="263">
        <v>0</v>
      </c>
      <c r="J39" s="261">
        <f>0</f>
        <v>0</v>
      </c>
      <c r="L39" s="20"/>
    </row>
    <row r="40" spans="2:12" s="1" customFormat="1" ht="6.95" customHeight="1">
      <c r="B40" s="20"/>
      <c r="L40" s="20"/>
    </row>
    <row r="41" spans="2:12" s="1" customFormat="1" ht="25.35" customHeight="1">
      <c r="B41" s="20"/>
      <c r="C41" s="77"/>
      <c r="D41" s="267" t="s">
        <v>132</v>
      </c>
      <c r="E41" s="45"/>
      <c r="F41" s="45"/>
      <c r="G41" s="268" t="s">
        <v>133</v>
      </c>
      <c r="H41" s="269" t="s">
        <v>134</v>
      </c>
      <c r="I41" s="45"/>
      <c r="J41" s="270">
        <f>SUM(J32:J39)</f>
        <v>0</v>
      </c>
      <c r="K41" s="271"/>
      <c r="L41" s="20"/>
    </row>
    <row r="42" spans="2:12" s="1" customFormat="1" ht="14.45" customHeight="1">
      <c r="B42" s="20"/>
      <c r="L42" s="20"/>
    </row>
    <row r="43" spans="2:12" ht="14.45" customHeight="1">
      <c r="B43" s="11"/>
      <c r="L43" s="11"/>
    </row>
    <row r="44" spans="2:12" ht="14.45" customHeight="1">
      <c r="B44" s="11"/>
      <c r="L44" s="11"/>
    </row>
    <row r="45" spans="2:12" ht="14.45" customHeight="1">
      <c r="B45" s="11"/>
      <c r="L45" s="11"/>
    </row>
    <row r="46" spans="2:12" ht="14.45" customHeight="1">
      <c r="B46" s="11"/>
      <c r="L46" s="11"/>
    </row>
    <row r="47" spans="2:12" ht="14.45" customHeight="1">
      <c r="B47" s="11"/>
      <c r="L47" s="11"/>
    </row>
    <row r="48" spans="2:12" ht="14.45" customHeight="1">
      <c r="B48" s="11"/>
      <c r="L48" s="11"/>
    </row>
    <row r="49" spans="2:12" ht="14.45" customHeight="1">
      <c r="B49" s="11"/>
      <c r="L49" s="11"/>
    </row>
    <row r="50" spans="2:12" s="1" customFormat="1" ht="14.45" customHeight="1">
      <c r="B50" s="20"/>
      <c r="D50" s="31" t="s">
        <v>135</v>
      </c>
      <c r="E50" s="32"/>
      <c r="F50" s="32"/>
      <c r="G50" s="31" t="s">
        <v>136</v>
      </c>
      <c r="H50" s="32"/>
      <c r="I50" s="32"/>
      <c r="J50" s="32"/>
      <c r="K50" s="32"/>
      <c r="L50" s="20"/>
    </row>
    <row r="51" spans="2:12">
      <c r="B51" s="11"/>
      <c r="L51" s="11"/>
    </row>
    <row r="52" spans="2:12">
      <c r="B52" s="11"/>
      <c r="L52" s="11"/>
    </row>
    <row r="53" spans="2:12">
      <c r="B53" s="11"/>
      <c r="L53" s="11"/>
    </row>
    <row r="54" spans="2:12">
      <c r="B54" s="11"/>
      <c r="L54" s="11"/>
    </row>
    <row r="55" spans="2:12">
      <c r="B55" s="11"/>
      <c r="L55" s="11"/>
    </row>
    <row r="56" spans="2:12">
      <c r="B56" s="11"/>
      <c r="L56" s="11"/>
    </row>
    <row r="57" spans="2:12">
      <c r="B57" s="11"/>
      <c r="L57" s="11"/>
    </row>
    <row r="58" spans="2:12">
      <c r="B58" s="11"/>
      <c r="L58" s="11"/>
    </row>
    <row r="59" spans="2:12">
      <c r="B59" s="11"/>
      <c r="L59" s="11"/>
    </row>
    <row r="60" spans="2:12">
      <c r="B60" s="11"/>
      <c r="L60" s="11"/>
    </row>
    <row r="61" spans="2:12" s="1" customFormat="1" ht="12.75">
      <c r="B61" s="20"/>
      <c r="D61" s="33" t="s">
        <v>137</v>
      </c>
      <c r="E61" s="22"/>
      <c r="F61" s="272" t="s">
        <v>138</v>
      </c>
      <c r="G61" s="33" t="s">
        <v>137</v>
      </c>
      <c r="H61" s="22"/>
      <c r="I61" s="22"/>
      <c r="J61" s="273" t="s">
        <v>138</v>
      </c>
      <c r="K61" s="22"/>
      <c r="L61" s="20"/>
    </row>
    <row r="62" spans="2:12">
      <c r="B62" s="11"/>
      <c r="L62" s="11"/>
    </row>
    <row r="63" spans="2:12">
      <c r="B63" s="11"/>
      <c r="L63" s="11"/>
    </row>
    <row r="64" spans="2:12">
      <c r="B64" s="11"/>
      <c r="L64" s="11"/>
    </row>
    <row r="65" spans="2:12" s="1" customFormat="1" ht="12.75">
      <c r="B65" s="20"/>
      <c r="D65" s="31" t="s">
        <v>139</v>
      </c>
      <c r="E65" s="32"/>
      <c r="F65" s="32"/>
      <c r="G65" s="31" t="s">
        <v>140</v>
      </c>
      <c r="H65" s="32"/>
      <c r="I65" s="32"/>
      <c r="J65" s="32"/>
      <c r="K65" s="32"/>
      <c r="L65" s="20"/>
    </row>
    <row r="66" spans="2:12">
      <c r="B66" s="11"/>
      <c r="L66" s="11"/>
    </row>
    <row r="67" spans="2:12">
      <c r="B67" s="11"/>
      <c r="L67" s="11"/>
    </row>
    <row r="68" spans="2:12">
      <c r="B68" s="11"/>
      <c r="L68" s="11"/>
    </row>
    <row r="69" spans="2:12">
      <c r="B69" s="11"/>
      <c r="L69" s="11"/>
    </row>
    <row r="70" spans="2:12">
      <c r="B70" s="11"/>
      <c r="L70" s="11"/>
    </row>
    <row r="71" spans="2:12">
      <c r="B71" s="11"/>
      <c r="L71" s="11"/>
    </row>
    <row r="72" spans="2:12">
      <c r="B72" s="11"/>
      <c r="L72" s="11"/>
    </row>
    <row r="73" spans="2:12">
      <c r="B73" s="11"/>
      <c r="L73" s="11"/>
    </row>
    <row r="74" spans="2:12">
      <c r="B74" s="11"/>
      <c r="L74" s="11"/>
    </row>
    <row r="75" spans="2:12">
      <c r="B75" s="11"/>
      <c r="L75" s="11"/>
    </row>
    <row r="76" spans="2:12" s="1" customFormat="1" ht="12.75">
      <c r="B76" s="20"/>
      <c r="D76" s="33" t="s">
        <v>137</v>
      </c>
      <c r="E76" s="22"/>
      <c r="F76" s="272" t="s">
        <v>138</v>
      </c>
      <c r="G76" s="33" t="s">
        <v>137</v>
      </c>
      <c r="H76" s="22"/>
      <c r="I76" s="22"/>
      <c r="J76" s="273" t="s">
        <v>138</v>
      </c>
      <c r="K76" s="22"/>
      <c r="L76" s="20"/>
    </row>
    <row r="77" spans="2:12" s="1" customFormat="1" ht="14.4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20"/>
    </row>
    <row r="81" spans="2:47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20"/>
    </row>
    <row r="82" spans="2:47" s="1" customFormat="1" ht="24.95" customHeight="1">
      <c r="B82" s="20"/>
      <c r="C82" s="12" t="s">
        <v>190</v>
      </c>
      <c r="L82" s="20"/>
    </row>
    <row r="83" spans="2:47" s="1" customFormat="1" ht="6.95" customHeight="1">
      <c r="B83" s="20"/>
      <c r="L83" s="20"/>
    </row>
    <row r="84" spans="2:47" s="1" customFormat="1" ht="12" customHeight="1">
      <c r="B84" s="20"/>
      <c r="C84" s="17" t="s">
        <v>104</v>
      </c>
      <c r="L84" s="20"/>
    </row>
    <row r="85" spans="2:47" s="1" customFormat="1" ht="16.5" customHeight="1">
      <c r="B85" s="20"/>
      <c r="E85" s="845" t="str">
        <f>E7</f>
        <v>Polyfunkčný komplex Muchovo námestie</v>
      </c>
      <c r="F85" s="846"/>
      <c r="G85" s="846"/>
      <c r="H85" s="846"/>
      <c r="L85" s="20"/>
    </row>
    <row r="86" spans="2:47" s="1" customFormat="1" ht="12" customHeight="1">
      <c r="B86" s="20"/>
      <c r="C86" s="17" t="s">
        <v>186</v>
      </c>
      <c r="L86" s="20"/>
    </row>
    <row r="87" spans="2:47" s="1" customFormat="1" ht="16.5" customHeight="1">
      <c r="B87" s="20"/>
      <c r="E87" s="834" t="str">
        <f>E9</f>
        <v>03 - Závlahy</v>
      </c>
      <c r="F87" s="843"/>
      <c r="G87" s="843"/>
      <c r="H87" s="843"/>
      <c r="L87" s="20"/>
    </row>
    <row r="88" spans="2:47" s="1" customFormat="1" ht="6.95" customHeight="1">
      <c r="B88" s="20"/>
      <c r="L88" s="20"/>
    </row>
    <row r="89" spans="2:47" s="1" customFormat="1" ht="12" customHeight="1">
      <c r="B89" s="20"/>
      <c r="C89" s="17" t="s">
        <v>108</v>
      </c>
      <c r="F89" s="15" t="str">
        <f>F12</f>
        <v xml:space="preserve"> </v>
      </c>
      <c r="I89" s="17" t="s">
        <v>110</v>
      </c>
      <c r="J89" s="251" t="str">
        <f>IF(J12="","",J12)</f>
        <v>4. 9. 2024</v>
      </c>
      <c r="L89" s="20"/>
    </row>
    <row r="90" spans="2:47" s="1" customFormat="1" ht="6.95" customHeight="1">
      <c r="B90" s="20"/>
      <c r="L90" s="20"/>
    </row>
    <row r="91" spans="2:47" s="1" customFormat="1" ht="15.2" customHeight="1">
      <c r="B91" s="20"/>
      <c r="C91" s="17" t="s">
        <v>112</v>
      </c>
      <c r="F91" s="15" t="str">
        <f>E15</f>
        <v xml:space="preserve"> </v>
      </c>
      <c r="I91" s="17" t="s">
        <v>114</v>
      </c>
      <c r="J91" s="256" t="str">
        <f>E21</f>
        <v>Ing. Peter Pasečný</v>
      </c>
      <c r="L91" s="20"/>
    </row>
    <row r="92" spans="2:47" s="1" customFormat="1" ht="15.2" customHeight="1">
      <c r="B92" s="20"/>
      <c r="C92" s="17" t="s">
        <v>113</v>
      </c>
      <c r="F92" s="15" t="str">
        <f>IF(E18="","",E18)</f>
        <v xml:space="preserve"> </v>
      </c>
      <c r="I92" s="17" t="s">
        <v>117</v>
      </c>
      <c r="J92" s="256" t="str">
        <f>E24</f>
        <v>Rosoft,s.r.o.</v>
      </c>
      <c r="L92" s="20"/>
    </row>
    <row r="93" spans="2:47" s="1" customFormat="1" ht="10.35" customHeight="1">
      <c r="B93" s="20"/>
      <c r="L93" s="20"/>
    </row>
    <row r="94" spans="2:47" s="1" customFormat="1" ht="29.25" customHeight="1">
      <c r="B94" s="20"/>
      <c r="C94" s="274" t="s">
        <v>191</v>
      </c>
      <c r="D94" s="77"/>
      <c r="E94" s="77"/>
      <c r="F94" s="77"/>
      <c r="G94" s="77"/>
      <c r="H94" s="77"/>
      <c r="I94" s="77"/>
      <c r="J94" s="275" t="s">
        <v>192</v>
      </c>
      <c r="K94" s="77"/>
      <c r="L94" s="20"/>
    </row>
    <row r="95" spans="2:47" s="1" customFormat="1" ht="10.35" customHeight="1">
      <c r="B95" s="20"/>
      <c r="L95" s="20"/>
    </row>
    <row r="96" spans="2:47" s="1" customFormat="1" ht="22.9" customHeight="1">
      <c r="B96" s="20"/>
      <c r="C96" s="276" t="s">
        <v>193</v>
      </c>
      <c r="J96" s="253">
        <f>J122</f>
        <v>0</v>
      </c>
      <c r="L96" s="20"/>
      <c r="AU96" s="8" t="s">
        <v>194</v>
      </c>
    </row>
    <row r="97" spans="2:14" s="278" customFormat="1" ht="24.95" customHeight="1">
      <c r="B97" s="277"/>
      <c r="D97" s="279" t="s">
        <v>1014</v>
      </c>
      <c r="E97" s="280"/>
      <c r="F97" s="280"/>
      <c r="G97" s="280"/>
      <c r="H97" s="280"/>
      <c r="I97" s="280"/>
      <c r="J97" s="281">
        <f>J123</f>
        <v>0</v>
      </c>
      <c r="L97" s="277"/>
    </row>
    <row r="98" spans="2:14" s="283" customFormat="1" ht="19.899999999999999" customHeight="1">
      <c r="B98" s="282"/>
      <c r="D98" s="284" t="s">
        <v>1015</v>
      </c>
      <c r="E98" s="285"/>
      <c r="F98" s="285"/>
      <c r="G98" s="285"/>
      <c r="H98" s="285"/>
      <c r="I98" s="285"/>
      <c r="J98" s="286">
        <f>J124</f>
        <v>0</v>
      </c>
      <c r="L98" s="282"/>
    </row>
    <row r="99" spans="2:14" s="1" customFormat="1" ht="21.75" customHeight="1">
      <c r="B99" s="20"/>
      <c r="L99" s="20"/>
    </row>
    <row r="100" spans="2:14" s="1" customFormat="1" ht="6.95" customHeight="1">
      <c r="B100" s="20"/>
      <c r="L100" s="20"/>
    </row>
    <row r="101" spans="2:14" s="1" customFormat="1" ht="29.25" customHeight="1">
      <c r="B101" s="20"/>
      <c r="C101" s="276" t="s">
        <v>200</v>
      </c>
      <c r="J101" s="287">
        <v>0</v>
      </c>
      <c r="L101" s="20"/>
      <c r="N101" s="288" t="s">
        <v>126</v>
      </c>
    </row>
    <row r="102" spans="2:14" s="1" customFormat="1" ht="18" customHeight="1">
      <c r="B102" s="20"/>
      <c r="L102" s="20"/>
    </row>
    <row r="103" spans="2:14" s="1" customFormat="1" ht="29.25" customHeight="1">
      <c r="B103" s="20"/>
      <c r="C103" s="76" t="s">
        <v>184</v>
      </c>
      <c r="D103" s="77"/>
      <c r="E103" s="77"/>
      <c r="F103" s="77"/>
      <c r="G103" s="77"/>
      <c r="H103" s="77"/>
      <c r="I103" s="77"/>
      <c r="J103" s="78">
        <f>ROUND(J96+J101,2)</f>
        <v>0</v>
      </c>
      <c r="K103" s="77"/>
      <c r="L103" s="20"/>
    </row>
    <row r="104" spans="2:14" s="1" customFormat="1" ht="6.95" customHeight="1">
      <c r="B104" s="34"/>
      <c r="C104" s="35"/>
      <c r="D104" s="35"/>
      <c r="E104" s="35"/>
      <c r="F104" s="35"/>
      <c r="G104" s="35"/>
      <c r="H104" s="35"/>
      <c r="I104" s="35"/>
      <c r="J104" s="35"/>
      <c r="K104" s="35"/>
      <c r="L104" s="20"/>
    </row>
    <row r="108" spans="2:14" s="1" customFormat="1" ht="6.95" customHeight="1"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20"/>
    </row>
    <row r="109" spans="2:14" s="1" customFormat="1" ht="24.95" customHeight="1">
      <c r="B109" s="20"/>
      <c r="C109" s="12" t="s">
        <v>205</v>
      </c>
      <c r="L109" s="20"/>
    </row>
    <row r="110" spans="2:14" s="1" customFormat="1" ht="6.95" customHeight="1">
      <c r="B110" s="20"/>
      <c r="L110" s="20"/>
    </row>
    <row r="111" spans="2:14" s="1" customFormat="1" ht="12" customHeight="1">
      <c r="B111" s="20"/>
      <c r="C111" s="17" t="s">
        <v>104</v>
      </c>
      <c r="L111" s="20"/>
    </row>
    <row r="112" spans="2:14" s="1" customFormat="1" ht="16.5" customHeight="1">
      <c r="B112" s="20"/>
      <c r="E112" s="845" t="str">
        <f>E7</f>
        <v>Polyfunkčný komplex Muchovo námestie</v>
      </c>
      <c r="F112" s="846"/>
      <c r="G112" s="846"/>
      <c r="H112" s="846"/>
      <c r="L112" s="20"/>
    </row>
    <row r="113" spans="2:65" s="1" customFormat="1" ht="12" customHeight="1">
      <c r="B113" s="20"/>
      <c r="C113" s="17" t="s">
        <v>186</v>
      </c>
      <c r="L113" s="20"/>
    </row>
    <row r="114" spans="2:65" s="1" customFormat="1" ht="16.5" customHeight="1">
      <c r="B114" s="20"/>
      <c r="E114" s="834" t="str">
        <f>E9</f>
        <v>03 - Závlahy</v>
      </c>
      <c r="F114" s="843"/>
      <c r="G114" s="843"/>
      <c r="H114" s="843"/>
      <c r="L114" s="20"/>
    </row>
    <row r="115" spans="2:65" s="1" customFormat="1" ht="6.95" customHeight="1">
      <c r="B115" s="20"/>
      <c r="L115" s="20"/>
    </row>
    <row r="116" spans="2:65" s="1" customFormat="1" ht="12" customHeight="1">
      <c r="B116" s="20"/>
      <c r="C116" s="17" t="s">
        <v>108</v>
      </c>
      <c r="F116" s="15" t="str">
        <f>F12</f>
        <v xml:space="preserve"> </v>
      </c>
      <c r="I116" s="17" t="s">
        <v>110</v>
      </c>
      <c r="J116" s="251" t="str">
        <f>IF(J12="","",J12)</f>
        <v>4. 9. 2024</v>
      </c>
      <c r="L116" s="20"/>
    </row>
    <row r="117" spans="2:65" s="1" customFormat="1" ht="6.95" customHeight="1">
      <c r="B117" s="20"/>
      <c r="L117" s="20"/>
    </row>
    <row r="118" spans="2:65" s="1" customFormat="1" ht="15.2" customHeight="1">
      <c r="B118" s="20"/>
      <c r="C118" s="17" t="s">
        <v>112</v>
      </c>
      <c r="F118" s="15" t="str">
        <f>E15</f>
        <v xml:space="preserve"> </v>
      </c>
      <c r="I118" s="17" t="s">
        <v>114</v>
      </c>
      <c r="J118" s="256" t="str">
        <f>E21</f>
        <v>Ing. Peter Pasečný</v>
      </c>
      <c r="L118" s="20"/>
    </row>
    <row r="119" spans="2:65" s="1" customFormat="1" ht="15.2" customHeight="1">
      <c r="B119" s="20"/>
      <c r="C119" s="17" t="s">
        <v>113</v>
      </c>
      <c r="F119" s="15" t="str">
        <f>IF(E18="","",E18)</f>
        <v xml:space="preserve"> </v>
      </c>
      <c r="I119" s="17" t="s">
        <v>117</v>
      </c>
      <c r="J119" s="256" t="str">
        <f>E24</f>
        <v>Rosoft,s.r.o.</v>
      </c>
      <c r="L119" s="20"/>
    </row>
    <row r="120" spans="2:65" s="1" customFormat="1" ht="10.35" customHeight="1">
      <c r="B120" s="20"/>
      <c r="L120" s="20"/>
    </row>
    <row r="121" spans="2:65" s="297" customFormat="1" ht="29.25" customHeight="1">
      <c r="B121" s="292"/>
      <c r="C121" s="293" t="s">
        <v>206</v>
      </c>
      <c r="D121" s="294" t="s">
        <v>147</v>
      </c>
      <c r="E121" s="294" t="s">
        <v>143</v>
      </c>
      <c r="F121" s="294" t="s">
        <v>144</v>
      </c>
      <c r="G121" s="294" t="s">
        <v>207</v>
      </c>
      <c r="H121" s="294" t="s">
        <v>208</v>
      </c>
      <c r="I121" s="294" t="s">
        <v>209</v>
      </c>
      <c r="J121" s="295" t="s">
        <v>192</v>
      </c>
      <c r="K121" s="296" t="s">
        <v>210</v>
      </c>
      <c r="L121" s="292"/>
      <c r="M121" s="47" t="s">
        <v>92</v>
      </c>
      <c r="N121" s="48" t="s">
        <v>126</v>
      </c>
      <c r="O121" s="48" t="s">
        <v>211</v>
      </c>
      <c r="P121" s="48" t="s">
        <v>212</v>
      </c>
      <c r="Q121" s="48" t="s">
        <v>213</v>
      </c>
      <c r="R121" s="48" t="s">
        <v>214</v>
      </c>
      <c r="S121" s="48" t="s">
        <v>215</v>
      </c>
      <c r="T121" s="49" t="s">
        <v>216</v>
      </c>
    </row>
    <row r="122" spans="2:65" s="1" customFormat="1" ht="22.9" customHeight="1">
      <c r="B122" s="20"/>
      <c r="C122" s="52" t="s">
        <v>188</v>
      </c>
      <c r="J122" s="298">
        <f>BK122</f>
        <v>0</v>
      </c>
      <c r="L122" s="20"/>
      <c r="M122" s="50"/>
      <c r="N122" s="42"/>
      <c r="O122" s="42"/>
      <c r="P122" s="299">
        <f>P123</f>
        <v>0</v>
      </c>
      <c r="Q122" s="42"/>
      <c r="R122" s="299">
        <f>R123</f>
        <v>0</v>
      </c>
      <c r="S122" s="42"/>
      <c r="T122" s="300">
        <f>T123</f>
        <v>0</v>
      </c>
      <c r="AT122" s="8" t="s">
        <v>161</v>
      </c>
      <c r="AU122" s="8" t="s">
        <v>194</v>
      </c>
      <c r="BK122" s="301">
        <f>BK123</f>
        <v>0</v>
      </c>
    </row>
    <row r="123" spans="2:65" s="303" customFormat="1" ht="25.9" customHeight="1">
      <c r="B123" s="302"/>
      <c r="D123" s="304" t="s">
        <v>161</v>
      </c>
      <c r="E123" s="305" t="s">
        <v>1016</v>
      </c>
      <c r="F123" s="305" t="s">
        <v>1017</v>
      </c>
      <c r="J123" s="306">
        <f>BK123</f>
        <v>0</v>
      </c>
      <c r="L123" s="302"/>
      <c r="M123" s="307"/>
      <c r="P123" s="308">
        <f>P124</f>
        <v>0</v>
      </c>
      <c r="R123" s="308">
        <f>R124</f>
        <v>0</v>
      </c>
      <c r="T123" s="309">
        <f>T124</f>
        <v>0</v>
      </c>
      <c r="AR123" s="304" t="s">
        <v>225</v>
      </c>
      <c r="AT123" s="310" t="s">
        <v>161</v>
      </c>
      <c r="AU123" s="310" t="s">
        <v>162</v>
      </c>
      <c r="AY123" s="304" t="s">
        <v>219</v>
      </c>
      <c r="BK123" s="311">
        <f>BK124</f>
        <v>0</v>
      </c>
    </row>
    <row r="124" spans="2:65" s="303" customFormat="1" ht="22.9" customHeight="1">
      <c r="B124" s="302"/>
      <c r="D124" s="304" t="s">
        <v>161</v>
      </c>
      <c r="E124" s="312" t="s">
        <v>1018</v>
      </c>
      <c r="F124" s="312" t="s">
        <v>1019</v>
      </c>
      <c r="J124" s="313">
        <f>BK124</f>
        <v>0</v>
      </c>
      <c r="L124" s="302"/>
      <c r="M124" s="307"/>
      <c r="P124" s="308">
        <f>P125</f>
        <v>0</v>
      </c>
      <c r="R124" s="308">
        <f>R125</f>
        <v>0</v>
      </c>
      <c r="T124" s="309">
        <f>T125</f>
        <v>0</v>
      </c>
      <c r="AR124" s="304" t="s">
        <v>225</v>
      </c>
      <c r="AT124" s="310" t="s">
        <v>161</v>
      </c>
      <c r="AU124" s="310" t="s">
        <v>169</v>
      </c>
      <c r="AY124" s="304" t="s">
        <v>219</v>
      </c>
      <c r="BK124" s="311">
        <f>BK125</f>
        <v>0</v>
      </c>
    </row>
    <row r="125" spans="2:65" s="1" customFormat="1" ht="16.5" customHeight="1">
      <c r="B125" s="79"/>
      <c r="C125" s="80" t="s">
        <v>169</v>
      </c>
      <c r="D125" s="80" t="s">
        <v>221</v>
      </c>
      <c r="E125" s="81" t="s">
        <v>1020</v>
      </c>
      <c r="F125" s="82" t="s">
        <v>1021</v>
      </c>
      <c r="G125" s="83" t="s">
        <v>1022</v>
      </c>
      <c r="H125" s="84">
        <v>1</v>
      </c>
      <c r="I125" s="318">
        <v>0</v>
      </c>
      <c r="J125" s="85">
        <f>ROUND(I125*H125,2)</f>
        <v>0</v>
      </c>
      <c r="K125" s="86"/>
      <c r="L125" s="20"/>
      <c r="M125" s="328" t="s">
        <v>92</v>
      </c>
      <c r="N125" s="329" t="s">
        <v>128</v>
      </c>
      <c r="O125" s="330">
        <v>0</v>
      </c>
      <c r="P125" s="330">
        <f>O125*H125</f>
        <v>0</v>
      </c>
      <c r="Q125" s="330">
        <v>0</v>
      </c>
      <c r="R125" s="330">
        <f>Q125*H125</f>
        <v>0</v>
      </c>
      <c r="S125" s="330">
        <v>0</v>
      </c>
      <c r="T125" s="331">
        <f>S125*H125</f>
        <v>0</v>
      </c>
      <c r="AR125" s="324" t="s">
        <v>225</v>
      </c>
      <c r="AT125" s="324" t="s">
        <v>221</v>
      </c>
      <c r="AU125" s="324" t="s">
        <v>203</v>
      </c>
      <c r="AY125" s="8" t="s">
        <v>219</v>
      </c>
      <c r="BE125" s="291">
        <f>IF(N125="základná",J125,0)</f>
        <v>0</v>
      </c>
      <c r="BF125" s="291">
        <f>IF(N125="znížená",J125,0)</f>
        <v>0</v>
      </c>
      <c r="BG125" s="291">
        <f>IF(N125="zákl. prenesená",J125,0)</f>
        <v>0</v>
      </c>
      <c r="BH125" s="291">
        <f>IF(N125="zníž. prenesená",J125,0)</f>
        <v>0</v>
      </c>
      <c r="BI125" s="291">
        <f>IF(N125="nulová",J125,0)</f>
        <v>0</v>
      </c>
      <c r="BJ125" s="8" t="s">
        <v>203</v>
      </c>
      <c r="BK125" s="291">
        <f>ROUND(I125*H125,2)</f>
        <v>0</v>
      </c>
      <c r="BL125" s="8" t="s">
        <v>225</v>
      </c>
      <c r="BM125" s="324" t="s">
        <v>1023</v>
      </c>
    </row>
    <row r="126" spans="2:65" s="1" customFormat="1" ht="6.95" customHeight="1">
      <c r="B126" s="34"/>
      <c r="C126" s="35"/>
      <c r="D126" s="35"/>
      <c r="E126" s="35"/>
      <c r="F126" s="35"/>
      <c r="G126" s="35"/>
      <c r="H126" s="35"/>
      <c r="I126" s="35"/>
      <c r="J126" s="35"/>
      <c r="K126" s="35"/>
      <c r="L126" s="20"/>
    </row>
  </sheetData>
  <sheetProtection algorithmName="SHA-512" hashValue="SbzhwzyiZqe8yWT7MSzh0xwRKqfJ9/wJUe8Rdygb8rFLOV6PO/YVHA9ZYXV14uJMD3sJ9vEpIPg/O3ghaHyQVw==" saltValue="XajIU9pBhoATulz1C+jctQ==" spinCount="100000" sheet="1" objects="1" scenarios="1" formatCells="0"/>
  <autoFilter ref="C121:K125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3d1ceb-ec91-4593-ab49-8ce9533748d9">
      <Terms xmlns="http://schemas.microsoft.com/office/infopath/2007/PartnerControls"/>
    </lcf76f155ced4ddcb4097134ff3c332f>
    <TaxCatchAll xmlns="e4b31099-8163-4ac9-ab84-be06feeb7ef4" xsi:nil="true"/>
    <Stav xmlns="bb3d1ceb-ec91-4593-ab49-8ce9533748d9">Potrebné vybaviť</Stav>
    <Stav1 xmlns="bb3d1ceb-ec91-4593-ab49-8ce9533748d9">false</Stav1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BFF8F833A8A44EA8D88F930154EE1B" ma:contentTypeVersion="19" ma:contentTypeDescription="Umožňuje vytvoriť nový dokument." ma:contentTypeScope="" ma:versionID="34ba83515a83cae342522c2bf356a90a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a5489be7e2dd4cc2a63023adf8714cfe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tav" minOccurs="0"/>
                <xsd:element ref="ns2:Stav1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" ma:index="22" nillable="true" ma:displayName="Stav" ma:default="Potrebné vybaviť" ma:format="RadioButtons" ma:internalName="Stav">
      <xsd:simpleType>
        <xsd:union memberTypes="dms:Text">
          <xsd:simpleType>
            <xsd:restriction base="dms:Choice">
              <xsd:enumeration value="Vybavené"/>
              <xsd:enumeration value="Potrebné vybaviť"/>
              <xsd:enumeration value="Voľba 2"/>
            </xsd:restriction>
          </xsd:simpleType>
        </xsd:union>
      </xsd:simpleType>
    </xsd:element>
    <xsd:element name="Stav1" ma:index="23" nillable="true" ma:displayName="Stav1" ma:default="0" ma:format="Dropdown" ma:internalName="Stav1">
      <xsd:simpleType>
        <xsd:restriction base="dms:Boolea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03E902-E767-48B7-A93D-91BB55E93D51}">
  <ds:schemaRefs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bb3d1ceb-ec91-4593-ab49-8ce9533748d9"/>
    <ds:schemaRef ds:uri="http://schemas.microsoft.com/office/infopath/2007/PartnerControls"/>
    <ds:schemaRef ds:uri="http://schemas.openxmlformats.org/package/2006/metadata/core-properties"/>
    <ds:schemaRef ds:uri="e4b31099-8163-4ac9-ab84-be06feeb7ef4"/>
  </ds:schemaRefs>
</ds:datastoreItem>
</file>

<file path=customXml/itemProps2.xml><?xml version="1.0" encoding="utf-8"?>
<ds:datastoreItem xmlns:ds="http://schemas.openxmlformats.org/officeDocument/2006/customXml" ds:itemID="{E8FE5429-BB62-4E92-9F40-8C4ECAFF6D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341207-D1F1-4C1D-8CE7-1446B20BB6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17</vt:i4>
      </vt:variant>
      <vt:variant>
        <vt:lpstr>Pomenované rozsahy</vt:lpstr>
      </vt:variant>
      <vt:variant>
        <vt:i4>18</vt:i4>
      </vt:variant>
    </vt:vector>
  </HeadingPairs>
  <TitlesOfParts>
    <vt:vector size="35" baseType="lpstr">
      <vt:lpstr>Ponuka </vt:lpstr>
      <vt:lpstr>Podmienky účasti </vt:lpstr>
      <vt:lpstr>Osobné postavenie</vt:lpstr>
      <vt:lpstr>Koneční užívatelia výhod</vt:lpstr>
      <vt:lpstr>Medzinárodné sankcie</vt:lpstr>
      <vt:lpstr>Rekapitulácia stavby</vt:lpstr>
      <vt:lpstr>01 - Asanácia SO 23.01</vt:lpstr>
      <vt:lpstr>02 - Sadové úpravy</vt:lpstr>
      <vt:lpstr>03 - Závlahy</vt:lpstr>
      <vt:lpstr>04 - SO 15.3 - Areálová studňa</vt:lpstr>
      <vt:lpstr>05 - SO 11.3 - Areálové osvetle</vt:lpstr>
      <vt:lpstr>Závlaha - Rozpočet</vt:lpstr>
      <vt:lpstr>Príloha -Sadové úpravy</vt:lpstr>
      <vt:lpstr>Príloha - Asanácia</vt:lpstr>
      <vt:lpstr>Príloha - Sadovnícke skladby</vt:lpstr>
      <vt:lpstr>Príloha - Rastlinný materiál</vt:lpstr>
      <vt:lpstr>Príloha - Mobiliár  a prvky</vt:lpstr>
      <vt:lpstr>'01 - Asanácia SO 23.01'!Názvy_tlače</vt:lpstr>
      <vt:lpstr>'02 - Sadové úpravy'!Názvy_tlače</vt:lpstr>
      <vt:lpstr>'03 - Závlahy'!Názvy_tlače</vt:lpstr>
      <vt:lpstr>'05 - SO 11.3 - Areálové osvetle'!Názvy_tlače</vt:lpstr>
      <vt:lpstr>'Rekapitulácia stavby'!Názvy_tlače</vt:lpstr>
      <vt:lpstr>'01 - Asanácia SO 23.01'!Oblasť_tlače</vt:lpstr>
      <vt:lpstr>'02 - Sadové úpravy'!Oblasť_tlače</vt:lpstr>
      <vt:lpstr>'03 - Závlahy'!Oblasť_tlače</vt:lpstr>
      <vt:lpstr>'04 - SO 15.3 - Areálová studňa'!Oblasť_tlače</vt:lpstr>
      <vt:lpstr>'05 - SO 11.3 - Areálové osvetle'!Oblasť_tlače</vt:lpstr>
      <vt:lpstr>'Koneční užívatelia výhod'!Oblasť_tlače</vt:lpstr>
      <vt:lpstr>'Medzinárodné sankcie'!Oblasť_tlače</vt:lpstr>
      <vt:lpstr>'Osobné postavenie'!Oblasť_tlače</vt:lpstr>
      <vt:lpstr>'Podmienky účasti '!Oblasť_tlače</vt:lpstr>
      <vt:lpstr>'Ponuka '!Oblasť_tlače</vt:lpstr>
      <vt:lpstr>'Príloha -Sadové úpravy'!Oblasť_tlače</vt:lpstr>
      <vt:lpstr>'Rekapitulácia stavby'!Oblasť_tlače</vt:lpstr>
      <vt:lpstr>'Závlaha - Rozpočet'!Oblasť_tlače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PetraJanovicova PetraJanovicova</dc:creator>
  <cp:keywords/>
  <dc:description/>
  <cp:lastModifiedBy>Stašjaková Katarína, Ing.</cp:lastModifiedBy>
  <cp:revision/>
  <cp:lastPrinted>2025-03-31T14:28:17Z</cp:lastPrinted>
  <dcterms:created xsi:type="dcterms:W3CDTF">2024-09-06T07:29:08Z</dcterms:created>
  <dcterms:modified xsi:type="dcterms:W3CDTF">2025-03-31T14:48:15Z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  <property fmtid="{D5CDD505-2E9C-101B-9397-08002B2CF9AE}" pid="3" name="MediaServiceImageTags">
    <vt:lpwstr/>
  </property>
</Properties>
</file>