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ZECH PROJECTS\Desktop\Zakázky\2024\24_23 ZŠ Vančurova\REVIZE_HOTOVO_POSLÁNO P.HOŘÍNKOVI\"/>
    </mc:Choice>
  </mc:AlternateContent>
  <xr:revisionPtr revIDLastSave="0" documentId="13_ncr:1_{1CAC7F93-D79D-4919-BD9B-9567BD4D6D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202209 - ZŚ Vančurova - s..." sheetId="2" r:id="rId2"/>
    <sheet name="Rekapitulace elektroinstalace" sheetId="3" r:id="rId3"/>
    <sheet name="Položky elektroinstalace" sheetId="4" r:id="rId4"/>
  </sheets>
  <externalReferences>
    <externalReference r:id="rId5"/>
  </externalReferences>
  <definedNames>
    <definedName name="_xlnm._FilterDatabase" localSheetId="1" hidden="1">'202209 - ZŚ Vančurova - s...'!$C$135:$K$340</definedName>
    <definedName name="_xlnm.Print_Titles" localSheetId="1">'202209 - ZŚ Vančurova - s...'!$135:$135</definedName>
    <definedName name="_xlnm.Print_Titles" localSheetId="0">'Rekapitulace stavby'!$92:$92</definedName>
    <definedName name="_xlnm.Print_Area" localSheetId="1">'202209 - ZŚ Vančurova - s...'!$C$4:$J$76,'202209 - ZŚ Vančurova - s...'!$C$82:$J$119,'202209 - ZŚ Vančurova - s...'!$C$125:$J$340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G75" i="4" l="1"/>
  <c r="G74" i="4"/>
  <c r="G66" i="4"/>
  <c r="G65" i="4"/>
  <c r="G57" i="4"/>
  <c r="G56" i="4"/>
  <c r="G55" i="4"/>
  <c r="G54" i="4"/>
  <c r="G53" i="4"/>
  <c r="G52" i="4"/>
  <c r="G51" i="4"/>
  <c r="G50" i="4"/>
  <c r="G49" i="4"/>
  <c r="G48" i="4"/>
  <c r="G47" i="4"/>
  <c r="G46" i="4"/>
  <c r="G37" i="4"/>
  <c r="G38" i="4" s="1"/>
  <c r="D42" i="4" s="1"/>
  <c r="G28" i="4"/>
  <c r="G27" i="4"/>
  <c r="G18" i="4"/>
  <c r="G19" i="4" s="1"/>
  <c r="C6" i="3" s="1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C13" i="3"/>
  <c r="G68" i="4" l="1"/>
  <c r="D70" i="4" s="1"/>
  <c r="G77" i="4"/>
  <c r="D79" i="4" s="1"/>
  <c r="G59" i="4"/>
  <c r="G29" i="4"/>
  <c r="D33" i="4" s="1"/>
  <c r="G17" i="4"/>
  <c r="C5" i="3" s="1"/>
  <c r="G31" i="4"/>
  <c r="C8" i="3" s="1"/>
  <c r="G40" i="4"/>
  <c r="C9" i="3" s="1"/>
  <c r="J35" i="2"/>
  <c r="J34" i="2"/>
  <c r="AY95" i="1" s="1"/>
  <c r="J33" i="2"/>
  <c r="AX95" i="1" s="1"/>
  <c r="BI338" i="2"/>
  <c r="BH338" i="2"/>
  <c r="BG338" i="2"/>
  <c r="BF338" i="2"/>
  <c r="T338" i="2"/>
  <c r="T337" i="2"/>
  <c r="R338" i="2"/>
  <c r="R337" i="2" s="1"/>
  <c r="P338" i="2"/>
  <c r="P337" i="2" s="1"/>
  <c r="BI334" i="2"/>
  <c r="BH334" i="2"/>
  <c r="BG334" i="2"/>
  <c r="BF334" i="2"/>
  <c r="T334" i="2"/>
  <c r="T333" i="2"/>
  <c r="R334" i="2"/>
  <c r="R333" i="2"/>
  <c r="P334" i="2"/>
  <c r="P333" i="2" s="1"/>
  <c r="BI330" i="2"/>
  <c r="BH330" i="2"/>
  <c r="BG330" i="2"/>
  <c r="BF330" i="2"/>
  <c r="T330" i="2"/>
  <c r="T329" i="2" s="1"/>
  <c r="R330" i="2"/>
  <c r="R329" i="2"/>
  <c r="P330" i="2"/>
  <c r="P329" i="2" s="1"/>
  <c r="BI326" i="2"/>
  <c r="BH326" i="2"/>
  <c r="BG326" i="2"/>
  <c r="BF326" i="2"/>
  <c r="T326" i="2"/>
  <c r="R326" i="2"/>
  <c r="P326" i="2"/>
  <c r="BI323" i="2"/>
  <c r="BH323" i="2"/>
  <c r="BG323" i="2"/>
  <c r="BF323" i="2"/>
  <c r="T323" i="2"/>
  <c r="R323" i="2"/>
  <c r="P323" i="2"/>
  <c r="BI320" i="2"/>
  <c r="BH320" i="2"/>
  <c r="BG320" i="2"/>
  <c r="BF320" i="2"/>
  <c r="T320" i="2"/>
  <c r="R320" i="2"/>
  <c r="P320" i="2"/>
  <c r="BI316" i="2"/>
  <c r="BH316" i="2"/>
  <c r="BG316" i="2"/>
  <c r="BF316" i="2"/>
  <c r="T316" i="2"/>
  <c r="T315" i="2" s="1"/>
  <c r="R316" i="2"/>
  <c r="R315" i="2" s="1"/>
  <c r="P316" i="2"/>
  <c r="P315" i="2" s="1"/>
  <c r="BI312" i="2"/>
  <c r="BH312" i="2"/>
  <c r="BG312" i="2"/>
  <c r="BF312" i="2"/>
  <c r="T312" i="2"/>
  <c r="R312" i="2"/>
  <c r="P312" i="2"/>
  <c r="BI309" i="2"/>
  <c r="BH309" i="2"/>
  <c r="BG309" i="2"/>
  <c r="BF309" i="2"/>
  <c r="T309" i="2"/>
  <c r="R309" i="2"/>
  <c r="P309" i="2"/>
  <c r="BI306" i="2"/>
  <c r="BH306" i="2"/>
  <c r="BG306" i="2"/>
  <c r="BF306" i="2"/>
  <c r="T306" i="2"/>
  <c r="R306" i="2"/>
  <c r="P306" i="2"/>
  <c r="BI301" i="2"/>
  <c r="BH301" i="2"/>
  <c r="BG301" i="2"/>
  <c r="BF301" i="2"/>
  <c r="T301" i="2"/>
  <c r="R301" i="2"/>
  <c r="P301" i="2"/>
  <c r="BI296" i="2"/>
  <c r="BH296" i="2"/>
  <c r="BG296" i="2"/>
  <c r="BF296" i="2"/>
  <c r="T296" i="2"/>
  <c r="T295" i="2" s="1"/>
  <c r="R296" i="2"/>
  <c r="R295" i="2" s="1"/>
  <c r="P296" i="2"/>
  <c r="P295" i="2"/>
  <c r="BI285" i="2"/>
  <c r="BH285" i="2"/>
  <c r="BG285" i="2"/>
  <c r="BF285" i="2"/>
  <c r="T285" i="2"/>
  <c r="R285" i="2"/>
  <c r="P285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71" i="2"/>
  <c r="BH271" i="2"/>
  <c r="BG271" i="2"/>
  <c r="BF271" i="2"/>
  <c r="T271" i="2"/>
  <c r="R271" i="2"/>
  <c r="P271" i="2"/>
  <c r="BI261" i="2"/>
  <c r="BH261" i="2"/>
  <c r="BG261" i="2"/>
  <c r="BF261" i="2"/>
  <c r="T261" i="2"/>
  <c r="R261" i="2"/>
  <c r="P261" i="2"/>
  <c r="BI257" i="2"/>
  <c r="BH257" i="2"/>
  <c r="BG257" i="2"/>
  <c r="BF257" i="2"/>
  <c r="T257" i="2"/>
  <c r="R257" i="2"/>
  <c r="P257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5" i="2"/>
  <c r="BH245" i="2"/>
  <c r="BG245" i="2"/>
  <c r="BF245" i="2"/>
  <c r="T245" i="2"/>
  <c r="R245" i="2"/>
  <c r="P245" i="2"/>
  <c r="BI242" i="2"/>
  <c r="BH242" i="2"/>
  <c r="BG242" i="2"/>
  <c r="BF242" i="2"/>
  <c r="T242" i="2"/>
  <c r="R242" i="2"/>
  <c r="P242" i="2"/>
  <c r="BI239" i="2"/>
  <c r="BH239" i="2"/>
  <c r="BG239" i="2"/>
  <c r="BF239" i="2"/>
  <c r="T239" i="2"/>
  <c r="R239" i="2"/>
  <c r="P239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5" i="2"/>
  <c r="BH225" i="2"/>
  <c r="BG225" i="2"/>
  <c r="BF225" i="2"/>
  <c r="T225" i="2"/>
  <c r="T224" i="2" s="1"/>
  <c r="R225" i="2"/>
  <c r="R224" i="2"/>
  <c r="P225" i="2"/>
  <c r="P224" i="2" s="1"/>
  <c r="BI222" i="2"/>
  <c r="BH222" i="2"/>
  <c r="BG222" i="2"/>
  <c r="BF222" i="2"/>
  <c r="T222" i="2"/>
  <c r="R222" i="2"/>
  <c r="P222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13" i="2"/>
  <c r="BH213" i="2"/>
  <c r="BG213" i="2"/>
  <c r="BF213" i="2"/>
  <c r="T213" i="2"/>
  <c r="R213" i="2"/>
  <c r="P213" i="2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R204" i="2"/>
  <c r="P204" i="2"/>
  <c r="BI200" i="2"/>
  <c r="BH200" i="2"/>
  <c r="BG200" i="2"/>
  <c r="BF200" i="2"/>
  <c r="T200" i="2"/>
  <c r="T199" i="2" s="1"/>
  <c r="R200" i="2"/>
  <c r="R199" i="2" s="1"/>
  <c r="P200" i="2"/>
  <c r="P199" i="2" s="1"/>
  <c r="BI196" i="2"/>
  <c r="BH196" i="2"/>
  <c r="BG196" i="2"/>
  <c r="BF196" i="2"/>
  <c r="T196" i="2"/>
  <c r="R196" i="2"/>
  <c r="P196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T179" i="2" s="1"/>
  <c r="R180" i="2"/>
  <c r="R179" i="2" s="1"/>
  <c r="P180" i="2"/>
  <c r="P179" i="2" s="1"/>
  <c r="BI177" i="2"/>
  <c r="BH177" i="2"/>
  <c r="BG177" i="2"/>
  <c r="BF177" i="2"/>
  <c r="T177" i="2"/>
  <c r="R177" i="2"/>
  <c r="P177" i="2"/>
  <c r="BI173" i="2"/>
  <c r="BH173" i="2"/>
  <c r="BG173" i="2"/>
  <c r="BF173" i="2"/>
  <c r="T173" i="2"/>
  <c r="R173" i="2"/>
  <c r="P173" i="2"/>
  <c r="BI170" i="2"/>
  <c r="BH170" i="2"/>
  <c r="BG170" i="2"/>
  <c r="BF170" i="2"/>
  <c r="T170" i="2"/>
  <c r="R170" i="2"/>
  <c r="P170" i="2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48" i="2"/>
  <c r="BH148" i="2"/>
  <c r="BG148" i="2"/>
  <c r="BF148" i="2"/>
  <c r="T148" i="2"/>
  <c r="R148" i="2"/>
  <c r="P148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F130" i="2"/>
  <c r="E128" i="2"/>
  <c r="F87" i="2"/>
  <c r="E85" i="2"/>
  <c r="J22" i="2"/>
  <c r="E22" i="2"/>
  <c r="J90" i="2" s="1"/>
  <c r="J21" i="2"/>
  <c r="J19" i="2"/>
  <c r="E19" i="2"/>
  <c r="J89" i="2" s="1"/>
  <c r="J18" i="2"/>
  <c r="J16" i="2"/>
  <c r="E16" i="2"/>
  <c r="F133" i="2" s="1"/>
  <c r="J15" i="2"/>
  <c r="J13" i="2"/>
  <c r="E13" i="2"/>
  <c r="F132" i="2" s="1"/>
  <c r="J12" i="2"/>
  <c r="J10" i="2"/>
  <c r="J130" i="2" s="1"/>
  <c r="L90" i="1"/>
  <c r="AM90" i="1"/>
  <c r="AM89" i="1"/>
  <c r="L89" i="1"/>
  <c r="AM87" i="1"/>
  <c r="L87" i="1"/>
  <c r="L85" i="1"/>
  <c r="L84" i="1"/>
  <c r="J213" i="2"/>
  <c r="J316" i="2"/>
  <c r="J245" i="2"/>
  <c r="BK193" i="2"/>
  <c r="J231" i="2"/>
  <c r="BK213" i="2"/>
  <c r="J312" i="2"/>
  <c r="BK255" i="2"/>
  <c r="J177" i="2"/>
  <c r="BK334" i="2"/>
  <c r="BK142" i="2"/>
  <c r="J173" i="2"/>
  <c r="J163" i="2"/>
  <c r="J242" i="2"/>
  <c r="BK177" i="2"/>
  <c r="J250" i="2"/>
  <c r="J139" i="2"/>
  <c r="J216" i="2"/>
  <c r="BK323" i="2"/>
  <c r="BK296" i="2"/>
  <c r="J185" i="2"/>
  <c r="J285" i="2"/>
  <c r="BK155" i="2"/>
  <c r="J196" i="2"/>
  <c r="J261" i="2"/>
  <c r="J159" i="2"/>
  <c r="J296" i="2"/>
  <c r="BK196" i="2"/>
  <c r="BK285" i="2"/>
  <c r="BK183" i="2"/>
  <c r="J257" i="2"/>
  <c r="J180" i="2"/>
  <c r="J228" i="2"/>
  <c r="BK180" i="2"/>
  <c r="BK216" i="2"/>
  <c r="BK173" i="2"/>
  <c r="BK228" i="2"/>
  <c r="BK338" i="2"/>
  <c r="J170" i="2"/>
  <c r="J253" i="2"/>
  <c r="J142" i="2"/>
  <c r="BK326" i="2"/>
  <c r="BK309" i="2"/>
  <c r="BK239" i="2"/>
  <c r="J204" i="2"/>
  <c r="BK242" i="2"/>
  <c r="BK185" i="2"/>
  <c r="BK316" i="2"/>
  <c r="J271" i="2"/>
  <c r="J183" i="2"/>
  <c r="J273" i="2"/>
  <c r="J338" i="2"/>
  <c r="BK204" i="2"/>
  <c r="J275" i="2"/>
  <c r="BK139" i="2"/>
  <c r="BK275" i="2"/>
  <c r="BK248" i="2"/>
  <c r="BK170" i="2"/>
  <c r="BK257" i="2"/>
  <c r="BK190" i="2"/>
  <c r="BK148" i="2"/>
  <c r="J200" i="2"/>
  <c r="J155" i="2"/>
  <c r="BK253" i="2"/>
  <c r="BK159" i="2"/>
  <c r="BK330" i="2"/>
  <c r="AS94" i="1"/>
  <c r="J222" i="2"/>
  <c r="J219" i="2"/>
  <c r="J193" i="2"/>
  <c r="J248" i="2"/>
  <c r="J309" i="2"/>
  <c r="BK231" i="2"/>
  <c r="J239" i="2"/>
  <c r="J148" i="2"/>
  <c r="BK222" i="2"/>
  <c r="J326" i="2"/>
  <c r="J301" i="2"/>
  <c r="J190" i="2"/>
  <c r="J306" i="2"/>
  <c r="J334" i="2"/>
  <c r="BK301" i="2"/>
  <c r="BK163" i="2"/>
  <c r="J255" i="2"/>
  <c r="BK320" i="2"/>
  <c r="BK250" i="2"/>
  <c r="BK188" i="2"/>
  <c r="BK271" i="2"/>
  <c r="BK219" i="2"/>
  <c r="BK261" i="2"/>
  <c r="BK200" i="2"/>
  <c r="J330" i="2"/>
  <c r="J235" i="2"/>
  <c r="J208" i="2"/>
  <c r="J323" i="2"/>
  <c r="J320" i="2"/>
  <c r="BK312" i="2"/>
  <c r="BK306" i="2"/>
  <c r="BK245" i="2"/>
  <c r="BK235" i="2"/>
  <c r="BK208" i="2"/>
  <c r="BK273" i="2"/>
  <c r="J188" i="2"/>
  <c r="D61" i="4" l="1"/>
  <c r="C7" i="3"/>
  <c r="C14" i="3"/>
  <c r="C17" i="3"/>
  <c r="C18" i="3" s="1"/>
  <c r="G21" i="4"/>
  <c r="D23" i="4" s="1"/>
  <c r="T138" i="2"/>
  <c r="P162" i="2"/>
  <c r="T187" i="2"/>
  <c r="P212" i="2"/>
  <c r="BK238" i="2"/>
  <c r="J238" i="2"/>
  <c r="J108" i="2" s="1"/>
  <c r="T300" i="2"/>
  <c r="R147" i="2"/>
  <c r="R182" i="2"/>
  <c r="R203" i="2"/>
  <c r="BK227" i="2"/>
  <c r="J227" i="2" s="1"/>
  <c r="J107" i="2" s="1"/>
  <c r="P238" i="2"/>
  <c r="P300" i="2"/>
  <c r="P147" i="2"/>
  <c r="T182" i="2"/>
  <c r="BK212" i="2"/>
  <c r="J212" i="2" s="1"/>
  <c r="J105" i="2" s="1"/>
  <c r="BK260" i="2"/>
  <c r="J260" i="2" s="1"/>
  <c r="J109" i="2" s="1"/>
  <c r="BK319" i="2"/>
  <c r="J319" i="2" s="1"/>
  <c r="J115" i="2" s="1"/>
  <c r="BK162" i="2"/>
  <c r="J162" i="2" s="1"/>
  <c r="J98" i="2" s="1"/>
  <c r="R187" i="2"/>
  <c r="T212" i="2"/>
  <c r="P227" i="2"/>
  <c r="T260" i="2"/>
  <c r="R305" i="2"/>
  <c r="BK138" i="2"/>
  <c r="T147" i="2"/>
  <c r="P187" i="2"/>
  <c r="R212" i="2"/>
  <c r="R227" i="2"/>
  <c r="P260" i="2"/>
  <c r="P319" i="2"/>
  <c r="P138" i="2"/>
  <c r="T162" i="2"/>
  <c r="BK187" i="2"/>
  <c r="J187" i="2" s="1"/>
  <c r="J101" i="2" s="1"/>
  <c r="P203" i="2"/>
  <c r="T227" i="2"/>
  <c r="T202" i="2" s="1"/>
  <c r="R260" i="2"/>
  <c r="BK305" i="2"/>
  <c r="R319" i="2"/>
  <c r="BK147" i="2"/>
  <c r="J147" i="2" s="1"/>
  <c r="J97" i="2" s="1"/>
  <c r="BK182" i="2"/>
  <c r="J182" i="2" s="1"/>
  <c r="J100" i="2" s="1"/>
  <c r="BK203" i="2"/>
  <c r="J203" i="2" s="1"/>
  <c r="J104" i="2" s="1"/>
  <c r="T238" i="2"/>
  <c r="R300" i="2"/>
  <c r="T305" i="2"/>
  <c r="R138" i="2"/>
  <c r="R162" i="2"/>
  <c r="P182" i="2"/>
  <c r="T203" i="2"/>
  <c r="R238" i="2"/>
  <c r="BK300" i="2"/>
  <c r="J300" i="2" s="1"/>
  <c r="J111" i="2" s="1"/>
  <c r="P305" i="2"/>
  <c r="P304" i="2" s="1"/>
  <c r="T319" i="2"/>
  <c r="BK329" i="2"/>
  <c r="J329" i="2" s="1"/>
  <c r="J116" i="2" s="1"/>
  <c r="BK179" i="2"/>
  <c r="J179" i="2"/>
  <c r="J99" i="2" s="1"/>
  <c r="BK295" i="2"/>
  <c r="J295" i="2" s="1"/>
  <c r="J110" i="2" s="1"/>
  <c r="BK315" i="2"/>
  <c r="J315" i="2"/>
  <c r="J114" i="2" s="1"/>
  <c r="BK333" i="2"/>
  <c r="J333" i="2" s="1"/>
  <c r="J117" i="2" s="1"/>
  <c r="BK337" i="2"/>
  <c r="J337" i="2" s="1"/>
  <c r="J118" i="2" s="1"/>
  <c r="BK199" i="2"/>
  <c r="J199" i="2" s="1"/>
  <c r="J102" i="2" s="1"/>
  <c r="F89" i="2"/>
  <c r="J133" i="2"/>
  <c r="BE177" i="2"/>
  <c r="BE180" i="2"/>
  <c r="BE190" i="2"/>
  <c r="BE213" i="2"/>
  <c r="BE216" i="2"/>
  <c r="BE228" i="2"/>
  <c r="BE231" i="2"/>
  <c r="BE239" i="2"/>
  <c r="BE242" i="2"/>
  <c r="BE296" i="2"/>
  <c r="BE173" i="2"/>
  <c r="BE185" i="2"/>
  <c r="BE188" i="2"/>
  <c r="BE253" i="2"/>
  <c r="BE309" i="2"/>
  <c r="BE320" i="2"/>
  <c r="BE326" i="2"/>
  <c r="BE330" i="2"/>
  <c r="BE334" i="2"/>
  <c r="BE338" i="2"/>
  <c r="J87" i="2"/>
  <c r="BE139" i="2"/>
  <c r="BE142" i="2"/>
  <c r="BE193" i="2"/>
  <c r="BE196" i="2"/>
  <c r="BE235" i="2"/>
  <c r="F90" i="2"/>
  <c r="BE222" i="2"/>
  <c r="BE248" i="2"/>
  <c r="BE250" i="2"/>
  <c r="BE285" i="2"/>
  <c r="BE163" i="2"/>
  <c r="BE183" i="2"/>
  <c r="BE200" i="2"/>
  <c r="BE245" i="2"/>
  <c r="BE255" i="2"/>
  <c r="J132" i="2"/>
  <c r="BE148" i="2"/>
  <c r="BE159" i="2"/>
  <c r="BE170" i="2"/>
  <c r="BE208" i="2"/>
  <c r="BE219" i="2"/>
  <c r="BE257" i="2"/>
  <c r="BE261" i="2"/>
  <c r="BE273" i="2"/>
  <c r="BE275" i="2"/>
  <c r="BE323" i="2"/>
  <c r="BE155" i="2"/>
  <c r="BE204" i="2"/>
  <c r="BE271" i="2"/>
  <c r="BE301" i="2"/>
  <c r="BE306" i="2"/>
  <c r="BE312" i="2"/>
  <c r="BE316" i="2"/>
  <c r="F32" i="2"/>
  <c r="BA95" i="1" s="1"/>
  <c r="BA94" i="1" s="1"/>
  <c r="AW94" i="1" s="1"/>
  <c r="AK30" i="1" s="1"/>
  <c r="F33" i="2"/>
  <c r="BB95" i="1" s="1"/>
  <c r="BB94" i="1" s="1"/>
  <c r="W31" i="1" s="1"/>
  <c r="F34" i="2"/>
  <c r="BC95" i="1" s="1"/>
  <c r="BC94" i="1" s="1"/>
  <c r="W32" i="1" s="1"/>
  <c r="J32" i="2"/>
  <c r="AW95" i="1" s="1"/>
  <c r="F35" i="2"/>
  <c r="BD95" i="1" s="1"/>
  <c r="BD94" i="1" s="1"/>
  <c r="W33" i="1" s="1"/>
  <c r="C10" i="3" l="1"/>
  <c r="C23" i="3" s="1"/>
  <c r="C26" i="3" s="1"/>
  <c r="P202" i="2"/>
  <c r="R137" i="2"/>
  <c r="BK304" i="2"/>
  <c r="J304" i="2" s="1"/>
  <c r="J112" i="2" s="1"/>
  <c r="P137" i="2"/>
  <c r="BK137" i="2"/>
  <c r="J137" i="2" s="1"/>
  <c r="J95" i="2" s="1"/>
  <c r="R304" i="2"/>
  <c r="R202" i="2"/>
  <c r="T304" i="2"/>
  <c r="T137" i="2"/>
  <c r="T136" i="2" s="1"/>
  <c r="J305" i="2"/>
  <c r="J113" i="2" s="1"/>
  <c r="J138" i="2"/>
  <c r="J96" i="2"/>
  <c r="W30" i="1"/>
  <c r="AX94" i="1"/>
  <c r="AY94" i="1"/>
  <c r="I225" i="2" l="1"/>
  <c r="J225" i="2" s="1"/>
  <c r="BE225" i="2" s="1"/>
  <c r="P136" i="2"/>
  <c r="AU95" i="1" s="1"/>
  <c r="AU94" i="1" s="1"/>
  <c r="R136" i="2"/>
  <c r="BK225" i="2" l="1"/>
  <c r="BK224" i="2" s="1"/>
  <c r="J224" i="2" s="1"/>
  <c r="J106" i="2" s="1"/>
  <c r="J31" i="2"/>
  <c r="AV95" i="1" s="1"/>
  <c r="AT95" i="1" s="1"/>
  <c r="F31" i="2"/>
  <c r="AZ95" i="1" s="1"/>
  <c r="AZ94" i="1" s="1"/>
  <c r="AV94" i="1" s="1"/>
  <c r="AK29" i="1" s="1"/>
  <c r="W29" i="1" l="1"/>
  <c r="AT94" i="1"/>
  <c r="BK202" i="2"/>
  <c r="J202" i="2" s="1"/>
  <c r="J103" i="2" s="1"/>
  <c r="BK136" i="2" l="1"/>
  <c r="J136" i="2" s="1"/>
  <c r="J94" i="2" s="1"/>
  <c r="J28" i="2" l="1"/>
  <c r="AG95" i="1" s="1"/>
  <c r="AG94" i="1" s="1"/>
  <c r="AK26" i="1" s="1"/>
  <c r="AK35" i="1" s="1"/>
  <c r="AN95" i="1" l="1"/>
  <c r="AN94" i="1"/>
  <c r="J37" i="2"/>
</calcChain>
</file>

<file path=xl/sharedStrings.xml><?xml version="1.0" encoding="utf-8"?>
<sst xmlns="http://schemas.openxmlformats.org/spreadsheetml/2006/main" count="2127" uniqueCount="568">
  <si>
    <t>Export Komplet</t>
  </si>
  <si>
    <t/>
  </si>
  <si>
    <t>2.0</t>
  </si>
  <si>
    <t>ZAMOK</t>
  </si>
  <si>
    <t>False</t>
  </si>
  <si>
    <t>{3c85c9ea-968f-42b8-8023-cd7f0e54575a}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</si>
  <si>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</si>
  <si>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</si>
  <si>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</si>
  <si>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</si>
  <si>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</si>
  <si>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</si>
  <si>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</si>
  <si>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</si>
  <si>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202209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</si>
  <si>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</si>
  <si>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</si>
  <si>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ZŚ Vančurova - stavební úpravy stávající terasy - venkovní učebna</t>
  </si>
  <si>
    <t>KSO:</t>
  </si>
  <si>
    <t>CC-CZ:</t>
  </si>
  <si>
    <t>Místo:</t>
  </si>
  <si>
    <t>Hodonín</t>
  </si>
  <si>
    <t>Datum:</t>
  </si>
  <si>
    <t>5. 9. 2022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</si>
  <si>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</si>
  <si>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</si>
  <si>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</si>
  <si>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</si>
  <si>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</si>
  <si>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</si>
  <si>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</si>
  <si>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</si>
  <si>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</si>
  <si>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</si>
  <si>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</si>
  <si>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</si>
  <si>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</si>
  <si>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</si>
  <si>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</si>
  <si>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</si>
  <si>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</si>
  <si>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</si>
  <si>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</si>
  <si>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</si>
  <si>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</si>
  <si>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</si>
  <si>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</si>
  <si>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</si>
  <si>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</si>
  <si>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</si>
  <si>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</si>
  <si>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</si>
  <si>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</si>
  <si>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</si>
  <si>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</si>
  <si>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</si>
  <si>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</si>
  <si>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</si>
  <si>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</si>
  <si>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</si>
  <si>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</si>
  <si>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</si>
  <si>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</si>
  <si>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</si>
  <si>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</si>
  <si>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</si>
  <si>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</si>
  <si>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</si>
  <si>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</si>
  <si>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</si>
  <si>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</si>
  <si>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</si>
  <si>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</si>
  <si>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</si>
  <si>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</si>
  <si>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</si>
  <si>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</si>
  <si>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</si>
  <si>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</si>
  <si>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</si>
  <si>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</si>
  <si>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</si>
  <si>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</si>
  <si>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</si>
  <si>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</si>
  <si>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</si>
  <si>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</si>
  <si>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</si>
  <si>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</si>
  <si>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</si>
  <si>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</t>
  </si>
  <si>
    <t xml:space="preserve">    9 - Ostatní konstrukce a práce, bourání</t>
  </si>
  <si>
    <t xml:space="preserve">    94 - Lešení a stavební výtahy</t>
  </si>
  <si>
    <t xml:space="preserve">    95 - Různé dokončovací konstrukce a práce pozemních staveb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</si>
  <si>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</si>
  <si>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</si>
  <si>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</si>
  <si>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</si>
  <si>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</si>
  <si>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741 - Elektroinstalace - silnoproud</t>
  </si>
  <si>
    <t xml:space="preserve">    763 - Konstrukce suché výstavby</t>
  </si>
  <si>
    <t xml:space="preserve">    766 - Konstrukce truhlářské</t>
  </si>
  <si>
    <t xml:space="preserve">    784 - Dokončovací práce - malby a tapety</t>
  </si>
  <si>
    <t xml:space="preserve">    787 - Dokončovací práce - zasklívání</t>
  </si>
  <si>
    <t>HZS - HZS, ostatní dodávky - mobiliář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</si>
  <si>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</si>
  <si>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</si>
  <si>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</si>
  <si>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</si>
  <si>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</si>
  <si>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</si>
  <si>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</si>
  <si>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</si>
  <si>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</si>
  <si>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</si>
  <si>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</si>
  <si>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</si>
  <si>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</si>
  <si>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</si>
  <si>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</si>
  <si>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</si>
  <si>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</si>
  <si>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</si>
  <si>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</si>
  <si>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</si>
  <si>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</si>
  <si>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</si>
  <si>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</si>
  <si>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</si>
  <si>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</si>
  <si>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</si>
  <si>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310239219</t>
  </si>
  <si>
    <t>Zazdívka otvorů pl přes 1 do 4 m2 ve zdivu nadzákladovém cihlami děrovanými</t>
  </si>
  <si>
    <t>m3</t>
  </si>
  <si>
    <t>4</t>
  </si>
  <si>
    <t>733302800</t>
  </si>
  <si>
    <t>PP</t>
  </si>
  <si>
    <t>Zazdívka otvorů ve zdivu nadzákladovém cihlami pálenými plochy přes 1 m2 do 4 m2 na maltu vápenocementovou</t>
  </si>
  <si>
    <t>VV</t>
  </si>
  <si>
    <t>4*(1,5*1,65)</t>
  </si>
  <si>
    <t>3402710459</t>
  </si>
  <si>
    <t>Zazdívka otvorů v příčkách nebo stěnách pl přes 1 do 4 m2 tvárnicemi pórobetonovými tl 150 mm</t>
  </si>
  <si>
    <t>m2</t>
  </si>
  <si>
    <t>1793760508</t>
  </si>
  <si>
    <t>Zazdívka otvorů v příčkách nebo stěnách pórobetonovými tvárnicemi plochy přes 1 m2 do 4 m2, objemová hmotnost 500 kg/m3, tloušťka příčky 150 mm</t>
  </si>
  <si>
    <t>3,5*0,75</t>
  </si>
  <si>
    <t>1,5*3,1</t>
  </si>
  <si>
    <t>Součet</t>
  </si>
  <si>
    <t>6</t>
  </si>
  <si>
    <t>Úpravy povrchů, podlahy</t>
  </si>
  <si>
    <t>622321111</t>
  </si>
  <si>
    <t>Vápenocementová omítka hrubá jednovrstvá zatřená vnějších stěn nanášená ručně - na zazdívku otvorů</t>
  </si>
  <si>
    <t>-1925208800</t>
  </si>
  <si>
    <t>Omítka vápenocementová vnějších ploch nanášená ručně jednovrstvá, tloušťky do 15 mm hrubá zatřená stěn</t>
  </si>
  <si>
    <t>Online PSC</t>
  </si>
  <si>
    <t>https://podminky.urs.cz/item/CS_URS_2022_02/622321111</t>
  </si>
  <si>
    <t>636311111</t>
  </si>
  <si>
    <t>-675744715</t>
  </si>
  <si>
    <t>Kladení dlažby z betonových dlaždic na sucho na terče z umělé hmoty o rozměru dlažby 40x40 cm, o výšce terče do 25 mm</t>
  </si>
  <si>
    <t>https://podminky.urs.cz/item/CS_URS_2022_02/636311111</t>
  </si>
  <si>
    <t>12*18,2</t>
  </si>
  <si>
    <t>5</t>
  </si>
  <si>
    <t>M</t>
  </si>
  <si>
    <t>59245716</t>
  </si>
  <si>
    <t>dlažba plošná betonová terasová vymývaná 400x400x40mm</t>
  </si>
  <si>
    <t>8</t>
  </si>
  <si>
    <t>-1771982526</t>
  </si>
  <si>
    <t>218,4*1,02 'Přepočtené koeficientem množství</t>
  </si>
  <si>
    <t>9</t>
  </si>
  <si>
    <t>Ostatní konstrukce a práce, bourání</t>
  </si>
  <si>
    <t>7664218219</t>
  </si>
  <si>
    <t>Demontáž obložení podhledů z palubek a plst.lamel</t>
  </si>
  <si>
    <t>16</t>
  </si>
  <si>
    <t>891365238</t>
  </si>
  <si>
    <t>Demontáž obložení podhledů palubkami</t>
  </si>
  <si>
    <t>Plast.lamelový podhled:</t>
  </si>
  <si>
    <t>6,2*18,5</t>
  </si>
  <si>
    <t>palubkový podhled:</t>
  </si>
  <si>
    <t>7</t>
  </si>
  <si>
    <t>968072456</t>
  </si>
  <si>
    <t>Vybourání kovových dveřních zárubní pl přes 2 m2</t>
  </si>
  <si>
    <t>1129267760</t>
  </si>
  <si>
    <t>Vybourání kovových rámů oken s křídly, dveřních zárubní, vrat, stěn, ostění nebo obkladů dveřních zárubní, plochy přes 2 m2</t>
  </si>
  <si>
    <t>https://podminky.urs.cz/item/CS_URS_2022_02/968072456</t>
  </si>
  <si>
    <t>968082016</t>
  </si>
  <si>
    <t>Vybourání plastových rámů oken včetně křídel plochy přes 1 do 2 m2</t>
  </si>
  <si>
    <t>627154425</t>
  </si>
  <si>
    <t>Vybourání plastových rámů oken s křídly, dveřních zárubní, vrat rámu oken s křídly, plochy přes 1 do 2 m2</t>
  </si>
  <si>
    <t>https://podminky.urs.cz/item/CS_URS_2022_02/968082016</t>
  </si>
  <si>
    <t>7666919159</t>
  </si>
  <si>
    <t>Vyvěšení nebo zavěšení dřevěných křídel dveří pl přes 2 m2</t>
  </si>
  <si>
    <t>kus</t>
  </si>
  <si>
    <t>-2009178704</t>
  </si>
  <si>
    <t>Ostatní práce  vyvěšení nebo zavěšení křídel s případným uložením a opětovným zavěšením po provedení stavebních změn dřevěných dveřních, plochy přes 2 m2</t>
  </si>
  <si>
    <t>94</t>
  </si>
  <si>
    <t>Lešení a stavební výtahy</t>
  </si>
  <si>
    <t>10</t>
  </si>
  <si>
    <t>949101112</t>
  </si>
  <si>
    <t>Lešení pomocné pro objekty pozemních staveb s lešeňovou podlahou v do 3,5 m zatížení do 150 kg/m2</t>
  </si>
  <si>
    <t>-540752223</t>
  </si>
  <si>
    <t>95</t>
  </si>
  <si>
    <t>Různé dokončovací konstrukce a práce pozemních staveb</t>
  </si>
  <si>
    <t>11</t>
  </si>
  <si>
    <t>952901111</t>
  </si>
  <si>
    <t>Vyčištění budov bytové a občanské výstavby při výšce podlaží do 4 m</t>
  </si>
  <si>
    <t>138850089</t>
  </si>
  <si>
    <t>12</t>
  </si>
  <si>
    <t>R02</t>
  </si>
  <si>
    <t>Drobné nespecifikované práce, kompletační činnost</t>
  </si>
  <si>
    <t>kpl</t>
  </si>
  <si>
    <t>678148850</t>
  </si>
  <si>
    <t>Kompletační  činnost vč. zaměření skutečného provedení stavby</t>
  </si>
  <si>
    <t>997</t>
  </si>
  <si>
    <t>Přesun sutě</t>
  </si>
  <si>
    <t>13</t>
  </si>
  <si>
    <t>9970131119</t>
  </si>
  <si>
    <t>Vnitrostaveništní doprava suti a vybouraných hmot pro budovy v do 6 m s použitím mechanizace</t>
  </si>
  <si>
    <t>t</t>
  </si>
  <si>
    <t>-146055368</t>
  </si>
  <si>
    <t>Vnitrostaveništní doprava suti a vybouraných hmot  vodorovně do 50 m svisle s použitím mechanizace pro budovy a haly výšky do 6 m</t>
  </si>
  <si>
    <t>14</t>
  </si>
  <si>
    <t>997013501</t>
  </si>
  <si>
    <t>Odvoz suti a vybouraných hmot na skládku nebo meziskládku do 1 km se složením</t>
  </si>
  <si>
    <t>1840387444</t>
  </si>
  <si>
    <t>Odvoz suti a vybouraných hmot na skládku nebo meziskládku se složením, na vzdálenost do 1 km</t>
  </si>
  <si>
    <t>3,358</t>
  </si>
  <si>
    <t>9970135099</t>
  </si>
  <si>
    <t>Příplatek k odvozu suti a vybouraných hmot na skládku ZKD 1 km přes 1 km - předpoklad celkem do 10 km /tam i zpět/</t>
  </si>
  <si>
    <t>-740058785</t>
  </si>
  <si>
    <t>Odvoz suti a vybouraných hmot na skládku nebo meziskládku  se složením, na vzdálenost Příplatek k ceně za každý další i započatý 1 km přes 1 km</t>
  </si>
  <si>
    <t>3,358 *10</t>
  </si>
  <si>
    <t>9970136319</t>
  </si>
  <si>
    <t>Poplatek za uložení na skládce (skládkovné) stavebního odpadu směsného kód odpadu 17 09 04</t>
  </si>
  <si>
    <t>-1054586627</t>
  </si>
  <si>
    <t>Poplatek za uložení stavebního odpadu na skládce (skládkovné) směsného stavebního a demoličního zatříděného do Katalogu odpadů pod kódem 17 09 04</t>
  </si>
  <si>
    <t>998</t>
  </si>
  <si>
    <t>Přesun hmot</t>
  </si>
  <si>
    <t>17</t>
  </si>
  <si>
    <t>998011001</t>
  </si>
  <si>
    <t>Přesun hmot pro budovy zděné v do 6 m</t>
  </si>
  <si>
    <t>1880810590</t>
  </si>
  <si>
    <t>PSV</t>
  </si>
  <si>
    <t>Práce a dodávky PSV</t>
  </si>
  <si>
    <t>712</t>
  </si>
  <si>
    <t>Povlakové krytiny</t>
  </si>
  <si>
    <t>18</t>
  </si>
  <si>
    <t>712361705</t>
  </si>
  <si>
    <t>Provedení povlakové krytiny střech do 10° fólií lepenou se svařovanými spoji - bude realizováno v případě potřeby výměny stávající hydroizolace</t>
  </si>
  <si>
    <t>1227161594</t>
  </si>
  <si>
    <t>Provedení povlakové krytiny střech plochých do 10° fólií lepená se svařovanými spoji</t>
  </si>
  <si>
    <t>https://podminky.urs.cz/item/CS_URS_2022_02/712361705</t>
  </si>
  <si>
    <t>19</t>
  </si>
  <si>
    <t>1015102100</t>
  </si>
  <si>
    <t>32</t>
  </si>
  <si>
    <t>1834392083</t>
  </si>
  <si>
    <t>218,4*1,15 'Přepočtené koeficientem množství</t>
  </si>
  <si>
    <t>713</t>
  </si>
  <si>
    <t>Izolace tepelné</t>
  </si>
  <si>
    <t>20</t>
  </si>
  <si>
    <t>713131151</t>
  </si>
  <si>
    <t>Montáž izolace tepelné stěn a základů volně vloženými rohožemi, pásy, dílci, deskami 1 vrstva</t>
  </si>
  <si>
    <t>-806793959</t>
  </si>
  <si>
    <t>6,5*18,1</t>
  </si>
  <si>
    <t>63152108</t>
  </si>
  <si>
    <t>pás tepelně izolační univerzální λ=0,032-0,033 tl 200mm</t>
  </si>
  <si>
    <t>212755473</t>
  </si>
  <si>
    <t>118,3*1,1 'Přepočtené koeficientem množství</t>
  </si>
  <si>
    <t>22</t>
  </si>
  <si>
    <t>28329031</t>
  </si>
  <si>
    <t>fólie kontaktní difuzně propustná pro doplňkovou hydroizolační vrstvu, monolitická dvouvrstvá PES/PR 270g/m2, integrovaná samolepící páska</t>
  </si>
  <si>
    <t>-1146827179</t>
  </si>
  <si>
    <t>23</t>
  </si>
  <si>
    <t>998713101</t>
  </si>
  <si>
    <t>Přesun hmot tonážní pro izolace tepelné v objektech v do 6 m</t>
  </si>
  <si>
    <t>-1730526351</t>
  </si>
  <si>
    <t>741</t>
  </si>
  <si>
    <t>Elektroinstalace - silnoproud</t>
  </si>
  <si>
    <t>24</t>
  </si>
  <si>
    <t>741370099</t>
  </si>
  <si>
    <t>soubor</t>
  </si>
  <si>
    <t>1556622826</t>
  </si>
  <si>
    <t>763</t>
  </si>
  <si>
    <t>Konstrukce suché výstavby</t>
  </si>
  <si>
    <t>25</t>
  </si>
  <si>
    <t>7631315519</t>
  </si>
  <si>
    <t>66800164</t>
  </si>
  <si>
    <t>26</t>
  </si>
  <si>
    <t>7631645619</t>
  </si>
  <si>
    <t>1816469395</t>
  </si>
  <si>
    <t>4*((0,4*2+0,2*2)*3,1)</t>
  </si>
  <si>
    <t>sdk obklad sloupů</t>
  </si>
  <si>
    <t>27</t>
  </si>
  <si>
    <t>998763200</t>
  </si>
  <si>
    <t>Přesun hmot procentní pro dřevostavby v objektech v do 6 m</t>
  </si>
  <si>
    <t>%</t>
  </si>
  <si>
    <t>2134174127</t>
  </si>
  <si>
    <t>Přesun hmot pro dřevostavby stanovený procentní sazbou (%) z ceny vodorovná dopravní vzdálenost do 50 m v objektech výšky do 6 m</t>
  </si>
  <si>
    <t>https://podminky.urs.cz/item/CS_URS_2022_02/998763200</t>
  </si>
  <si>
    <t>766</t>
  </si>
  <si>
    <t>Konstrukce truhlářské</t>
  </si>
  <si>
    <t>28</t>
  </si>
  <si>
    <t>7666221229</t>
  </si>
  <si>
    <t>961054070</t>
  </si>
  <si>
    <t>(2,35*5,8)*2</t>
  </si>
  <si>
    <t>29</t>
  </si>
  <si>
    <t>611400559</t>
  </si>
  <si>
    <t>1577314320</t>
  </si>
  <si>
    <t>30</t>
  </si>
  <si>
    <t>7666221239</t>
  </si>
  <si>
    <t>-1192553813</t>
  </si>
  <si>
    <t>18,5*3,1</t>
  </si>
  <si>
    <t>31</t>
  </si>
  <si>
    <t>611400479</t>
  </si>
  <si>
    <t>-327574628</t>
  </si>
  <si>
    <t>766660031</t>
  </si>
  <si>
    <t>Montáž dveřních křídel otvíravých dvoukřídlových požárních do ocelové zárubně</t>
  </si>
  <si>
    <t>-1572956889</t>
  </si>
  <si>
    <t>Montáž dveřních křídel dřevěných nebo plastových otevíravých do ocelové zárubně protipožárních dvoukřídlových jakékoliv šířky</t>
  </si>
  <si>
    <t>https://podminky.urs.cz/item/CS_URS_2022_02/766660031</t>
  </si>
  <si>
    <t>33</t>
  </si>
  <si>
    <t>61162129</t>
  </si>
  <si>
    <t>dveře dvoukřídlé dřevotřískové protipožární EI (EW) 30 D3 povrch laminátový plné 1650x1970-2100mm</t>
  </si>
  <si>
    <t>-1077010589</t>
  </si>
  <si>
    <t>34</t>
  </si>
  <si>
    <t>61182343</t>
  </si>
  <si>
    <t>zárubeň dvoukřídlá obložková s laminátovým povrchem a protipožární úpravou tl stěny 360-450mm rozměru 1250-1850/1970mm</t>
  </si>
  <si>
    <t>-735470194</t>
  </si>
  <si>
    <t>35</t>
  </si>
  <si>
    <t>998766201</t>
  </si>
  <si>
    <t>Přesun hmot procentní pro kce truhlářské v objektech v do 6 m</t>
  </si>
  <si>
    <t>509720633</t>
  </si>
  <si>
    <t>Přesun hmot pro konstrukce truhlářské stanovený procentní sazbou (%) z ceny vodorovná dopravní vzdálenost do 50 m v objektech výšky do 6 m</t>
  </si>
  <si>
    <t>https://podminky.urs.cz/item/CS_URS_2022_02/998766201</t>
  </si>
  <si>
    <t>784</t>
  </si>
  <si>
    <t>Dokončovací práce - malby a tapety</t>
  </si>
  <si>
    <t>36</t>
  </si>
  <si>
    <t>784161511</t>
  </si>
  <si>
    <t>Celoplošné vyrovnání podkladu disperzní stěrkou v místnostech v do 3,80 m</t>
  </si>
  <si>
    <t>512</t>
  </si>
  <si>
    <t>1662221531</t>
  </si>
  <si>
    <t>Celoplošné vyrovnání podkladu disperzní stěrkou, tloušťky do 3 mm vyrovnáním v místnostech výšky do 3,80 m</t>
  </si>
  <si>
    <t>https://podminky.urs.cz/item/CS_URS_2022_02/784161511</t>
  </si>
  <si>
    <t>0,75*12,5+0,75*12,5+0,75*13,6</t>
  </si>
  <si>
    <t>obvodová podezdívka terasy</t>
  </si>
  <si>
    <t>18*3,1 + 3,5*0,75</t>
  </si>
  <si>
    <t>původní stěna se zazděnými otvory</t>
  </si>
  <si>
    <t>37</t>
  </si>
  <si>
    <t>7841711099</t>
  </si>
  <si>
    <t>Zakrytí vnitřních podlah a otvorů 1včetně pozdějšího odkrytí</t>
  </si>
  <si>
    <t>748585757</t>
  </si>
  <si>
    <t>Zakrytí nemalovaných ploch (materiál ve specifikaci) včetně pozdějšího odkrytí podlah</t>
  </si>
  <si>
    <t>38</t>
  </si>
  <si>
    <t>58124842</t>
  </si>
  <si>
    <t>fólie pro malířské potřeby zakrývací tl 7µ 4x5m</t>
  </si>
  <si>
    <t>-2077981767</t>
  </si>
  <si>
    <t>39</t>
  </si>
  <si>
    <t>784331001</t>
  </si>
  <si>
    <t>Dvojnásobné bílé protiplísňové malby v místnostech v do 3,80 m</t>
  </si>
  <si>
    <t>1625025470</t>
  </si>
  <si>
    <t>Malby protiplísňové dvojnásobné, bílé v místnostech výšky do 3,80 m</t>
  </si>
  <si>
    <t>https://podminky.urs.cz/item/CS_URS_2022_02/784331001</t>
  </si>
  <si>
    <t>18*3,1+3,5*0,75</t>
  </si>
  <si>
    <t>40</t>
  </si>
  <si>
    <t>784331011</t>
  </si>
  <si>
    <t>Příplatek k cenám protiplísňových maleb za barevné malby tónované tónovacími prostředky</t>
  </si>
  <si>
    <t>-1713300882</t>
  </si>
  <si>
    <t>Malby protiplísňové dvojnásobné, bílé Příplatek k cenám za provádění barevné malby tónované tónovacími prostředky</t>
  </si>
  <si>
    <t>https://podminky.urs.cz/item/CS_URS_2022_02/784331011</t>
  </si>
  <si>
    <t>787</t>
  </si>
  <si>
    <t>Dokončovací práce - zasklívání</t>
  </si>
  <si>
    <t>41</t>
  </si>
  <si>
    <t>787292529</t>
  </si>
  <si>
    <t>Zasklení terasového zábradlí bezpečn.sklem tl. 8-12mm,do profilového těsnění, včetně polepu proti nárazům ptáků plošně z vnější strany, max.vzdálenost prvků max100mm</t>
  </si>
  <si>
    <t>1297202149</t>
  </si>
  <si>
    <t>včetně polepu proti nárazům ptáků plošně z vnější strany, max.vzdálenost prvků max100mm</t>
  </si>
  <si>
    <t>před okny v učebnách a kolem terasy:</t>
  </si>
  <si>
    <t>0,75*(2,3+2,3+6,55+6,55+2,55+11,1)</t>
  </si>
  <si>
    <t>HZS</t>
  </si>
  <si>
    <t>HZS, ostatní dodávky - mobiliář</t>
  </si>
  <si>
    <t>42</t>
  </si>
  <si>
    <t>HZS2231</t>
  </si>
  <si>
    <t>Hodinová zúčtovací sazba elektrikář</t>
  </si>
  <si>
    <t>hod</t>
  </si>
  <si>
    <t>1314201516</t>
  </si>
  <si>
    <t>Hodinové zúčtovací sazby profesí PSV provádění stavebních instalací elektrikář</t>
  </si>
  <si>
    <t>https://podminky.urs.cz/item/CS_URS_2022_02/HZS2231</t>
  </si>
  <si>
    <t>ks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</si>
  <si>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</si>
  <si>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</si>
  <si>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</si>
  <si>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</si>
  <si>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</si>
  <si>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</si>
  <si>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soub</t>
  </si>
  <si>
    <t>1024</t>
  </si>
  <si>
    <t>201406376</t>
  </si>
  <si>
    <t>https://podminky.urs.cz/item/CS_URS_2022_02/013254000</t>
  </si>
  <si>
    <t>013274000</t>
  </si>
  <si>
    <t>Pasportizace objektu před započetím prací</t>
  </si>
  <si>
    <t>1598244292</t>
  </si>
  <si>
    <t>https://podminky.urs.cz/item/CS_URS_2022_02/013274000</t>
  </si>
  <si>
    <t>013284000</t>
  </si>
  <si>
    <t>Pasportizace objektu po provedení prací</t>
  </si>
  <si>
    <t>1381423061</t>
  </si>
  <si>
    <t>https://podminky.urs.cz/item/CS_URS_2022_02/013284000</t>
  </si>
  <si>
    <t>VRN2</t>
  </si>
  <si>
    <t>Příprava staveniště</t>
  </si>
  <si>
    <t>020001000</t>
  </si>
  <si>
    <t>1872466944</t>
  </si>
  <si>
    <t>https://podminky.urs.cz/item/CS_URS_2022_02/020001000</t>
  </si>
  <si>
    <t>VRN3</t>
  </si>
  <si>
    <t>Zařízení staveniště</t>
  </si>
  <si>
    <t>033002000</t>
  </si>
  <si>
    <t>Připojení staveniště na inženýrské sítě</t>
  </si>
  <si>
    <t>375562527</t>
  </si>
  <si>
    <t>https://podminky.urs.cz/item/CS_URS_2022_02/033002000</t>
  </si>
  <si>
    <t>034002000</t>
  </si>
  <si>
    <t>Zabezpečení staveniště</t>
  </si>
  <si>
    <t>soub…</t>
  </si>
  <si>
    <t>1544873953</t>
  </si>
  <si>
    <t>https://podminky.urs.cz/item/CS_URS_2022_02/034002000</t>
  </si>
  <si>
    <t>039002000</t>
  </si>
  <si>
    <t>Zrušení zařízení staveniště</t>
  </si>
  <si>
    <t>676035450</t>
  </si>
  <si>
    <t>https://podminky.urs.cz/item/CS_URS_2022_02/039002000</t>
  </si>
  <si>
    <t>VRN4</t>
  </si>
  <si>
    <t>Inženýrská činnost</t>
  </si>
  <si>
    <t>045002000</t>
  </si>
  <si>
    <t>Kompletační a koordinační činnost</t>
  </si>
  <si>
    <t>377795245</t>
  </si>
  <si>
    <t>https://podminky.urs.cz/item/CS_URS_2022_02/045002000</t>
  </si>
  <si>
    <t>VRN6</t>
  </si>
  <si>
    <t>Územní vlivy</t>
  </si>
  <si>
    <t>065002000</t>
  </si>
  <si>
    <t>Mimostaveništní doprava materiálů</t>
  </si>
  <si>
    <t>105143765</t>
  </si>
  <si>
    <t>https://podminky.urs.cz/item/CS_URS_2022_02/065002000</t>
  </si>
  <si>
    <t>VRN7</t>
  </si>
  <si>
    <t>Provozní vlivy</t>
  </si>
  <si>
    <t>071002000</t>
  </si>
  <si>
    <t>Provoz investora, třetích osob</t>
  </si>
  <si>
    <t>1816436042</t>
  </si>
  <si>
    <t>https://podminky.urs.cz/item/CS_URS_2022_02/071002000</t>
  </si>
  <si>
    <t>Montáž hliníkových oken plochy přes 1 m2 pevných/posuvných  v do 2,5 m s rámem do celostěnových panelů</t>
  </si>
  <si>
    <t>okno hliníkové skládací posuvné/pevné dvojsklo přes plochu 1m2 do v 2,5m - předběžný odhad</t>
  </si>
  <si>
    <t>Montáž hliníkových oken plochy přes 1 m2 pevných/ skládacích posuvných v přes 2,5 m s rámem do celostěnových panelů</t>
  </si>
  <si>
    <t>okno hliníkové s fixním a posuvným sklopným (harmonikovým) zasklením bezpečnostní dvojsklo, přes plochu 1m2 přes v 2,5m - předdběžný odhad</t>
  </si>
  <si>
    <t>Montáž oken hliníkových včetně montáže rámu plochy přes 1 m2 pevných do celostěnových panelů nebo ocelových rámů, výšky přes 1,5 do 2,5 m</t>
  </si>
  <si>
    <t>okno hliníkové otevíravé/sklopné dvojsklo přes plochu 1m2 přes v 2,5m;  včetně polepu proti nárazům ptáků plošně z vnitřní strany, max.vzdálenost prvků max100mm</t>
  </si>
  <si>
    <t>Montáž oken hliníkových včetně montáže rámu plochy přes 1 m2 pevných do celostěnových panelů nebo ocelových rámů, výšky přes 2,5 m</t>
  </si>
  <si>
    <t>okno hliníkové s fixním zasklením dvojsklo přes plochu 1m2 přes v 2,5m;  včetně polepu proti nárazům ptáků plošně z vnitřní strany, max.vzdálenost prvků max100mm</t>
  </si>
  <si>
    <t>Kladení dlažby z betonových dlaždic 40x40 cm na sucho na terče z umělé hmoty do výšky do 25 mm, vč. dodávky terčů</t>
  </si>
  <si>
    <t>dlažba plošná betonová terasová vymývaná 400x400x40mm + dodávka terčů</t>
  </si>
  <si>
    <t>Hydroizolační fólie k mechanickému kotvení 1,5mm, šíře 2,1 m</t>
  </si>
  <si>
    <t>SDK podhled deska 1xH2 15,0 bez izolace jednovrstvá spodní kce profil CD+UD zesílený rošt</t>
  </si>
  <si>
    <t>Podhled ze sádrokartonových desek jednovrstvá zavěšená spodní konstrukce z ocelových profilů CD, UD jednoduše opláštěná deskou impregnovanou H2, tl. 15,0 mm, bez izolace</t>
  </si>
  <si>
    <t>SDK obklad sloupů (rozv. š přes 0,8 m) desky 1xH2 15,0 vč.nosné kce z CD profilů</t>
  </si>
  <si>
    <t>Obklad konstrukcí sádrokartonovými deskami včetně ochranných úhelníků ve tvaru L rozvinuté šíře přes 0,8 m, opláštěný deskou impregnovanou H2, tl. 15,0 mm</t>
  </si>
  <si>
    <t>C21M - Elektromontáže</t>
  </si>
  <si>
    <t>poř.č.</t>
  </si>
  <si>
    <t>číslo pol.</t>
  </si>
  <si>
    <t>popis položky</t>
  </si>
  <si>
    <t>jedn.cena</t>
  </si>
  <si>
    <t>množství</t>
  </si>
  <si>
    <t>jedn.</t>
  </si>
  <si>
    <t>celkem [Kč]</t>
  </si>
  <si>
    <t>210010351</t>
  </si>
  <si>
    <t>krabicová rozvodka v těsném provedení, vč. zapojení</t>
  </si>
  <si>
    <t>krabicová rozvodka v protipožárním provedení, vč. zapojení</t>
  </si>
  <si>
    <t>210020303</t>
  </si>
  <si>
    <t>kabelový žlab drátěný 50/50mm vč. nosných prvků a příslušenství</t>
  </si>
  <si>
    <t>m</t>
  </si>
  <si>
    <t>210100001</t>
  </si>
  <si>
    <t>ukončení vodičů v rozvaděči vč. zapojení do 2,5mm2</t>
  </si>
  <si>
    <t>ukončení vodičů na přístroji vč. zapojení do 2,5mm2</t>
  </si>
  <si>
    <t>210110001</t>
  </si>
  <si>
    <t>spínač 1-pólový - řazení č.1 - provedení těné</t>
  </si>
  <si>
    <t>210111021</t>
  </si>
  <si>
    <t>zásuvka 230V/16A, provedení těsné</t>
  </si>
  <si>
    <t>210201034</t>
  </si>
  <si>
    <t>svítidlo interiérové stropní přisazené</t>
  </si>
  <si>
    <t>210810045</t>
  </si>
  <si>
    <t>CYKY-CYKYm 3Cx1,5 mm2 750V (PU)</t>
  </si>
  <si>
    <t>CYKY-CYKYm 3Ax1,5 mm2 750V (PU)</t>
  </si>
  <si>
    <t>210810046</t>
  </si>
  <si>
    <t>CYKY-CYKYm 3Cx2,5 mm2 750V (PU)</t>
  </si>
  <si>
    <t>211200101</t>
  </si>
  <si>
    <t>nouzové svítidlo napájené z centrálního bateriového systému</t>
  </si>
  <si>
    <t>215591211</t>
  </si>
  <si>
    <t>příchytka pro kabel do průměru 40mm</t>
  </si>
  <si>
    <t>DEMONTÁŽ</t>
  </si>
  <si>
    <t xml:space="preserve"> Montáž celkem:</t>
  </si>
  <si>
    <t xml:space="preserve"> Demontáž celkem:</t>
  </si>
  <si>
    <t>Celkem za ceník:</t>
  </si>
  <si>
    <t>Cena za ceník celkem:</t>
  </si>
  <si>
    <t>C801-3 - Stavební práce - výseky, kapsy, rýhy</t>
  </si>
  <si>
    <t>97103-3141</t>
  </si>
  <si>
    <t>vybourání otvoru cihlového - malta vápenná - do R=60mm, tl. do 300mm</t>
  </si>
  <si>
    <t>97403-1122</t>
  </si>
  <si>
    <t>vysekání rýh do cihlového zdiva - hl. do 30mm / š. do 70mm</t>
  </si>
  <si>
    <t xml:space="preserve"> Celkem:</t>
  </si>
  <si>
    <t>Výchozí revize elektro</t>
  </si>
  <si>
    <t>320410001</t>
  </si>
  <si>
    <t>celková prohlídka el. zařízení a vyhotovení revizní zprávy do objemu 50.000,-Kč montážních prací</t>
  </si>
  <si>
    <t>objem</t>
  </si>
  <si>
    <t>Materiály</t>
  </si>
  <si>
    <t>00001</t>
  </si>
  <si>
    <t>1-CSKH-V180 P30-R B2caS1do - J 3x1,5mm2</t>
  </si>
  <si>
    <t>00002</t>
  </si>
  <si>
    <t>CYKY-O 3x1.5mm2</t>
  </si>
  <si>
    <t>00003</t>
  </si>
  <si>
    <t>CYKY-J 3x1.5mm2</t>
  </si>
  <si>
    <t>00004</t>
  </si>
  <si>
    <t>CYKY-J 3x2.5mm2</t>
  </si>
  <si>
    <t>00005</t>
  </si>
  <si>
    <t>krabice rozvodná v těsném provedení</t>
  </si>
  <si>
    <t>00006</t>
  </si>
  <si>
    <t>krabice rozvodná v protipožárním provedení</t>
  </si>
  <si>
    <t>00007</t>
  </si>
  <si>
    <t>drátěný kabelový  žlab 50/50 vč. nosných prvků a příslušenství</t>
  </si>
  <si>
    <t>00008</t>
  </si>
  <si>
    <t>spínač jednopólový, IP44</t>
  </si>
  <si>
    <t>00009</t>
  </si>
  <si>
    <t>svítidlo průmyslové stropní, prizmatický difuzor, 6700lm, 4000K, 40W,  LED driver proudově řízený, IP65</t>
  </si>
  <si>
    <t>00010</t>
  </si>
  <si>
    <t>svítidlo nouzové bezpečnostní, stropní - přisazené, LED 1x 5W, IP65, symetrická optika, adresný modul</t>
  </si>
  <si>
    <t>00011</t>
  </si>
  <si>
    <t>příchytka pro jeden vodič se zachováním funkce při požáru</t>
  </si>
  <si>
    <t>00012</t>
  </si>
  <si>
    <t>zásuvka 5518-2929 B, IP44</t>
  </si>
  <si>
    <t>Celkem za materiály:</t>
  </si>
  <si>
    <t>Cena za materiály celkem:</t>
  </si>
  <si>
    <t>Dodávky zařízení (specifikace)</t>
  </si>
  <si>
    <t>instalační materiál (sádra, hmoždinky, vruty, příchytky, svorky, ...)</t>
  </si>
  <si>
    <t>instalační materiál na úpravu rozvaděče RO.201.A3 (FA In=1/10/B: 2ks, FA In=1/16/C: 2ks, FI In=1N/16/B/0,03A: 3ks)</t>
  </si>
  <si>
    <t>Celkem za dodávky:</t>
  </si>
  <si>
    <t>Cena za dodávky celkem:</t>
  </si>
  <si>
    <t>Práce v HZS</t>
  </si>
  <si>
    <t>demontáž a opětovná montáž kazetového stropu</t>
  </si>
  <si>
    <t>hod.</t>
  </si>
  <si>
    <t>úprava stávajícího rozvaděče RO.201.A3</t>
  </si>
  <si>
    <t>Celkem za práci v HZS:</t>
  </si>
  <si>
    <t>Cena za práci v HZS celkem:</t>
  </si>
  <si>
    <t>Rekapitulace</t>
  </si>
  <si>
    <t>Kap.</t>
  </si>
  <si>
    <t>Základ DPH</t>
  </si>
  <si>
    <t xml:space="preserve">A.  </t>
  </si>
  <si>
    <t>UPRAVENÉ ROZPOČTOVÉ NÁKLADY</t>
  </si>
  <si>
    <t>C21M - Elektromontáže (MONTÁŽ)</t>
  </si>
  <si>
    <t>C21M - Elektromontáže (DEMONTÁŽ)</t>
  </si>
  <si>
    <t>C21M - Elektromontáže (MAT.NOSNÝ)</t>
  </si>
  <si>
    <t>C801-3 - Stavební práce - výseky, kapsy, rýhy (MONTÁŽ)</t>
  </si>
  <si>
    <t>Výchozí revize elektro (MONTÁŽ)</t>
  </si>
  <si>
    <t>CELKEM URN</t>
  </si>
  <si>
    <t xml:space="preserve">B.  </t>
  </si>
  <si>
    <t>Hodinová zúčtovací sazba</t>
  </si>
  <si>
    <t>CELKEM HZS</t>
  </si>
  <si>
    <t xml:space="preserve">C.  </t>
  </si>
  <si>
    <t>DODÁVKA ZAŘÍZENÍ</t>
  </si>
  <si>
    <t>Dodávka zařízení (specifikace)</t>
  </si>
  <si>
    <t>CELKEM DODÁVKA</t>
  </si>
  <si>
    <t xml:space="preserve">D.  </t>
  </si>
  <si>
    <t>VEDLEJŠÍ ROZPOČTOVÉ NÁKLADY</t>
  </si>
  <si>
    <t>CELKEM VRN</t>
  </si>
  <si>
    <t>REKAPITULACE CELKEM</t>
  </si>
  <si>
    <t xml:space="preserve">Náklady celkem [Kč]:    </t>
  </si>
  <si>
    <t>Uvedené ceny jsou bez DPH!</t>
  </si>
  <si>
    <t>Elektroinstalace vč. dodávky svítidel - viz. samostastný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</si>
</sst>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2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Courier New"/>
      <family val="3"/>
      <charset val="238"/>
    </font>
    <font>
      <i/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1" fillId="0" borderId="0" xfId="0" applyFont="1" applyAlignment="1">
      <alignment vertical="top"/>
    </xf>
    <xf numFmtId="0" fontId="41" fillId="5" borderId="24" xfId="0" applyFont="1" applyFill="1" applyBorder="1" applyAlignment="1">
      <alignment horizontal="right" vertical="top"/>
    </xf>
    <xf numFmtId="0" fontId="41" fillId="5" borderId="24" xfId="0" applyFont="1" applyFill="1" applyBorder="1" applyAlignment="1">
      <alignment horizontal="left" vertical="top"/>
    </xf>
    <xf numFmtId="1" fontId="41" fillId="0" borderId="0" xfId="0" applyNumberFormat="1" applyFont="1" applyAlignment="1">
      <alignment horizontal="right" vertical="top"/>
    </xf>
    <xf numFmtId="49" fontId="41" fillId="0" borderId="0" xfId="0" applyNumberFormat="1" applyFont="1" applyAlignment="1">
      <alignment horizontal="left" vertical="top" wrapText="1"/>
    </xf>
    <xf numFmtId="2" fontId="41" fillId="0" borderId="0" xfId="0" applyNumberFormat="1" applyFont="1" applyAlignment="1">
      <alignment horizontal="right" vertical="top"/>
    </xf>
    <xf numFmtId="0" fontId="41" fillId="0" borderId="0" xfId="0" applyFont="1" applyAlignment="1">
      <alignment horizontal="left" vertical="top"/>
    </xf>
    <xf numFmtId="0" fontId="41" fillId="0" borderId="0" xfId="0" applyFont="1" applyAlignment="1">
      <alignment horizontal="right" vertical="top"/>
    </xf>
    <xf numFmtId="2" fontId="41" fillId="0" borderId="0" xfId="0" applyNumberFormat="1" applyFont="1" applyAlignment="1">
      <alignment horizontal="left" vertical="top"/>
    </xf>
    <xf numFmtId="0" fontId="42" fillId="0" borderId="0" xfId="0" applyFont="1" applyAlignment="1">
      <alignment horizontal="left" vertical="top"/>
    </xf>
    <xf numFmtId="0" fontId="41" fillId="0" borderId="25" xfId="0" applyFont="1" applyBorder="1" applyAlignment="1">
      <alignment vertical="top"/>
    </xf>
    <xf numFmtId="2" fontId="43" fillId="0" borderId="25" xfId="0" applyNumberFormat="1" applyFont="1" applyBorder="1" applyAlignment="1">
      <alignment horizontal="right" vertical="top"/>
    </xf>
    <xf numFmtId="0" fontId="43" fillId="0" borderId="0" xfId="0" applyFont="1" applyAlignment="1">
      <alignment horizontal="right" vertical="top"/>
    </xf>
    <xf numFmtId="2" fontId="43" fillId="0" borderId="0" xfId="0" applyNumberFormat="1" applyFont="1" applyAlignment="1">
      <alignment horizontal="left" vertical="top"/>
    </xf>
    <xf numFmtId="0" fontId="41" fillId="5" borderId="24" xfId="0" applyFont="1" applyFill="1" applyBorder="1" applyAlignment="1">
      <alignment vertical="top"/>
    </xf>
    <xf numFmtId="0" fontId="42" fillId="0" borderId="0" xfId="0" applyFont="1" applyAlignment="1">
      <alignment horizontal="right" vertical="top"/>
    </xf>
    <xf numFmtId="0" fontId="42" fillId="0" borderId="0" xfId="0" applyFont="1" applyAlignment="1">
      <alignment vertical="top" wrapText="1"/>
    </xf>
    <xf numFmtId="2" fontId="42" fillId="0" borderId="0" xfId="0" applyNumberFormat="1" applyFont="1" applyAlignment="1">
      <alignment vertical="top"/>
    </xf>
    <xf numFmtId="0" fontId="41" fillId="0" borderId="0" xfId="0" applyFont="1" applyAlignment="1">
      <alignment vertical="top" wrapText="1"/>
    </xf>
    <xf numFmtId="2" fontId="41" fillId="0" borderId="0" xfId="0" applyNumberFormat="1" applyFont="1" applyAlignment="1">
      <alignment vertical="top"/>
    </xf>
    <xf numFmtId="0" fontId="42" fillId="0" borderId="26" xfId="0" applyFont="1" applyBorder="1" applyAlignment="1">
      <alignment horizontal="right" vertical="top"/>
    </xf>
    <xf numFmtId="0" fontId="42" fillId="0" borderId="26" xfId="0" applyFont="1" applyBorder="1" applyAlignment="1">
      <alignment vertical="top" wrapText="1"/>
    </xf>
    <xf numFmtId="2" fontId="42" fillId="0" borderId="26" xfId="0" applyNumberFormat="1" applyFont="1" applyBorder="1" applyAlignment="1">
      <alignment vertical="top"/>
    </xf>
    <xf numFmtId="0" fontId="42" fillId="0" borderId="25" xfId="0" applyFont="1" applyBorder="1" applyAlignment="1">
      <alignment horizontal="right" vertical="top"/>
    </xf>
    <xf numFmtId="0" fontId="42" fillId="0" borderId="25" xfId="0" applyFont="1" applyBorder="1" applyAlignment="1">
      <alignment vertical="top" wrapText="1"/>
    </xf>
    <xf numFmtId="2" fontId="42" fillId="0" borderId="25" xfId="0" applyNumberFormat="1" applyFont="1" applyBorder="1" applyAlignment="1">
      <alignment vertical="top"/>
    </xf>
    <xf numFmtId="0" fontId="43" fillId="0" borderId="0" xfId="0" applyFont="1" applyAlignment="1">
      <alignment vertical="top"/>
    </xf>
    <xf numFmtId="2" fontId="43" fillId="0" borderId="0" xfId="0" applyNumberFormat="1" applyFont="1" applyAlignment="1">
      <alignment vertical="top"/>
    </xf>
    <xf numFmtId="0" fontId="44" fillId="0" borderId="0" xfId="0" applyFont="1" applyAlignment="1">
      <alignment vertical="top" wrapText="1"/>
    </xf>
    <xf numFmtId="0" fontId="0" fillId="0" borderId="0" xfId="0"/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0" fillId="0" borderId="0" xfId="0" applyFont="1" applyAlignment="1">
      <alignment horizontal="center" vertical="top"/>
    </xf>
    <xf numFmtId="0" fontId="40" fillId="0" borderId="23" xfId="0" applyFont="1" applyBorder="1" applyAlignment="1">
      <alignment horizontal="center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ZECH%20PROJECTS\Desktop\Zak&#225;zky\2024\24_23%20Z&#352;%20Van&#269;urova\Prov&#225;d&#283;c&#237;%20dokumentace\V&#253;kaz%20v&#253;m&#283;r.xls" TargetMode="External"/><Relationship Id="rId1" Type="http://schemas.openxmlformats.org/officeDocument/2006/relationships/externalLinkPath" Target="/Users/CZECH%20PROJECTS/Desktop/Zak&#225;zky/2024/24_23%20Z&#352;%20Van&#269;urova/Prov&#225;d&#283;c&#237;%20dokumentace/V&#253;kaz%20v&#253;m&#283;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kyny pro vyplnění"/>
      <sheetName val="Titulní list"/>
      <sheetName val="Položky"/>
      <sheetName val="Rekapitulace"/>
    </sheetNames>
    <sheetDataSet>
      <sheetData sheetId="0"/>
      <sheetData sheetId="1"/>
      <sheetData sheetId="2">
        <row r="77">
          <cell r="G77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2_02/998766201" TargetMode="External"/><Relationship Id="rId13" Type="http://schemas.openxmlformats.org/officeDocument/2006/relationships/hyperlink" Target="https://podminky.urs.cz/item/CS_URS_2022_02/013254000" TargetMode="External"/><Relationship Id="rId18" Type="http://schemas.openxmlformats.org/officeDocument/2006/relationships/hyperlink" Target="https://podminky.urs.cz/item/CS_URS_2022_02/034002000" TargetMode="External"/><Relationship Id="rId3" Type="http://schemas.openxmlformats.org/officeDocument/2006/relationships/hyperlink" Target="https://podminky.urs.cz/item/CS_URS_2022_02/968072456" TargetMode="External"/><Relationship Id="rId21" Type="http://schemas.openxmlformats.org/officeDocument/2006/relationships/hyperlink" Target="https://podminky.urs.cz/item/CS_URS_2022_02/065002000" TargetMode="External"/><Relationship Id="rId7" Type="http://schemas.openxmlformats.org/officeDocument/2006/relationships/hyperlink" Target="https://podminky.urs.cz/item/CS_URS_2022_02/766660031" TargetMode="External"/><Relationship Id="rId12" Type="http://schemas.openxmlformats.org/officeDocument/2006/relationships/hyperlink" Target="https://podminky.urs.cz/item/CS_URS_2022_02/HZS2231" TargetMode="External"/><Relationship Id="rId17" Type="http://schemas.openxmlformats.org/officeDocument/2006/relationships/hyperlink" Target="https://podminky.urs.cz/item/CS_URS_2022_02/033002000" TargetMode="External"/><Relationship Id="rId2" Type="http://schemas.openxmlformats.org/officeDocument/2006/relationships/hyperlink" Target="https://podminky.urs.cz/item/CS_URS_2022_02/636311111" TargetMode="External"/><Relationship Id="rId16" Type="http://schemas.openxmlformats.org/officeDocument/2006/relationships/hyperlink" Target="https://podminky.urs.cz/item/CS_URS_2022_02/020001000" TargetMode="External"/><Relationship Id="rId20" Type="http://schemas.openxmlformats.org/officeDocument/2006/relationships/hyperlink" Target="https://podminky.urs.cz/item/CS_URS_2022_02/045002000" TargetMode="External"/><Relationship Id="rId1" Type="http://schemas.openxmlformats.org/officeDocument/2006/relationships/hyperlink" Target="https://podminky.urs.cz/item/CS_URS_2022_02/622321111" TargetMode="External"/><Relationship Id="rId6" Type="http://schemas.openxmlformats.org/officeDocument/2006/relationships/hyperlink" Target="https://podminky.urs.cz/item/CS_URS_2022_02/998763200" TargetMode="External"/><Relationship Id="rId11" Type="http://schemas.openxmlformats.org/officeDocument/2006/relationships/hyperlink" Target="https://podminky.urs.cz/item/CS_URS_2022_02/784331011" TargetMode="External"/><Relationship Id="rId5" Type="http://schemas.openxmlformats.org/officeDocument/2006/relationships/hyperlink" Target="https://podminky.urs.cz/item/CS_URS_2022_02/712361705" TargetMode="External"/><Relationship Id="rId15" Type="http://schemas.openxmlformats.org/officeDocument/2006/relationships/hyperlink" Target="https://podminky.urs.cz/item/CS_URS_2022_02/013284000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podminky.urs.cz/item/CS_URS_2022_02/784331001" TargetMode="External"/><Relationship Id="rId19" Type="http://schemas.openxmlformats.org/officeDocument/2006/relationships/hyperlink" Target="https://podminky.urs.cz/item/CS_URS_2022_02/039002000" TargetMode="External"/><Relationship Id="rId4" Type="http://schemas.openxmlformats.org/officeDocument/2006/relationships/hyperlink" Target="https://podminky.urs.cz/item/CS_URS_2022_02/968082016" TargetMode="External"/><Relationship Id="rId9" Type="http://schemas.openxmlformats.org/officeDocument/2006/relationships/hyperlink" Target="https://podminky.urs.cz/item/CS_URS_2022_02/784161511" TargetMode="External"/><Relationship Id="rId14" Type="http://schemas.openxmlformats.org/officeDocument/2006/relationships/hyperlink" Target="https://podminky.urs.cz/item/CS_URS_2022_02/013274000" TargetMode="External"/><Relationship Id="rId22" Type="http://schemas.openxmlformats.org/officeDocument/2006/relationships/hyperlink" Target="https://podminky.urs.cz/item/CS_URS_2022_02/071002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E14" sqref="E14:AJ14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41" t="s">
        <v>14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R5" s="19"/>
      <c r="BE5" s="238" t="s">
        <v>15</v>
      </c>
      <c r="BS5" s="16" t="s">
        <v>6</v>
      </c>
    </row>
    <row r="6" spans="1:74" ht="36.9" customHeight="1">
      <c r="B6" s="19"/>
      <c r="D6" s="25" t="s">
        <v>16</v>
      </c>
      <c r="K6" s="242" t="s">
        <v>17</v>
      </c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R6" s="19"/>
      <c r="BE6" s="239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39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39"/>
      <c r="BS8" s="16" t="s">
        <v>6</v>
      </c>
    </row>
    <row r="9" spans="1:74" ht="14.4" customHeight="1">
      <c r="B9" s="19"/>
      <c r="AR9" s="19"/>
      <c r="BE9" s="239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39"/>
      <c r="BS10" s="16" t="s">
        <v>6</v>
      </c>
    </row>
    <row r="11" spans="1:74" ht="18.45" customHeight="1">
      <c r="B11" s="19"/>
      <c r="E11" s="24" t="s">
        <v>26</v>
      </c>
      <c r="AK11" s="26" t="s">
        <v>27</v>
      </c>
      <c r="AN11" s="24" t="s">
        <v>1</v>
      </c>
      <c r="AR11" s="19"/>
      <c r="BE11" s="239"/>
      <c r="BS11" s="16" t="s">
        <v>6</v>
      </c>
    </row>
    <row r="12" spans="1:74" ht="6.9" customHeight="1">
      <c r="B12" s="19"/>
      <c r="AR12" s="19"/>
      <c r="BE12" s="239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39"/>
      <c r="BS13" s="16" t="s">
        <v>6</v>
      </c>
    </row>
    <row r="14" spans="1:74" ht="13.2">
      <c r="B14" s="19"/>
      <c r="E14" s="243" t="s">
        <v>29</v>
      </c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6" t="s">
        <v>27</v>
      </c>
      <c r="AN14" s="28" t="s">
        <v>29</v>
      </c>
      <c r="AR14" s="19"/>
      <c r="BE14" s="239"/>
      <c r="BS14" s="16" t="s">
        <v>6</v>
      </c>
    </row>
    <row r="15" spans="1:74" ht="6.9" customHeight="1">
      <c r="B15" s="19"/>
      <c r="AR15" s="19"/>
      <c r="BE15" s="239"/>
      <c r="BS15" s="16" t="s">
        <v>4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39"/>
      <c r="BS16" s="16" t="s">
        <v>4</v>
      </c>
    </row>
    <row r="17" spans="2:71" ht="18.45" customHeight="1">
      <c r="B17" s="19"/>
      <c r="E17" s="24" t="s">
        <v>26</v>
      </c>
      <c r="AK17" s="26" t="s">
        <v>27</v>
      </c>
      <c r="AN17" s="24" t="s">
        <v>1</v>
      </c>
      <c r="AR17" s="19"/>
      <c r="BE17" s="239"/>
      <c r="BS17" s="16" t="s">
        <v>31</v>
      </c>
    </row>
    <row r="18" spans="2:71" ht="6.9" customHeight="1">
      <c r="B18" s="19"/>
      <c r="AR18" s="19"/>
      <c r="BE18" s="239"/>
      <c r="BS18" s="16" t="s">
        <v>6</v>
      </c>
    </row>
    <row r="19" spans="2:71" ht="12" customHeight="1">
      <c r="B19" s="19"/>
      <c r="D19" s="26" t="s">
        <v>32</v>
      </c>
      <c r="AK19" s="26" t="s">
        <v>25</v>
      </c>
      <c r="AN19" s="24" t="s">
        <v>1</v>
      </c>
      <c r="AR19" s="19"/>
      <c r="BE19" s="239"/>
      <c r="BS19" s="16" t="s">
        <v>6</v>
      </c>
    </row>
    <row r="20" spans="2:71" ht="18.45" customHeight="1">
      <c r="B20" s="19"/>
      <c r="E20" s="24" t="s">
        <v>26</v>
      </c>
      <c r="AK20" s="26" t="s">
        <v>27</v>
      </c>
      <c r="AN20" s="24" t="s">
        <v>1</v>
      </c>
      <c r="AR20" s="19"/>
      <c r="BE20" s="239"/>
      <c r="BS20" s="16" t="s">
        <v>31</v>
      </c>
    </row>
    <row r="21" spans="2:71" ht="6.9" customHeight="1">
      <c r="B21" s="19"/>
      <c r="AR21" s="19"/>
      <c r="BE21" s="239"/>
    </row>
    <row r="22" spans="2:71" ht="12" customHeight="1">
      <c r="B22" s="19"/>
      <c r="D22" s="26" t="s">
        <v>33</v>
      </c>
      <c r="AR22" s="19"/>
      <c r="BE22" s="239"/>
    </row>
    <row r="23" spans="2:71" ht="16.5" customHeight="1">
      <c r="B23" s="19"/>
      <c r="E23" s="245" t="s">
        <v>1</v>
      </c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R23" s="19"/>
      <c r="BE23" s="239"/>
    </row>
    <row r="24" spans="2:71" ht="6.9" customHeight="1">
      <c r="B24" s="19"/>
      <c r="AR24" s="19"/>
      <c r="BE24" s="239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39"/>
    </row>
    <row r="26" spans="2:71" s="1" customFormat="1" ht="25.95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46">
        <f>ROUND(AG94,2)</f>
        <v>0</v>
      </c>
      <c r="AL26" s="247"/>
      <c r="AM26" s="247"/>
      <c r="AN26" s="247"/>
      <c r="AO26" s="247"/>
      <c r="AR26" s="31"/>
      <c r="BE26" s="239"/>
    </row>
    <row r="27" spans="2:71" s="1" customFormat="1" ht="6.9" customHeight="1">
      <c r="B27" s="31"/>
      <c r="AR27" s="31"/>
      <c r="BE27" s="239"/>
    </row>
    <row r="28" spans="2:71" s="1" customFormat="1" ht="13.2">
      <c r="B28" s="31"/>
      <c r="L28" s="248" t="s">
        <v>35</v>
      </c>
      <c r="M28" s="248"/>
      <c r="N28" s="248"/>
      <c r="O28" s="248"/>
      <c r="P28" s="248"/>
      <c r="W28" s="248" t="s">
        <v>36</v>
      </c>
      <c r="X28" s="248"/>
      <c r="Y28" s="248"/>
      <c r="Z28" s="248"/>
      <c r="AA28" s="248"/>
      <c r="AB28" s="248"/>
      <c r="AC28" s="248"/>
      <c r="AD28" s="248"/>
      <c r="AE28" s="248"/>
      <c r="AK28" s="248" t="s">
        <v>37</v>
      </c>
      <c r="AL28" s="248"/>
      <c r="AM28" s="248"/>
      <c r="AN28" s="248"/>
      <c r="AO28" s="248"/>
      <c r="AR28" s="31"/>
      <c r="BE28" s="239"/>
    </row>
    <row r="29" spans="2:71" s="2" customFormat="1" ht="14.4" customHeight="1">
      <c r="B29" s="34"/>
      <c r="D29" s="26" t="s">
        <v>38</v>
      </c>
      <c r="F29" s="26" t="s">
        <v>39</v>
      </c>
      <c r="L29" s="228">
        <v>0.21</v>
      </c>
      <c r="M29" s="227"/>
      <c r="N29" s="227"/>
      <c r="O29" s="227"/>
      <c r="P29" s="227"/>
      <c r="W29" s="226">
        <f>ROUND(AZ94, 2)</f>
        <v>0</v>
      </c>
      <c r="X29" s="227"/>
      <c r="Y29" s="227"/>
      <c r="Z29" s="227"/>
      <c r="AA29" s="227"/>
      <c r="AB29" s="227"/>
      <c r="AC29" s="227"/>
      <c r="AD29" s="227"/>
      <c r="AE29" s="227"/>
      <c r="AK29" s="226">
        <f>ROUND(AV94, 2)</f>
        <v>0</v>
      </c>
      <c r="AL29" s="227"/>
      <c r="AM29" s="227"/>
      <c r="AN29" s="227"/>
      <c r="AO29" s="227"/>
      <c r="AR29" s="34"/>
      <c r="BE29" s="240"/>
    </row>
    <row r="30" spans="2:71" s="2" customFormat="1" ht="14.4" customHeight="1">
      <c r="B30" s="34"/>
      <c r="F30" s="26" t="s">
        <v>40</v>
      </c>
      <c r="L30" s="228">
        <v>0.15</v>
      </c>
      <c r="M30" s="227"/>
      <c r="N30" s="227"/>
      <c r="O30" s="227"/>
      <c r="P30" s="227"/>
      <c r="W30" s="226">
        <f>ROUND(BA94, 2)</f>
        <v>0</v>
      </c>
      <c r="X30" s="227"/>
      <c r="Y30" s="227"/>
      <c r="Z30" s="227"/>
      <c r="AA30" s="227"/>
      <c r="AB30" s="227"/>
      <c r="AC30" s="227"/>
      <c r="AD30" s="227"/>
      <c r="AE30" s="227"/>
      <c r="AK30" s="226">
        <f>ROUND(AW94, 2)</f>
        <v>0</v>
      </c>
      <c r="AL30" s="227"/>
      <c r="AM30" s="227"/>
      <c r="AN30" s="227"/>
      <c r="AO30" s="227"/>
      <c r="AR30" s="34"/>
      <c r="BE30" s="240"/>
    </row>
    <row r="31" spans="2:71" s="2" customFormat="1" ht="14.4" hidden="1" customHeight="1">
      <c r="B31" s="34"/>
      <c r="F31" s="26" t="s">
        <v>41</v>
      </c>
      <c r="L31" s="228">
        <v>0.21</v>
      </c>
      <c r="M31" s="227"/>
      <c r="N31" s="227"/>
      <c r="O31" s="227"/>
      <c r="P31" s="227"/>
      <c r="W31" s="226">
        <f>ROUND(BB94, 2)</f>
        <v>0</v>
      </c>
      <c r="X31" s="227"/>
      <c r="Y31" s="227"/>
      <c r="Z31" s="227"/>
      <c r="AA31" s="227"/>
      <c r="AB31" s="227"/>
      <c r="AC31" s="227"/>
      <c r="AD31" s="227"/>
      <c r="AE31" s="227"/>
      <c r="AK31" s="226">
        <v>0</v>
      </c>
      <c r="AL31" s="227"/>
      <c r="AM31" s="227"/>
      <c r="AN31" s="227"/>
      <c r="AO31" s="227"/>
      <c r="AR31" s="34"/>
      <c r="BE31" s="240"/>
    </row>
    <row r="32" spans="2:71" s="2" customFormat="1" ht="14.4" hidden="1" customHeight="1">
      <c r="B32" s="34"/>
      <c r="F32" s="26" t="s">
        <v>42</v>
      </c>
      <c r="L32" s="228">
        <v>0.15</v>
      </c>
      <c r="M32" s="227"/>
      <c r="N32" s="227"/>
      <c r="O32" s="227"/>
      <c r="P32" s="227"/>
      <c r="W32" s="226">
        <f>ROUND(BC94, 2)</f>
        <v>0</v>
      </c>
      <c r="X32" s="227"/>
      <c r="Y32" s="227"/>
      <c r="Z32" s="227"/>
      <c r="AA32" s="227"/>
      <c r="AB32" s="227"/>
      <c r="AC32" s="227"/>
      <c r="AD32" s="227"/>
      <c r="AE32" s="227"/>
      <c r="AK32" s="226">
        <v>0</v>
      </c>
      <c r="AL32" s="227"/>
      <c r="AM32" s="227"/>
      <c r="AN32" s="227"/>
      <c r="AO32" s="227"/>
      <c r="AR32" s="34"/>
      <c r="BE32" s="240"/>
    </row>
    <row r="33" spans="2:57" s="2" customFormat="1" ht="14.4" hidden="1" customHeight="1">
      <c r="B33" s="34"/>
      <c r="F33" s="26" t="s">
        <v>43</v>
      </c>
      <c r="L33" s="228">
        <v>0</v>
      </c>
      <c r="M33" s="227"/>
      <c r="N33" s="227"/>
      <c r="O33" s="227"/>
      <c r="P33" s="227"/>
      <c r="W33" s="226">
        <f>ROUND(BD94, 2)</f>
        <v>0</v>
      </c>
      <c r="X33" s="227"/>
      <c r="Y33" s="227"/>
      <c r="Z33" s="227"/>
      <c r="AA33" s="227"/>
      <c r="AB33" s="227"/>
      <c r="AC33" s="227"/>
      <c r="AD33" s="227"/>
      <c r="AE33" s="227"/>
      <c r="AK33" s="226">
        <v>0</v>
      </c>
      <c r="AL33" s="227"/>
      <c r="AM33" s="227"/>
      <c r="AN33" s="227"/>
      <c r="AO33" s="227"/>
      <c r="AR33" s="34"/>
      <c r="BE33" s="240"/>
    </row>
    <row r="34" spans="2:57" s="1" customFormat="1" ht="6.9" customHeight="1">
      <c r="B34" s="31"/>
      <c r="AR34" s="31"/>
      <c r="BE34" s="239"/>
    </row>
    <row r="35" spans="2:57" s="1" customFormat="1" ht="25.95" customHeight="1">
      <c r="B35" s="31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229" t="s">
        <v>46</v>
      </c>
      <c r="Y35" s="230"/>
      <c r="Z35" s="230"/>
      <c r="AA35" s="230"/>
      <c r="AB35" s="230"/>
      <c r="AC35" s="37"/>
      <c r="AD35" s="37"/>
      <c r="AE35" s="37"/>
      <c r="AF35" s="37"/>
      <c r="AG35" s="37"/>
      <c r="AH35" s="37"/>
      <c r="AI35" s="37"/>
      <c r="AJ35" s="37"/>
      <c r="AK35" s="231">
        <f>SUM(AK26:AK33)</f>
        <v>0</v>
      </c>
      <c r="AL35" s="230"/>
      <c r="AM35" s="230"/>
      <c r="AN35" s="230"/>
      <c r="AO35" s="232"/>
      <c r="AP35" s="35"/>
      <c r="AQ35" s="35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39" t="s">
        <v>47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48</v>
      </c>
      <c r="AI49" s="40"/>
      <c r="AJ49" s="40"/>
      <c r="AK49" s="40"/>
      <c r="AL49" s="40"/>
      <c r="AM49" s="40"/>
      <c r="AN49" s="40"/>
      <c r="AO49" s="40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3.2">
      <c r="B60" s="31"/>
      <c r="D60" s="41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1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1" t="s">
        <v>49</v>
      </c>
      <c r="AI60" s="33"/>
      <c r="AJ60" s="33"/>
      <c r="AK60" s="33"/>
      <c r="AL60" s="33"/>
      <c r="AM60" s="41" t="s">
        <v>50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3.2">
      <c r="B64" s="31"/>
      <c r="D64" s="39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52</v>
      </c>
      <c r="AI64" s="40"/>
      <c r="AJ64" s="40"/>
      <c r="AK64" s="40"/>
      <c r="AL64" s="40"/>
      <c r="AM64" s="40"/>
      <c r="AN64" s="40"/>
      <c r="AO64" s="40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3.2">
      <c r="B75" s="31"/>
      <c r="D75" s="41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1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1" t="s">
        <v>49</v>
      </c>
      <c r="AI75" s="33"/>
      <c r="AJ75" s="33"/>
      <c r="AK75" s="33"/>
      <c r="AL75" s="33"/>
      <c r="AM75" s="41" t="s">
        <v>50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1"/>
    </row>
    <row r="81" spans="1:90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1"/>
    </row>
    <row r="82" spans="1:90" s="1" customFormat="1" ht="24.9" customHeight="1">
      <c r="B82" s="31"/>
      <c r="C82" s="20" t="s">
        <v>53</v>
      </c>
      <c r="AR82" s="31"/>
    </row>
    <row r="83" spans="1:90" s="1" customFormat="1" ht="6.9" customHeight="1">
      <c r="B83" s="31"/>
      <c r="AR83" s="31"/>
    </row>
    <row r="84" spans="1:90" s="3" customFormat="1" ht="12" customHeight="1">
      <c r="B84" s="46"/>
      <c r="C84" s="26" t="s">
        <v>13</v>
      </c>
      <c r="L84" s="3" t="str">
        <f>K5</f>
        <v>202209</v>
      </c>
      <c r="AR84" s="46"/>
    </row>
    <row r="85" spans="1:90" s="4" customFormat="1" ht="36.9" customHeight="1">
      <c r="B85" s="47"/>
      <c r="C85" s="48" t="s">
        <v>16</v>
      </c>
      <c r="L85" s="217" t="str">
        <f>K6</f>
        <v>ZŚ Vančurova - stavební úpravy stávající terasy - venkovní učebna</v>
      </c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218"/>
      <c r="AN85" s="218"/>
      <c r="AO85" s="218"/>
      <c r="AR85" s="47"/>
    </row>
    <row r="86" spans="1:90" s="1" customFormat="1" ht="6.9" customHeight="1">
      <c r="B86" s="31"/>
      <c r="AR86" s="31"/>
    </row>
    <row r="87" spans="1:90" s="1" customFormat="1" ht="12" customHeight="1">
      <c r="B87" s="31"/>
      <c r="C87" s="26" t="s">
        <v>20</v>
      </c>
      <c r="L87" s="49" t="str">
        <f>IF(K8="","",K8)</f>
        <v>Hodonín</v>
      </c>
      <c r="AI87" s="26" t="s">
        <v>22</v>
      </c>
      <c r="AM87" s="219" t="str">
        <f>IF(AN8= "","",AN8)</f>
        <v>5. 9. 2022</v>
      </c>
      <c r="AN87" s="219"/>
      <c r="AR87" s="31"/>
    </row>
    <row r="88" spans="1:90" s="1" customFormat="1" ht="6.9" customHeight="1">
      <c r="B88" s="31"/>
      <c r="AR88" s="31"/>
    </row>
    <row r="89" spans="1:90" s="1" customFormat="1" ht="15.15" customHeight="1">
      <c r="B89" s="31"/>
      <c r="C89" s="26" t="s">
        <v>24</v>
      </c>
      <c r="L89" s="3" t="str">
        <f>IF(E11= "","",E11)</f>
        <v xml:space="preserve"> </v>
      </c>
      <c r="AI89" s="26" t="s">
        <v>30</v>
      </c>
      <c r="AM89" s="220" t="str">
        <f>IF(E17="","",E17)</f>
        <v xml:space="preserve"> </v>
      </c>
      <c r="AN89" s="221"/>
      <c r="AO89" s="221"/>
      <c r="AP89" s="221"/>
      <c r="AR89" s="31"/>
      <c r="AS89" s="222" t="s">
        <v>54</v>
      </c>
      <c r="AT89" s="223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0" s="1" customFormat="1" ht="15.15" customHeight="1">
      <c r="B90" s="31"/>
      <c r="C90" s="26" t="s">
        <v>28</v>
      </c>
      <c r="L90" s="3" t="str">
        <f>IF(E14= "Vyplň údaj","",E14)</f>
        <v/>
      </c>
      <c r="AI90" s="26" t="s">
        <v>32</v>
      </c>
      <c r="AM90" s="220" t="str">
        <f>IF(E20="","",E20)</f>
        <v xml:space="preserve"> </v>
      </c>
      <c r="AN90" s="221"/>
      <c r="AO90" s="221"/>
      <c r="AP90" s="221"/>
      <c r="AR90" s="31"/>
      <c r="AS90" s="224"/>
      <c r="AT90" s="225"/>
      <c r="BD90" s="53"/>
    </row>
    <row r="91" spans="1:90" s="1" customFormat="1" ht="10.95" customHeight="1">
      <c r="B91" s="31"/>
      <c r="AR91" s="31"/>
      <c r="AS91" s="224"/>
      <c r="AT91" s="225"/>
      <c r="BD91" s="53"/>
    </row>
    <row r="92" spans="1:90" s="1" customFormat="1" ht="29.25" customHeight="1">
      <c r="B92" s="31"/>
      <c r="C92" s="212" t="s">
        <v>55</v>
      </c>
      <c r="D92" s="213"/>
      <c r="E92" s="213"/>
      <c r="F92" s="213"/>
      <c r="G92" s="213"/>
      <c r="H92" s="54"/>
      <c r="I92" s="214" t="s">
        <v>56</v>
      </c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5" t="s">
        <v>57</v>
      </c>
      <c r="AH92" s="213"/>
      <c r="AI92" s="213"/>
      <c r="AJ92" s="213"/>
      <c r="AK92" s="213"/>
      <c r="AL92" s="213"/>
      <c r="AM92" s="213"/>
      <c r="AN92" s="214" t="s">
        <v>58</v>
      </c>
      <c r="AO92" s="213"/>
      <c r="AP92" s="216"/>
      <c r="AQ92" s="55" t="s">
        <v>59</v>
      </c>
      <c r="AR92" s="31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</row>
    <row r="93" spans="1:90" s="1" customFormat="1" ht="10.95" customHeight="1">
      <c r="B93" s="31"/>
      <c r="AR93" s="31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0" s="5" customFormat="1" ht="32.4" customHeight="1">
      <c r="B94" s="60"/>
      <c r="C94" s="61" t="s">
        <v>72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36">
        <f>ROUND(AG95,2)</f>
        <v>0</v>
      </c>
      <c r="AH94" s="236"/>
      <c r="AI94" s="236"/>
      <c r="AJ94" s="236"/>
      <c r="AK94" s="236"/>
      <c r="AL94" s="236"/>
      <c r="AM94" s="236"/>
      <c r="AN94" s="237">
        <f>SUM(AG94,AT94)</f>
        <v>0</v>
      </c>
      <c r="AO94" s="237"/>
      <c r="AP94" s="237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73</v>
      </c>
      <c r="BT94" s="69" t="s">
        <v>74</v>
      </c>
      <c r="BV94" s="69" t="s">
        <v>75</v>
      </c>
      <c r="BW94" s="69" t="s">
        <v>5</v>
      </c>
      <c r="BX94" s="69" t="s">
        <v>76</v>
      </c>
      <c r="CL94" s="69" t="s">
        <v>1</v>
      </c>
    </row>
    <row r="95" spans="1:90" s="6" customFormat="1" ht="24.75" customHeight="1">
      <c r="A95" s="70" t="s">
        <v>77</v>
      </c>
      <c r="B95" s="71"/>
      <c r="C95" s="72"/>
      <c r="D95" s="235" t="s">
        <v>14</v>
      </c>
      <c r="E95" s="235"/>
      <c r="F95" s="235"/>
      <c r="G95" s="235"/>
      <c r="H95" s="235"/>
      <c r="I95" s="73"/>
      <c r="J95" s="235" t="s">
        <v>17</v>
      </c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3">
        <f>'202209 - ZŚ Vančurova - s...'!J28</f>
        <v>0</v>
      </c>
      <c r="AH95" s="234"/>
      <c r="AI95" s="234"/>
      <c r="AJ95" s="234"/>
      <c r="AK95" s="234"/>
      <c r="AL95" s="234"/>
      <c r="AM95" s="234"/>
      <c r="AN95" s="233">
        <f>SUM(AG95,AT95)</f>
        <v>0</v>
      </c>
      <c r="AO95" s="234"/>
      <c r="AP95" s="234"/>
      <c r="AQ95" s="74" t="s">
        <v>78</v>
      </c>
      <c r="AR95" s="71"/>
      <c r="AS95" s="75">
        <v>0</v>
      </c>
      <c r="AT95" s="76">
        <f>ROUND(SUM(AV95:AW95),2)</f>
        <v>0</v>
      </c>
      <c r="AU95" s="77">
        <f>'202209 - ZŚ Vančurova - s...'!P136</f>
        <v>0</v>
      </c>
      <c r="AV95" s="76">
        <f>'202209 - ZŚ Vančurova - s...'!J31</f>
        <v>0</v>
      </c>
      <c r="AW95" s="76">
        <f>'202209 - ZŚ Vančurova - s...'!J32</f>
        <v>0</v>
      </c>
      <c r="AX95" s="76">
        <f>'202209 - ZŚ Vančurova - s...'!J33</f>
        <v>0</v>
      </c>
      <c r="AY95" s="76">
        <f>'202209 - ZŚ Vančurova - s...'!J34</f>
        <v>0</v>
      </c>
      <c r="AZ95" s="76">
        <f>'202209 - ZŚ Vančurova - s...'!F31</f>
        <v>0</v>
      </c>
      <c r="BA95" s="76">
        <f>'202209 - ZŚ Vančurova - s...'!F32</f>
        <v>0</v>
      </c>
      <c r="BB95" s="76">
        <f>'202209 - ZŚ Vančurova - s...'!F33</f>
        <v>0</v>
      </c>
      <c r="BC95" s="76">
        <f>'202209 - ZŚ Vančurova - s...'!F34</f>
        <v>0</v>
      </c>
      <c r="BD95" s="78">
        <f>'202209 - ZŚ Vančurova - s...'!F35</f>
        <v>0</v>
      </c>
      <c r="BT95" s="79" t="s">
        <v>79</v>
      </c>
      <c r="BU95" s="79" t="s">
        <v>80</v>
      </c>
      <c r="BV95" s="79" t="s">
        <v>75</v>
      </c>
      <c r="BW95" s="79" t="s">
        <v>5</v>
      </c>
      <c r="BX95" s="79" t="s">
        <v>76</v>
      </c>
      <c r="CL95" s="79" t="s">
        <v>1</v>
      </c>
    </row>
    <row r="96" spans="1:90" s="1" customFormat="1" ht="30" customHeight="1">
      <c r="B96" s="31"/>
      <c r="AR96" s="31"/>
    </row>
    <row r="97" spans="2:44" s="1" customFormat="1" ht="6.9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1"/>
    </row>
  </sheetData>
  <sheetProtection sheet="1" objects="1" scenarios="1" formatColumns="0" formatRows="0"/>
  <mergeCells count="42"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202209 - ZŚ Vančurova - s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41"/>
  <sheetViews>
    <sheetView showGridLines="0" topLeftCell="A287" workbookViewId="0">
      <selection activeCell="X300" sqref="X300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5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" customHeight="1">
      <c r="B4" s="19"/>
      <c r="D4" s="20" t="s">
        <v>82</v>
      </c>
      <c r="L4" s="19"/>
      <c r="M4" s="80" t="s">
        <v>10</v>
      </c>
      <c r="AT4" s="16" t="s">
        <v>4</v>
      </c>
    </row>
    <row r="5" spans="2:46" ht="6.9" customHeight="1">
      <c r="B5" s="19"/>
      <c r="L5" s="19"/>
    </row>
    <row r="6" spans="2:46" s="1" customFormat="1" ht="12" customHeight="1">
      <c r="B6" s="31"/>
      <c r="D6" s="26" t="s">
        <v>16</v>
      </c>
      <c r="L6" s="31"/>
    </row>
    <row r="7" spans="2:46" s="1" customFormat="1" ht="30" customHeight="1">
      <c r="B7" s="31"/>
      <c r="E7" s="217" t="s">
        <v>17</v>
      </c>
      <c r="F7" s="249"/>
      <c r="G7" s="249"/>
      <c r="H7" s="249"/>
      <c r="L7" s="31"/>
    </row>
    <row r="8" spans="2:46" s="1" customFormat="1">
      <c r="B8" s="31"/>
      <c r="L8" s="31"/>
    </row>
    <row r="9" spans="2:46" s="1" customFormat="1" ht="12" customHeight="1">
      <c r="B9" s="31"/>
      <c r="D9" s="26" t="s">
        <v>18</v>
      </c>
      <c r="F9" s="24" t="s">
        <v>1</v>
      </c>
      <c r="I9" s="26" t="s">
        <v>19</v>
      </c>
      <c r="J9" s="24" t="s">
        <v>1</v>
      </c>
      <c r="L9" s="31"/>
    </row>
    <row r="10" spans="2:46" s="1" customFormat="1" ht="12" customHeight="1">
      <c r="B10" s="31"/>
      <c r="D10" s="26" t="s">
        <v>20</v>
      </c>
      <c r="F10" s="24" t="s">
        <v>21</v>
      </c>
      <c r="I10" s="26" t="s">
        <v>22</v>
      </c>
      <c r="J10" s="50" t="str">
        <f>'Rekapitulace stavby'!AN8</f>
        <v>5. 9. 2022</v>
      </c>
      <c r="L10" s="31"/>
    </row>
    <row r="11" spans="2:46" s="1" customFormat="1" ht="10.95" customHeight="1">
      <c r="B11" s="31"/>
      <c r="L11" s="31"/>
    </row>
    <row r="12" spans="2:46" s="1" customFormat="1" ht="12" customHeight="1">
      <c r="B12" s="31"/>
      <c r="D12" s="26" t="s">
        <v>24</v>
      </c>
      <c r="I12" s="26" t="s">
        <v>25</v>
      </c>
      <c r="J12" s="24" t="str">
        <f>IF('Rekapitulace stavby'!AN10="","",'Rekapitulace stavby'!AN10)</f>
        <v/>
      </c>
      <c r="L12" s="31"/>
    </row>
    <row r="13" spans="2:46" s="1" customFormat="1" ht="18" customHeight="1">
      <c r="B13" s="31"/>
      <c r="E13" s="24" t="str">
        <f>IF('Rekapitulace stavby'!E11="","",'Rekapitulace stavby'!E11)</f>
        <v xml:space="preserve"> </v>
      </c>
      <c r="I13" s="26" t="s">
        <v>27</v>
      </c>
      <c r="J13" s="24" t="str">
        <f>IF('Rekapitulace stavby'!AN11="","",'Rekapitulace stavby'!AN11)</f>
        <v/>
      </c>
      <c r="L13" s="31"/>
    </row>
    <row r="14" spans="2:46" s="1" customFormat="1" ht="6.9" customHeight="1">
      <c r="B14" s="31"/>
      <c r="L14" s="31"/>
    </row>
    <row r="15" spans="2:46" s="1" customFormat="1" ht="12" customHeight="1">
      <c r="B15" s="31"/>
      <c r="D15" s="26" t="s">
        <v>28</v>
      </c>
      <c r="I15" s="26" t="s">
        <v>25</v>
      </c>
      <c r="J15" s="27" t="str">
        <f>'Rekapitulace stavby'!AN13</f>
        <v>Vyplň údaj</v>
      </c>
      <c r="L15" s="31"/>
    </row>
    <row r="16" spans="2:46" s="1" customFormat="1" ht="18" customHeight="1">
      <c r="B16" s="31"/>
      <c r="E16" s="250" t="str">
        <f>'Rekapitulace stavby'!E14</f>
        <v>Vyplň údaj</v>
      </c>
      <c r="F16" s="241"/>
      <c r="G16" s="241"/>
      <c r="H16" s="241"/>
      <c r="I16" s="26" t="s">
        <v>27</v>
      </c>
      <c r="J16" s="27" t="str">
        <f>'Rekapitulace stavby'!AN14</f>
        <v>Vyplň údaj</v>
      </c>
      <c r="L16" s="31"/>
    </row>
    <row r="17" spans="2:12" s="1" customFormat="1" ht="6.9" customHeight="1">
      <c r="B17" s="31"/>
      <c r="L17" s="31"/>
    </row>
    <row r="18" spans="2:12" s="1" customFormat="1" ht="12" customHeight="1">
      <c r="B18" s="31"/>
      <c r="D18" s="26" t="s">
        <v>30</v>
      </c>
      <c r="I18" s="26" t="s">
        <v>25</v>
      </c>
      <c r="J18" s="24" t="str">
        <f>IF('Rekapitulace stavby'!AN16="","",'Rekapitulace stavby'!AN16)</f>
        <v/>
      </c>
      <c r="L18" s="31"/>
    </row>
    <row r="19" spans="2:12" s="1" customFormat="1" ht="18" customHeight="1">
      <c r="B19" s="31"/>
      <c r="E19" s="24" t="str">
        <f>IF('Rekapitulace stavby'!E17="","",'Rekapitulace stavby'!E17)</f>
        <v xml:space="preserve"> </v>
      </c>
      <c r="I19" s="26" t="s">
        <v>27</v>
      </c>
      <c r="J19" s="24" t="str">
        <f>IF('Rekapitulace stavby'!AN17="","",'Rekapitulace stavby'!AN17)</f>
        <v/>
      </c>
      <c r="L19" s="31"/>
    </row>
    <row r="20" spans="2:12" s="1" customFormat="1" ht="6.9" customHeight="1">
      <c r="B20" s="31"/>
      <c r="L20" s="31"/>
    </row>
    <row r="21" spans="2:12" s="1" customFormat="1" ht="12" customHeight="1">
      <c r="B21" s="31"/>
      <c r="D21" s="26" t="s">
        <v>32</v>
      </c>
      <c r="I21" s="26" t="s">
        <v>25</v>
      </c>
      <c r="J21" s="24" t="str">
        <f>IF('Rekapitulace stavby'!AN19="","",'Rekapitulace stavby'!AN19)</f>
        <v/>
      </c>
      <c r="L21" s="31"/>
    </row>
    <row r="22" spans="2:12" s="1" customFormat="1" ht="18" customHeight="1">
      <c r="B22" s="31"/>
      <c r="E22" s="24" t="str">
        <f>IF('Rekapitulace stavby'!E20="","",'Rekapitulace stavby'!E20)</f>
        <v xml:space="preserve"> </v>
      </c>
      <c r="I22" s="26" t="s">
        <v>27</v>
      </c>
      <c r="J22" s="24" t="str">
        <f>IF('Rekapitulace stavby'!AN20="","",'Rekapitulace stavby'!AN20)</f>
        <v/>
      </c>
      <c r="L22" s="31"/>
    </row>
    <row r="23" spans="2:12" s="1" customFormat="1" ht="6.9" customHeight="1">
      <c r="B23" s="31"/>
      <c r="L23" s="31"/>
    </row>
    <row r="24" spans="2:12" s="1" customFormat="1" ht="12" customHeight="1">
      <c r="B24" s="31"/>
      <c r="D24" s="26" t="s">
        <v>33</v>
      </c>
      <c r="L24" s="31"/>
    </row>
    <row r="25" spans="2:12" s="7" customFormat="1" ht="16.5" customHeight="1">
      <c r="B25" s="81"/>
      <c r="E25" s="245" t="s">
        <v>1</v>
      </c>
      <c r="F25" s="245"/>
      <c r="G25" s="245"/>
      <c r="H25" s="245"/>
      <c r="L25" s="81"/>
    </row>
    <row r="26" spans="2:12" s="1" customFormat="1" ht="6.9" customHeight="1">
      <c r="B26" s="31"/>
      <c r="L26" s="31"/>
    </row>
    <row r="27" spans="2:12" s="1" customFormat="1" ht="6.9" customHeight="1">
      <c r="B27" s="31"/>
      <c r="D27" s="51"/>
      <c r="E27" s="51"/>
      <c r="F27" s="51"/>
      <c r="G27" s="51"/>
      <c r="H27" s="51"/>
      <c r="I27" s="51"/>
      <c r="J27" s="51"/>
      <c r="K27" s="51"/>
      <c r="L27" s="31"/>
    </row>
    <row r="28" spans="2:12" s="1" customFormat="1" ht="25.35" customHeight="1">
      <c r="B28" s="31"/>
      <c r="D28" s="82" t="s">
        <v>34</v>
      </c>
      <c r="J28" s="63">
        <f>ROUND(J136, 2)</f>
        <v>0</v>
      </c>
      <c r="L28" s="31"/>
    </row>
    <row r="29" spans="2:12" s="1" customFormat="1" ht="6.9" customHeight="1">
      <c r="B29" s="31"/>
      <c r="D29" s="51"/>
      <c r="E29" s="51"/>
      <c r="F29" s="51"/>
      <c r="G29" s="51"/>
      <c r="H29" s="51"/>
      <c r="I29" s="51"/>
      <c r="J29" s="51"/>
      <c r="K29" s="51"/>
      <c r="L29" s="31"/>
    </row>
    <row r="30" spans="2:12" s="1" customFormat="1" ht="14.4" customHeight="1">
      <c r="B30" s="31"/>
      <c r="F30" s="83" t="s">
        <v>36</v>
      </c>
      <c r="I30" s="83" t="s">
        <v>35</v>
      </c>
      <c r="J30" s="83" t="s">
        <v>37</v>
      </c>
      <c r="L30" s="31"/>
    </row>
    <row r="31" spans="2:12" s="1" customFormat="1" ht="14.4" customHeight="1">
      <c r="B31" s="31"/>
      <c r="D31" s="84" t="s">
        <v>38</v>
      </c>
      <c r="E31" s="26" t="s">
        <v>39</v>
      </c>
      <c r="F31" s="85">
        <f>ROUND((SUM(BE136:BE340)),  2)</f>
        <v>0</v>
      </c>
      <c r="I31" s="86">
        <v>0.21</v>
      </c>
      <c r="J31" s="85">
        <f>ROUND(((SUM(BE136:BE340))*I31),  2)</f>
        <v>0</v>
      </c>
      <c r="L31" s="31"/>
    </row>
    <row r="32" spans="2:12" s="1" customFormat="1" ht="14.4" customHeight="1">
      <c r="B32" s="31"/>
      <c r="E32" s="26" t="s">
        <v>40</v>
      </c>
      <c r="F32" s="85">
        <f>ROUND((SUM(BF136:BF340)),  2)</f>
        <v>0</v>
      </c>
      <c r="I32" s="86">
        <v>0.15</v>
      </c>
      <c r="J32" s="85">
        <f>ROUND(((SUM(BF136:BF340))*I32),  2)</f>
        <v>0</v>
      </c>
      <c r="L32" s="31"/>
    </row>
    <row r="33" spans="2:12" s="1" customFormat="1" ht="14.4" hidden="1" customHeight="1">
      <c r="B33" s="31"/>
      <c r="E33" s="26" t="s">
        <v>41</v>
      </c>
      <c r="F33" s="85">
        <f>ROUND((SUM(BG136:BG340)),  2)</f>
        <v>0</v>
      </c>
      <c r="I33" s="86">
        <v>0.21</v>
      </c>
      <c r="J33" s="85">
        <f>0</f>
        <v>0</v>
      </c>
      <c r="L33" s="31"/>
    </row>
    <row r="34" spans="2:12" s="1" customFormat="1" ht="14.4" hidden="1" customHeight="1">
      <c r="B34" s="31"/>
      <c r="E34" s="26" t="s">
        <v>42</v>
      </c>
      <c r="F34" s="85">
        <f>ROUND((SUM(BH136:BH340)),  2)</f>
        <v>0</v>
      </c>
      <c r="I34" s="86">
        <v>0.15</v>
      </c>
      <c r="J34" s="85">
        <f>0</f>
        <v>0</v>
      </c>
      <c r="L34" s="31"/>
    </row>
    <row r="35" spans="2:12" s="1" customFormat="1" ht="14.4" hidden="1" customHeight="1">
      <c r="B35" s="31"/>
      <c r="E35" s="26" t="s">
        <v>43</v>
      </c>
      <c r="F35" s="85">
        <f>ROUND((SUM(BI136:BI340)),  2)</f>
        <v>0</v>
      </c>
      <c r="I35" s="86">
        <v>0</v>
      </c>
      <c r="J35" s="85">
        <f>0</f>
        <v>0</v>
      </c>
      <c r="L35" s="31"/>
    </row>
    <row r="36" spans="2:12" s="1" customFormat="1" ht="6.9" customHeight="1">
      <c r="B36" s="31"/>
      <c r="L36" s="31"/>
    </row>
    <row r="37" spans="2:12" s="1" customFormat="1" ht="25.35" customHeight="1">
      <c r="B37" s="31"/>
      <c r="C37" s="87"/>
      <c r="D37" s="88" t="s">
        <v>44</v>
      </c>
      <c r="E37" s="54"/>
      <c r="F37" s="54"/>
      <c r="G37" s="89" t="s">
        <v>45</v>
      </c>
      <c r="H37" s="90" t="s">
        <v>46</v>
      </c>
      <c r="I37" s="54"/>
      <c r="J37" s="91">
        <f>SUM(J28:J35)</f>
        <v>0</v>
      </c>
      <c r="K37" s="92"/>
      <c r="L37" s="31"/>
    </row>
    <row r="38" spans="2:12" s="1" customFormat="1" ht="14.4" customHeight="1">
      <c r="B38" s="31"/>
      <c r="L38" s="31"/>
    </row>
    <row r="39" spans="2:12" ht="14.4" customHeight="1">
      <c r="B39" s="19"/>
      <c r="L39" s="19"/>
    </row>
    <row r="40" spans="2:12" ht="14.4" customHeight="1">
      <c r="B40" s="19"/>
      <c r="L40" s="19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39" t="s">
        <v>47</v>
      </c>
      <c r="E50" s="40"/>
      <c r="F50" s="40"/>
      <c r="G50" s="39" t="s">
        <v>48</v>
      </c>
      <c r="H50" s="40"/>
      <c r="I50" s="40"/>
      <c r="J50" s="40"/>
      <c r="K50" s="40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1" t="s">
        <v>49</v>
      </c>
      <c r="E61" s="33"/>
      <c r="F61" s="93" t="s">
        <v>50</v>
      </c>
      <c r="G61" s="41" t="s">
        <v>49</v>
      </c>
      <c r="H61" s="33"/>
      <c r="I61" s="33"/>
      <c r="J61" s="94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39" t="s">
        <v>51</v>
      </c>
      <c r="E65" s="40"/>
      <c r="F65" s="40"/>
      <c r="G65" s="39" t="s">
        <v>52</v>
      </c>
      <c r="H65" s="40"/>
      <c r="I65" s="40"/>
      <c r="J65" s="40"/>
      <c r="K65" s="40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1" t="s">
        <v>49</v>
      </c>
      <c r="E76" s="33"/>
      <c r="F76" s="93" t="s">
        <v>50</v>
      </c>
      <c r="G76" s="41" t="s">
        <v>49</v>
      </c>
      <c r="H76" s="33"/>
      <c r="I76" s="33"/>
      <c r="J76" s="94" t="s">
        <v>50</v>
      </c>
      <c r="K76" s="33"/>
      <c r="L76" s="31"/>
    </row>
    <row r="77" spans="2:12" s="1" customFormat="1" ht="14.4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1"/>
    </row>
    <row r="81" spans="2:47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1"/>
    </row>
    <row r="82" spans="2:47" s="1" customFormat="1" ht="24.9" customHeight="1">
      <c r="B82" s="31"/>
      <c r="C82" s="20" t="s">
        <v>83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30" customHeight="1">
      <c r="B85" s="31"/>
      <c r="E85" s="217" t="str">
        <f>E7</f>
        <v>ZŚ Vančurova - stavební úpravy stávající terasy - venkovní učebna</v>
      </c>
      <c r="F85" s="249"/>
      <c r="G85" s="249"/>
      <c r="H85" s="249"/>
      <c r="L85" s="31"/>
    </row>
    <row r="86" spans="2:47" s="1" customFormat="1" ht="6.9" customHeight="1">
      <c r="B86" s="31"/>
      <c r="L86" s="31"/>
    </row>
    <row r="87" spans="2:47" s="1" customFormat="1" ht="12" customHeight="1">
      <c r="B87" s="31"/>
      <c r="C87" s="26" t="s">
        <v>20</v>
      </c>
      <c r="F87" s="24" t="str">
        <f>F10</f>
        <v>Hodonín</v>
      </c>
      <c r="I87" s="26" t="s">
        <v>22</v>
      </c>
      <c r="J87" s="50" t="str">
        <f>IF(J10="","",J10)</f>
        <v>5. 9. 2022</v>
      </c>
      <c r="L87" s="31"/>
    </row>
    <row r="88" spans="2:47" s="1" customFormat="1" ht="6.9" customHeight="1">
      <c r="B88" s="31"/>
      <c r="L88" s="31"/>
    </row>
    <row r="89" spans="2:47" s="1" customFormat="1" ht="15.15" customHeight="1">
      <c r="B89" s="31"/>
      <c r="C89" s="26" t="s">
        <v>24</v>
      </c>
      <c r="F89" s="24" t="str">
        <f>E13</f>
        <v xml:space="preserve"> </v>
      </c>
      <c r="I89" s="26" t="s">
        <v>30</v>
      </c>
      <c r="J89" s="29" t="str">
        <f>E19</f>
        <v xml:space="preserve"> </v>
      </c>
      <c r="L89" s="31"/>
    </row>
    <row r="90" spans="2:47" s="1" customFormat="1" ht="15.15" customHeight="1">
      <c r="B90" s="31"/>
      <c r="C90" s="26" t="s">
        <v>28</v>
      </c>
      <c r="F90" s="24" t="str">
        <f>IF(E16="","",E16)</f>
        <v>Vyplň údaj</v>
      </c>
      <c r="I90" s="26" t="s">
        <v>32</v>
      </c>
      <c r="J90" s="29" t="str">
        <f>E22</f>
        <v xml:space="preserve"> </v>
      </c>
      <c r="L90" s="31"/>
    </row>
    <row r="91" spans="2:47" s="1" customFormat="1" ht="10.35" customHeight="1">
      <c r="B91" s="31"/>
      <c r="L91" s="31"/>
    </row>
    <row r="92" spans="2:47" s="1" customFormat="1" ht="29.25" customHeight="1">
      <c r="B92" s="31"/>
      <c r="C92" s="95" t="s">
        <v>84</v>
      </c>
      <c r="D92" s="87"/>
      <c r="E92" s="87"/>
      <c r="F92" s="87"/>
      <c r="G92" s="87"/>
      <c r="H92" s="87"/>
      <c r="I92" s="87"/>
      <c r="J92" s="96" t="s">
        <v>85</v>
      </c>
      <c r="K92" s="87"/>
      <c r="L92" s="31"/>
    </row>
    <row r="93" spans="2:47" s="1" customFormat="1" ht="10.35" customHeight="1">
      <c r="B93" s="31"/>
      <c r="L93" s="31"/>
    </row>
    <row r="94" spans="2:47" s="1" customFormat="1" ht="22.95" customHeight="1">
      <c r="B94" s="31"/>
      <c r="C94" s="97" t="s">
        <v>86</v>
      </c>
      <c r="J94" s="63">
        <f>J136</f>
        <v>0</v>
      </c>
      <c r="L94" s="31"/>
      <c r="AU94" s="16" t="s">
        <v>87</v>
      </c>
    </row>
    <row r="95" spans="2:47" s="8" customFormat="1" ht="24.9" customHeight="1">
      <c r="B95" s="98"/>
      <c r="D95" s="99" t="s">
        <v>88</v>
      </c>
      <c r="E95" s="100"/>
      <c r="F95" s="100"/>
      <c r="G95" s="100"/>
      <c r="H95" s="100"/>
      <c r="I95" s="100"/>
      <c r="J95" s="101">
        <f>J137</f>
        <v>0</v>
      </c>
      <c r="L95" s="98"/>
    </row>
    <row r="96" spans="2:47" s="9" customFormat="1" ht="19.95" customHeight="1">
      <c r="B96" s="102"/>
      <c r="D96" s="103" t="s">
        <v>89</v>
      </c>
      <c r="E96" s="104"/>
      <c r="F96" s="104"/>
      <c r="G96" s="104"/>
      <c r="H96" s="104"/>
      <c r="I96" s="104"/>
      <c r="J96" s="105">
        <f>J138</f>
        <v>0</v>
      </c>
      <c r="L96" s="102"/>
    </row>
    <row r="97" spans="2:12" s="9" customFormat="1" ht="19.95" customHeight="1">
      <c r="B97" s="102"/>
      <c r="D97" s="103" t="s">
        <v>90</v>
      </c>
      <c r="E97" s="104"/>
      <c r="F97" s="104"/>
      <c r="G97" s="104"/>
      <c r="H97" s="104"/>
      <c r="I97" s="104"/>
      <c r="J97" s="105">
        <f>J147</f>
        <v>0</v>
      </c>
      <c r="L97" s="102"/>
    </row>
    <row r="98" spans="2:12" s="9" customFormat="1" ht="19.95" customHeight="1">
      <c r="B98" s="102"/>
      <c r="D98" s="103" t="s">
        <v>91</v>
      </c>
      <c r="E98" s="104"/>
      <c r="F98" s="104"/>
      <c r="G98" s="104"/>
      <c r="H98" s="104"/>
      <c r="I98" s="104"/>
      <c r="J98" s="105">
        <f>J162</f>
        <v>0</v>
      </c>
      <c r="L98" s="102"/>
    </row>
    <row r="99" spans="2:12" s="9" customFormat="1" ht="19.95" customHeight="1">
      <c r="B99" s="102"/>
      <c r="D99" s="103" t="s">
        <v>92</v>
      </c>
      <c r="E99" s="104"/>
      <c r="F99" s="104"/>
      <c r="G99" s="104"/>
      <c r="H99" s="104"/>
      <c r="I99" s="104"/>
      <c r="J99" s="105">
        <f>J179</f>
        <v>0</v>
      </c>
      <c r="L99" s="102"/>
    </row>
    <row r="100" spans="2:12" s="9" customFormat="1" ht="19.95" customHeight="1">
      <c r="B100" s="102"/>
      <c r="D100" s="103" t="s">
        <v>93</v>
      </c>
      <c r="E100" s="104"/>
      <c r="F100" s="104"/>
      <c r="G100" s="104"/>
      <c r="H100" s="104"/>
      <c r="I100" s="104"/>
      <c r="J100" s="105">
        <f>J182</f>
        <v>0</v>
      </c>
      <c r="L100" s="102"/>
    </row>
    <row r="101" spans="2:12" s="9" customFormat="1" ht="19.95" customHeight="1">
      <c r="B101" s="102"/>
      <c r="D101" s="103" t="s">
        <v>94</v>
      </c>
      <c r="E101" s="104"/>
      <c r="F101" s="104"/>
      <c r="G101" s="104"/>
      <c r="H101" s="104"/>
      <c r="I101" s="104"/>
      <c r="J101" s="105">
        <f>J187</f>
        <v>0</v>
      </c>
      <c r="L101" s="102"/>
    </row>
    <row r="102" spans="2:12" s="9" customFormat="1" ht="19.95" customHeight="1">
      <c r="B102" s="102"/>
      <c r="D102" s="103" t="s">
        <v>95</v>
      </c>
      <c r="E102" s="104"/>
      <c r="F102" s="104"/>
      <c r="G102" s="104"/>
      <c r="H102" s="104"/>
      <c r="I102" s="104"/>
      <c r="J102" s="105">
        <f>J199</f>
        <v>0</v>
      </c>
      <c r="L102" s="102"/>
    </row>
    <row r="103" spans="2:12" s="8" customFormat="1" ht="24.9" customHeight="1">
      <c r="B103" s="98"/>
      <c r="D103" s="99" t="s">
        <v>96</v>
      </c>
      <c r="E103" s="100"/>
      <c r="F103" s="100"/>
      <c r="G103" s="100"/>
      <c r="H103" s="100"/>
      <c r="I103" s="100"/>
      <c r="J103" s="101">
        <f>J202</f>
        <v>0</v>
      </c>
      <c r="L103" s="98"/>
    </row>
    <row r="104" spans="2:12" s="9" customFormat="1" ht="19.95" customHeight="1">
      <c r="B104" s="102"/>
      <c r="D104" s="103" t="s">
        <v>97</v>
      </c>
      <c r="E104" s="104"/>
      <c r="F104" s="104"/>
      <c r="G104" s="104"/>
      <c r="H104" s="104"/>
      <c r="I104" s="104"/>
      <c r="J104" s="105">
        <f>J203</f>
        <v>0</v>
      </c>
      <c r="L104" s="102"/>
    </row>
    <row r="105" spans="2:12" s="9" customFormat="1" ht="19.95" customHeight="1">
      <c r="B105" s="102"/>
      <c r="D105" s="103" t="s">
        <v>98</v>
      </c>
      <c r="E105" s="104"/>
      <c r="F105" s="104"/>
      <c r="G105" s="104"/>
      <c r="H105" s="104"/>
      <c r="I105" s="104"/>
      <c r="J105" s="105">
        <f>J212</f>
        <v>0</v>
      </c>
      <c r="L105" s="102"/>
    </row>
    <row r="106" spans="2:12" s="9" customFormat="1" ht="19.95" customHeight="1">
      <c r="B106" s="102"/>
      <c r="D106" s="103" t="s">
        <v>99</v>
      </c>
      <c r="E106" s="104"/>
      <c r="F106" s="104"/>
      <c r="G106" s="104"/>
      <c r="H106" s="104"/>
      <c r="I106" s="104"/>
      <c r="J106" s="105">
        <f>J224</f>
        <v>0</v>
      </c>
      <c r="L106" s="102"/>
    </row>
    <row r="107" spans="2:12" s="9" customFormat="1" ht="19.95" customHeight="1">
      <c r="B107" s="102"/>
      <c r="D107" s="103" t="s">
        <v>100</v>
      </c>
      <c r="E107" s="104"/>
      <c r="F107" s="104"/>
      <c r="G107" s="104"/>
      <c r="H107" s="104"/>
      <c r="I107" s="104"/>
      <c r="J107" s="105">
        <f>J227</f>
        <v>0</v>
      </c>
      <c r="L107" s="102"/>
    </row>
    <row r="108" spans="2:12" s="9" customFormat="1" ht="19.95" customHeight="1">
      <c r="B108" s="102"/>
      <c r="D108" s="103" t="s">
        <v>101</v>
      </c>
      <c r="E108" s="104"/>
      <c r="F108" s="104"/>
      <c r="G108" s="104"/>
      <c r="H108" s="104"/>
      <c r="I108" s="104"/>
      <c r="J108" s="105">
        <f>J238</f>
        <v>0</v>
      </c>
      <c r="L108" s="102"/>
    </row>
    <row r="109" spans="2:12" s="9" customFormat="1" ht="19.95" customHeight="1">
      <c r="B109" s="102"/>
      <c r="D109" s="103" t="s">
        <v>102</v>
      </c>
      <c r="E109" s="104"/>
      <c r="F109" s="104"/>
      <c r="G109" s="104"/>
      <c r="H109" s="104"/>
      <c r="I109" s="104"/>
      <c r="J109" s="105">
        <f>J260</f>
        <v>0</v>
      </c>
      <c r="L109" s="102"/>
    </row>
    <row r="110" spans="2:12" s="9" customFormat="1" ht="19.95" customHeight="1">
      <c r="B110" s="102"/>
      <c r="D110" s="103" t="s">
        <v>103</v>
      </c>
      <c r="E110" s="104"/>
      <c r="F110" s="104"/>
      <c r="G110" s="104"/>
      <c r="H110" s="104"/>
      <c r="I110" s="104"/>
      <c r="J110" s="105">
        <f>J295</f>
        <v>0</v>
      </c>
      <c r="L110" s="102"/>
    </row>
    <row r="111" spans="2:12" s="8" customFormat="1" ht="24.9" customHeight="1">
      <c r="B111" s="98"/>
      <c r="D111" s="99" t="s">
        <v>104</v>
      </c>
      <c r="E111" s="100"/>
      <c r="F111" s="100"/>
      <c r="G111" s="100"/>
      <c r="H111" s="100"/>
      <c r="I111" s="100"/>
      <c r="J111" s="101">
        <f>J300</f>
        <v>0</v>
      </c>
      <c r="L111" s="98"/>
    </row>
    <row r="112" spans="2:12" s="8" customFormat="1" ht="24.9" customHeight="1">
      <c r="B112" s="98"/>
      <c r="D112" s="99" t="s">
        <v>105</v>
      </c>
      <c r="E112" s="100"/>
      <c r="F112" s="100"/>
      <c r="G112" s="100"/>
      <c r="H112" s="100"/>
      <c r="I112" s="100"/>
      <c r="J112" s="101">
        <f>J304</f>
        <v>0</v>
      </c>
      <c r="L112" s="98"/>
    </row>
    <row r="113" spans="2:12" s="9" customFormat="1" ht="19.95" customHeight="1">
      <c r="B113" s="102"/>
      <c r="D113" s="103" t="s">
        <v>106</v>
      </c>
      <c r="E113" s="104"/>
      <c r="F113" s="104"/>
      <c r="G113" s="104"/>
      <c r="H113" s="104"/>
      <c r="I113" s="104"/>
      <c r="J113" s="105">
        <f>J305</f>
        <v>0</v>
      </c>
      <c r="L113" s="102"/>
    </row>
    <row r="114" spans="2:12" s="9" customFormat="1" ht="19.95" customHeight="1">
      <c r="B114" s="102"/>
      <c r="D114" s="103" t="s">
        <v>107</v>
      </c>
      <c r="E114" s="104"/>
      <c r="F114" s="104"/>
      <c r="G114" s="104"/>
      <c r="H114" s="104"/>
      <c r="I114" s="104"/>
      <c r="J114" s="105">
        <f>J315</f>
        <v>0</v>
      </c>
      <c r="L114" s="102"/>
    </row>
    <row r="115" spans="2:12" s="9" customFormat="1" ht="19.95" customHeight="1">
      <c r="B115" s="102"/>
      <c r="D115" s="103" t="s">
        <v>108</v>
      </c>
      <c r="E115" s="104"/>
      <c r="F115" s="104"/>
      <c r="G115" s="104"/>
      <c r="H115" s="104"/>
      <c r="I115" s="104"/>
      <c r="J115" s="105">
        <f>J319</f>
        <v>0</v>
      </c>
      <c r="L115" s="102"/>
    </row>
    <row r="116" spans="2:12" s="9" customFormat="1" ht="19.95" customHeight="1">
      <c r="B116" s="102"/>
      <c r="D116" s="103" t="s">
        <v>109</v>
      </c>
      <c r="E116" s="104"/>
      <c r="F116" s="104"/>
      <c r="G116" s="104"/>
      <c r="H116" s="104"/>
      <c r="I116" s="104"/>
      <c r="J116" s="105">
        <f>J329</f>
        <v>0</v>
      </c>
      <c r="L116" s="102"/>
    </row>
    <row r="117" spans="2:12" s="9" customFormat="1" ht="19.95" customHeight="1">
      <c r="B117" s="102"/>
      <c r="D117" s="103" t="s">
        <v>110</v>
      </c>
      <c r="E117" s="104"/>
      <c r="F117" s="104"/>
      <c r="G117" s="104"/>
      <c r="H117" s="104"/>
      <c r="I117" s="104"/>
      <c r="J117" s="105">
        <f>J333</f>
        <v>0</v>
      </c>
      <c r="L117" s="102"/>
    </row>
    <row r="118" spans="2:12" s="9" customFormat="1" ht="19.95" customHeight="1">
      <c r="B118" s="102"/>
      <c r="D118" s="103" t="s">
        <v>111</v>
      </c>
      <c r="E118" s="104"/>
      <c r="F118" s="104"/>
      <c r="G118" s="104"/>
      <c r="H118" s="104"/>
      <c r="I118" s="104"/>
      <c r="J118" s="105">
        <f>J337</f>
        <v>0</v>
      </c>
      <c r="L118" s="102"/>
    </row>
    <row r="119" spans="2:12" s="1" customFormat="1" ht="21.75" customHeight="1">
      <c r="B119" s="31"/>
      <c r="L119" s="31"/>
    </row>
    <row r="120" spans="2:12" s="1" customFormat="1" ht="6.9" customHeight="1">
      <c r="B120" s="42"/>
      <c r="C120" s="43"/>
      <c r="D120" s="43"/>
      <c r="E120" s="43"/>
      <c r="F120" s="43"/>
      <c r="G120" s="43"/>
      <c r="H120" s="43"/>
      <c r="I120" s="43"/>
      <c r="J120" s="43"/>
      <c r="K120" s="43"/>
      <c r="L120" s="31"/>
    </row>
    <row r="124" spans="2:12" s="1" customFormat="1" ht="6.9" customHeight="1"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31"/>
    </row>
    <row r="125" spans="2:12" s="1" customFormat="1" ht="24.9" customHeight="1">
      <c r="B125" s="31"/>
      <c r="C125" s="20" t="s">
        <v>112</v>
      </c>
      <c r="L125" s="31"/>
    </row>
    <row r="126" spans="2:12" s="1" customFormat="1" ht="6.9" customHeight="1">
      <c r="B126" s="31"/>
      <c r="L126" s="31"/>
    </row>
    <row r="127" spans="2:12" s="1" customFormat="1" ht="12" customHeight="1">
      <c r="B127" s="31"/>
      <c r="C127" s="26" t="s">
        <v>16</v>
      </c>
      <c r="L127" s="31"/>
    </row>
    <row r="128" spans="2:12" s="1" customFormat="1" ht="30" customHeight="1">
      <c r="B128" s="31"/>
      <c r="E128" s="217" t="str">
        <f>E7</f>
        <v>ZŚ Vančurova - stavební úpravy stávající terasy - venkovní učebna</v>
      </c>
      <c r="F128" s="249"/>
      <c r="G128" s="249"/>
      <c r="H128" s="249"/>
      <c r="L128" s="31"/>
    </row>
    <row r="129" spans="2:65" s="1" customFormat="1" ht="6.9" customHeight="1">
      <c r="B129" s="31"/>
      <c r="L129" s="31"/>
    </row>
    <row r="130" spans="2:65" s="1" customFormat="1" ht="12" customHeight="1">
      <c r="B130" s="31"/>
      <c r="C130" s="26" t="s">
        <v>20</v>
      </c>
      <c r="F130" s="24" t="str">
        <f>F10</f>
        <v>Hodonín</v>
      </c>
      <c r="I130" s="26" t="s">
        <v>22</v>
      </c>
      <c r="J130" s="50" t="str">
        <f>IF(J10="","",J10)</f>
        <v>5. 9. 2022</v>
      </c>
      <c r="L130" s="31"/>
    </row>
    <row r="131" spans="2:65" s="1" customFormat="1" ht="6.9" customHeight="1">
      <c r="B131" s="31"/>
      <c r="L131" s="31"/>
    </row>
    <row r="132" spans="2:65" s="1" customFormat="1" ht="15.15" customHeight="1">
      <c r="B132" s="31"/>
      <c r="C132" s="26" t="s">
        <v>24</v>
      </c>
      <c r="F132" s="24" t="str">
        <f>E13</f>
        <v xml:space="preserve"> </v>
      </c>
      <c r="I132" s="26" t="s">
        <v>30</v>
      </c>
      <c r="J132" s="29" t="str">
        <f>E19</f>
        <v xml:space="preserve"> </v>
      </c>
      <c r="L132" s="31"/>
    </row>
    <row r="133" spans="2:65" s="1" customFormat="1" ht="15.15" customHeight="1">
      <c r="B133" s="31"/>
      <c r="C133" s="26" t="s">
        <v>28</v>
      </c>
      <c r="F133" s="24" t="str">
        <f>IF(E16="","",E16)</f>
        <v>Vyplň údaj</v>
      </c>
      <c r="I133" s="26" t="s">
        <v>32</v>
      </c>
      <c r="J133" s="29" t="str">
        <f>E22</f>
        <v xml:space="preserve"> </v>
      </c>
      <c r="L133" s="31"/>
    </row>
    <row r="134" spans="2:65" s="1" customFormat="1" ht="10.35" customHeight="1">
      <c r="B134" s="31"/>
      <c r="L134" s="31"/>
    </row>
    <row r="135" spans="2:65" s="10" customFormat="1" ht="29.25" customHeight="1">
      <c r="B135" s="106"/>
      <c r="C135" s="107" t="s">
        <v>113</v>
      </c>
      <c r="D135" s="108" t="s">
        <v>59</v>
      </c>
      <c r="E135" s="108" t="s">
        <v>55</v>
      </c>
      <c r="F135" s="108" t="s">
        <v>56</v>
      </c>
      <c r="G135" s="108" t="s">
        <v>114</v>
      </c>
      <c r="H135" s="108" t="s">
        <v>115</v>
      </c>
      <c r="I135" s="108" t="s">
        <v>116</v>
      </c>
      <c r="J135" s="109" t="s">
        <v>85</v>
      </c>
      <c r="K135" s="110" t="s">
        <v>117</v>
      </c>
      <c r="L135" s="106"/>
      <c r="M135" s="56" t="s">
        <v>1</v>
      </c>
      <c r="N135" s="57" t="s">
        <v>38</v>
      </c>
      <c r="O135" s="57" t="s">
        <v>118</v>
      </c>
      <c r="P135" s="57" t="s">
        <v>119</v>
      </c>
      <c r="Q135" s="57" t="s">
        <v>120</v>
      </c>
      <c r="R135" s="57" t="s">
        <v>121</v>
      </c>
      <c r="S135" s="57" t="s">
        <v>122</v>
      </c>
      <c r="T135" s="58" t="s">
        <v>123</v>
      </c>
    </row>
    <row r="136" spans="2:65" s="1" customFormat="1" ht="22.95" customHeight="1">
      <c r="B136" s="31"/>
      <c r="C136" s="61" t="s">
        <v>124</v>
      </c>
      <c r="J136" s="111">
        <f>BK136</f>
        <v>0</v>
      </c>
      <c r="L136" s="31"/>
      <c r="M136" s="59"/>
      <c r="N136" s="51"/>
      <c r="O136" s="51"/>
      <c r="P136" s="112">
        <f>P137+P202+P300+P304</f>
        <v>0</v>
      </c>
      <c r="Q136" s="51"/>
      <c r="R136" s="112">
        <f>R137+R202+R300+R304</f>
        <v>46.919162400000005</v>
      </c>
      <c r="S136" s="51"/>
      <c r="T136" s="113">
        <f>T137+T202+T300+T304</f>
        <v>3.3577119999999998</v>
      </c>
      <c r="AT136" s="16" t="s">
        <v>73</v>
      </c>
      <c r="AU136" s="16" t="s">
        <v>87</v>
      </c>
      <c r="BK136" s="114">
        <f>BK137+BK202+BK300+BK304</f>
        <v>0</v>
      </c>
    </row>
    <row r="137" spans="2:65" s="11" customFormat="1" ht="25.95" customHeight="1">
      <c r="B137" s="115"/>
      <c r="D137" s="116" t="s">
        <v>73</v>
      </c>
      <c r="E137" s="117" t="s">
        <v>125</v>
      </c>
      <c r="F137" s="117" t="s">
        <v>126</v>
      </c>
      <c r="I137" s="118"/>
      <c r="J137" s="119">
        <f>BK137</f>
        <v>0</v>
      </c>
      <c r="L137" s="115"/>
      <c r="M137" s="120"/>
      <c r="P137" s="121">
        <f>P138+P147+P162+P179+P182+P187+P199</f>
        <v>0</v>
      </c>
      <c r="R137" s="121">
        <f>R138+R147+R162+R179+R182+R187+R199</f>
        <v>40.365396000000004</v>
      </c>
      <c r="T137" s="122">
        <f>T138+T147+T162+T179+T182+T187+T199</f>
        <v>3.3577119999999998</v>
      </c>
      <c r="AR137" s="116" t="s">
        <v>79</v>
      </c>
      <c r="AT137" s="123" t="s">
        <v>73</v>
      </c>
      <c r="AU137" s="123" t="s">
        <v>74</v>
      </c>
      <c r="AY137" s="116" t="s">
        <v>127</v>
      </c>
      <c r="BK137" s="124">
        <f>BK138+BK147+BK162+BK179+BK182+BK187+BK199</f>
        <v>0</v>
      </c>
    </row>
    <row r="138" spans="2:65" s="11" customFormat="1" ht="22.95" customHeight="1">
      <c r="B138" s="115"/>
      <c r="D138" s="116" t="s">
        <v>73</v>
      </c>
      <c r="E138" s="125" t="s">
        <v>128</v>
      </c>
      <c r="F138" s="125" t="s">
        <v>129</v>
      </c>
      <c r="I138" s="118"/>
      <c r="J138" s="126">
        <f>BK138</f>
        <v>0</v>
      </c>
      <c r="L138" s="115"/>
      <c r="M138" s="120"/>
      <c r="P138" s="121">
        <f>SUM(P139:P146)</f>
        <v>0</v>
      </c>
      <c r="R138" s="121">
        <f>SUM(R139:R146)</f>
        <v>19.163502749999999</v>
      </c>
      <c r="T138" s="122">
        <f>SUM(T139:T146)</f>
        <v>0</v>
      </c>
      <c r="AR138" s="116" t="s">
        <v>79</v>
      </c>
      <c r="AT138" s="123" t="s">
        <v>73</v>
      </c>
      <c r="AU138" s="123" t="s">
        <v>79</v>
      </c>
      <c r="AY138" s="116" t="s">
        <v>127</v>
      </c>
      <c r="BK138" s="124">
        <f>SUM(BK139:BK146)</f>
        <v>0</v>
      </c>
    </row>
    <row r="139" spans="2:65" s="1" customFormat="1" ht="24.15" customHeight="1">
      <c r="B139" s="31"/>
      <c r="C139" s="127" t="s">
        <v>79</v>
      </c>
      <c r="D139" s="127" t="s">
        <v>130</v>
      </c>
      <c r="E139" s="128" t="s">
        <v>131</v>
      </c>
      <c r="F139" s="129" t="s">
        <v>132</v>
      </c>
      <c r="G139" s="130" t="s">
        <v>133</v>
      </c>
      <c r="H139" s="131">
        <v>9.9</v>
      </c>
      <c r="I139" s="132"/>
      <c r="J139" s="133">
        <f>ROUND(I139*H139,2)</f>
        <v>0</v>
      </c>
      <c r="K139" s="134"/>
      <c r="L139" s="31"/>
      <c r="M139" s="135" t="s">
        <v>1</v>
      </c>
      <c r="N139" s="136" t="s">
        <v>39</v>
      </c>
      <c r="P139" s="137">
        <f>O139*H139</f>
        <v>0</v>
      </c>
      <c r="Q139" s="137">
        <v>1.8774999999999999</v>
      </c>
      <c r="R139" s="137">
        <f>Q139*H139</f>
        <v>18.587250000000001</v>
      </c>
      <c r="S139" s="137">
        <v>0</v>
      </c>
      <c r="T139" s="138">
        <f>S139*H139</f>
        <v>0</v>
      </c>
      <c r="AR139" s="139" t="s">
        <v>134</v>
      </c>
      <c r="AT139" s="139" t="s">
        <v>130</v>
      </c>
      <c r="AU139" s="139" t="s">
        <v>81</v>
      </c>
      <c r="AY139" s="16" t="s">
        <v>127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6" t="s">
        <v>79</v>
      </c>
      <c r="BK139" s="140">
        <f>ROUND(I139*H139,2)</f>
        <v>0</v>
      </c>
      <c r="BL139" s="16" t="s">
        <v>134</v>
      </c>
      <c r="BM139" s="139" t="s">
        <v>135</v>
      </c>
    </row>
    <row r="140" spans="2:65" s="1" customFormat="1" ht="19.2">
      <c r="B140" s="31"/>
      <c r="D140" s="141" t="s">
        <v>136</v>
      </c>
      <c r="F140" s="142" t="s">
        <v>137</v>
      </c>
      <c r="I140" s="143"/>
      <c r="L140" s="31"/>
      <c r="M140" s="144"/>
      <c r="T140" s="53"/>
      <c r="AT140" s="16" t="s">
        <v>136</v>
      </c>
      <c r="AU140" s="16" t="s">
        <v>81</v>
      </c>
    </row>
    <row r="141" spans="2:65" s="12" customFormat="1">
      <c r="B141" s="145"/>
      <c r="D141" s="141" t="s">
        <v>138</v>
      </c>
      <c r="E141" s="146" t="s">
        <v>1</v>
      </c>
      <c r="F141" s="147" t="s">
        <v>139</v>
      </c>
      <c r="H141" s="148">
        <v>9.9</v>
      </c>
      <c r="I141" s="149"/>
      <c r="L141" s="145"/>
      <c r="M141" s="150"/>
      <c r="T141" s="151"/>
      <c r="AT141" s="146" t="s">
        <v>138</v>
      </c>
      <c r="AU141" s="146" t="s">
        <v>81</v>
      </c>
      <c r="AV141" s="12" t="s">
        <v>81</v>
      </c>
      <c r="AW141" s="12" t="s">
        <v>31</v>
      </c>
      <c r="AX141" s="12" t="s">
        <v>79</v>
      </c>
      <c r="AY141" s="146" t="s">
        <v>127</v>
      </c>
    </row>
    <row r="142" spans="2:65" s="1" customFormat="1" ht="33" customHeight="1">
      <c r="B142" s="31"/>
      <c r="C142" s="127" t="s">
        <v>81</v>
      </c>
      <c r="D142" s="127" t="s">
        <v>130</v>
      </c>
      <c r="E142" s="128" t="s">
        <v>140</v>
      </c>
      <c r="F142" s="129" t="s">
        <v>141</v>
      </c>
      <c r="G142" s="130" t="s">
        <v>142</v>
      </c>
      <c r="H142" s="131">
        <v>7.2750000000000004</v>
      </c>
      <c r="I142" s="132"/>
      <c r="J142" s="133">
        <f>ROUND(I142*H142,2)</f>
        <v>0</v>
      </c>
      <c r="K142" s="134"/>
      <c r="L142" s="31"/>
      <c r="M142" s="135" t="s">
        <v>1</v>
      </c>
      <c r="N142" s="136" t="s">
        <v>39</v>
      </c>
      <c r="P142" s="137">
        <f>O142*H142</f>
        <v>0</v>
      </c>
      <c r="Q142" s="137">
        <v>7.9210000000000003E-2</v>
      </c>
      <c r="R142" s="137">
        <f>Q142*H142</f>
        <v>0.57625275000000009</v>
      </c>
      <c r="S142" s="137">
        <v>0</v>
      </c>
      <c r="T142" s="138">
        <f>S142*H142</f>
        <v>0</v>
      </c>
      <c r="AR142" s="139" t="s">
        <v>134</v>
      </c>
      <c r="AT142" s="139" t="s">
        <v>130</v>
      </c>
      <c r="AU142" s="139" t="s">
        <v>81</v>
      </c>
      <c r="AY142" s="16" t="s">
        <v>127</v>
      </c>
      <c r="BE142" s="140">
        <f>IF(N142="základní",J142,0)</f>
        <v>0</v>
      </c>
      <c r="BF142" s="140">
        <f>IF(N142="snížená",J142,0)</f>
        <v>0</v>
      </c>
      <c r="BG142" s="140">
        <f>IF(N142="zákl. přenesená",J142,0)</f>
        <v>0</v>
      </c>
      <c r="BH142" s="140">
        <f>IF(N142="sníž. přenesená",J142,0)</f>
        <v>0</v>
      </c>
      <c r="BI142" s="140">
        <f>IF(N142="nulová",J142,0)</f>
        <v>0</v>
      </c>
      <c r="BJ142" s="16" t="s">
        <v>79</v>
      </c>
      <c r="BK142" s="140">
        <f>ROUND(I142*H142,2)</f>
        <v>0</v>
      </c>
      <c r="BL142" s="16" t="s">
        <v>134</v>
      </c>
      <c r="BM142" s="139" t="s">
        <v>143</v>
      </c>
    </row>
    <row r="143" spans="2:65" s="1" customFormat="1" ht="28.8">
      <c r="B143" s="31"/>
      <c r="D143" s="141" t="s">
        <v>136</v>
      </c>
      <c r="F143" s="142" t="s">
        <v>144</v>
      </c>
      <c r="I143" s="143"/>
      <c r="L143" s="31"/>
      <c r="M143" s="144"/>
      <c r="T143" s="53"/>
      <c r="AT143" s="16" t="s">
        <v>136</v>
      </c>
      <c r="AU143" s="16" t="s">
        <v>81</v>
      </c>
    </row>
    <row r="144" spans="2:65" s="12" customFormat="1">
      <c r="B144" s="145"/>
      <c r="D144" s="141" t="s">
        <v>138</v>
      </c>
      <c r="E144" s="146" t="s">
        <v>1</v>
      </c>
      <c r="F144" s="147" t="s">
        <v>145</v>
      </c>
      <c r="H144" s="148">
        <v>2.625</v>
      </c>
      <c r="I144" s="149"/>
      <c r="L144" s="145"/>
      <c r="M144" s="150"/>
      <c r="T144" s="151"/>
      <c r="AT144" s="146" t="s">
        <v>138</v>
      </c>
      <c r="AU144" s="146" t="s">
        <v>81</v>
      </c>
      <c r="AV144" s="12" t="s">
        <v>81</v>
      </c>
      <c r="AW144" s="12" t="s">
        <v>31</v>
      </c>
      <c r="AX144" s="12" t="s">
        <v>74</v>
      </c>
      <c r="AY144" s="146" t="s">
        <v>127</v>
      </c>
    </row>
    <row r="145" spans="2:65" s="12" customFormat="1">
      <c r="B145" s="145"/>
      <c r="D145" s="141" t="s">
        <v>138</v>
      </c>
      <c r="E145" s="146" t="s">
        <v>1</v>
      </c>
      <c r="F145" s="147" t="s">
        <v>146</v>
      </c>
      <c r="H145" s="148">
        <v>4.6500000000000004</v>
      </c>
      <c r="I145" s="149"/>
      <c r="L145" s="145"/>
      <c r="M145" s="150"/>
      <c r="T145" s="151"/>
      <c r="AT145" s="146" t="s">
        <v>138</v>
      </c>
      <c r="AU145" s="146" t="s">
        <v>81</v>
      </c>
      <c r="AV145" s="12" t="s">
        <v>81</v>
      </c>
      <c r="AW145" s="12" t="s">
        <v>31</v>
      </c>
      <c r="AX145" s="12" t="s">
        <v>74</v>
      </c>
      <c r="AY145" s="146" t="s">
        <v>127</v>
      </c>
    </row>
    <row r="146" spans="2:65" s="13" customFormat="1">
      <c r="B146" s="152"/>
      <c r="D146" s="141" t="s">
        <v>138</v>
      </c>
      <c r="E146" s="153" t="s">
        <v>1</v>
      </c>
      <c r="F146" s="154" t="s">
        <v>147</v>
      </c>
      <c r="H146" s="155">
        <v>7.2750000000000004</v>
      </c>
      <c r="I146" s="156"/>
      <c r="L146" s="152"/>
      <c r="M146" s="157"/>
      <c r="T146" s="158"/>
      <c r="AT146" s="153" t="s">
        <v>138</v>
      </c>
      <c r="AU146" s="153" t="s">
        <v>81</v>
      </c>
      <c r="AV146" s="13" t="s">
        <v>134</v>
      </c>
      <c r="AW146" s="13" t="s">
        <v>31</v>
      </c>
      <c r="AX146" s="13" t="s">
        <v>79</v>
      </c>
      <c r="AY146" s="153" t="s">
        <v>127</v>
      </c>
    </row>
    <row r="147" spans="2:65" s="11" customFormat="1" ht="22.95" customHeight="1">
      <c r="B147" s="115"/>
      <c r="D147" s="116" t="s">
        <v>73</v>
      </c>
      <c r="E147" s="125" t="s">
        <v>148</v>
      </c>
      <c r="F147" s="125" t="s">
        <v>149</v>
      </c>
      <c r="I147" s="118"/>
      <c r="J147" s="126">
        <f>BK147</f>
        <v>0</v>
      </c>
      <c r="L147" s="115"/>
      <c r="M147" s="120"/>
      <c r="P147" s="121">
        <f>SUM(P148:P161)</f>
        <v>0</v>
      </c>
      <c r="R147" s="121">
        <f>SUM(R148:R161)</f>
        <v>21.201893250000001</v>
      </c>
      <c r="T147" s="122">
        <f>SUM(T148:T161)</f>
        <v>0</v>
      </c>
      <c r="AR147" s="116" t="s">
        <v>79</v>
      </c>
      <c r="AT147" s="123" t="s">
        <v>73</v>
      </c>
      <c r="AU147" s="123" t="s">
        <v>79</v>
      </c>
      <c r="AY147" s="116" t="s">
        <v>127</v>
      </c>
      <c r="BK147" s="124">
        <f>SUM(BK148:BK161)</f>
        <v>0</v>
      </c>
    </row>
    <row r="148" spans="2:65" s="1" customFormat="1" ht="33" customHeight="1">
      <c r="B148" s="31"/>
      <c r="C148" s="127" t="s">
        <v>128</v>
      </c>
      <c r="D148" s="127" t="s">
        <v>130</v>
      </c>
      <c r="E148" s="128" t="s">
        <v>150</v>
      </c>
      <c r="F148" s="129" t="s">
        <v>151</v>
      </c>
      <c r="G148" s="130" t="s">
        <v>142</v>
      </c>
      <c r="H148" s="131">
        <v>17.175000000000001</v>
      </c>
      <c r="I148" s="132"/>
      <c r="J148" s="133">
        <f>ROUND(I148*H148,2)</f>
        <v>0</v>
      </c>
      <c r="K148" s="134"/>
      <c r="L148" s="31"/>
      <c r="M148" s="135" t="s">
        <v>1</v>
      </c>
      <c r="N148" s="136" t="s">
        <v>39</v>
      </c>
      <c r="P148" s="137">
        <f>O148*H148</f>
        <v>0</v>
      </c>
      <c r="Q148" s="137">
        <v>2.3630000000000002E-2</v>
      </c>
      <c r="R148" s="137">
        <f>Q148*H148</f>
        <v>0.40584525000000005</v>
      </c>
      <c r="S148" s="137">
        <v>0</v>
      </c>
      <c r="T148" s="138">
        <f>S148*H148</f>
        <v>0</v>
      </c>
      <c r="AR148" s="139" t="s">
        <v>134</v>
      </c>
      <c r="AT148" s="139" t="s">
        <v>130</v>
      </c>
      <c r="AU148" s="139" t="s">
        <v>81</v>
      </c>
      <c r="AY148" s="16" t="s">
        <v>127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6" t="s">
        <v>79</v>
      </c>
      <c r="BK148" s="140">
        <f>ROUND(I148*H148,2)</f>
        <v>0</v>
      </c>
      <c r="BL148" s="16" t="s">
        <v>134</v>
      </c>
      <c r="BM148" s="139" t="s">
        <v>152</v>
      </c>
    </row>
    <row r="149" spans="2:65" s="1" customFormat="1" ht="19.2">
      <c r="B149" s="31"/>
      <c r="D149" s="141" t="s">
        <v>136</v>
      </c>
      <c r="F149" s="142" t="s">
        <v>153</v>
      </c>
      <c r="I149" s="143"/>
      <c r="L149" s="31"/>
      <c r="M149" s="144"/>
      <c r="T149" s="53"/>
      <c r="AT149" s="16" t="s">
        <v>136</v>
      </c>
      <c r="AU149" s="16" t="s">
        <v>81</v>
      </c>
    </row>
    <row r="150" spans="2:65" s="1" customFormat="1">
      <c r="B150" s="31"/>
      <c r="D150" s="159" t="s">
        <v>154</v>
      </c>
      <c r="F150" s="160" t="s">
        <v>155</v>
      </c>
      <c r="I150" s="143"/>
      <c r="L150" s="31"/>
      <c r="M150" s="144"/>
      <c r="T150" s="53"/>
      <c r="AT150" s="16" t="s">
        <v>154</v>
      </c>
      <c r="AU150" s="16" t="s">
        <v>81</v>
      </c>
    </row>
    <row r="151" spans="2:65" s="12" customFormat="1">
      <c r="B151" s="145"/>
      <c r="D151" s="141" t="s">
        <v>138</v>
      </c>
      <c r="E151" s="146" t="s">
        <v>1</v>
      </c>
      <c r="F151" s="147" t="s">
        <v>146</v>
      </c>
      <c r="H151" s="148">
        <v>4.6500000000000004</v>
      </c>
      <c r="I151" s="149"/>
      <c r="L151" s="145"/>
      <c r="M151" s="150"/>
      <c r="T151" s="151"/>
      <c r="AT151" s="146" t="s">
        <v>138</v>
      </c>
      <c r="AU151" s="146" t="s">
        <v>81</v>
      </c>
      <c r="AV151" s="12" t="s">
        <v>81</v>
      </c>
      <c r="AW151" s="12" t="s">
        <v>31</v>
      </c>
      <c r="AX151" s="12" t="s">
        <v>74</v>
      </c>
      <c r="AY151" s="146" t="s">
        <v>127</v>
      </c>
    </row>
    <row r="152" spans="2:65" s="12" customFormat="1">
      <c r="B152" s="145"/>
      <c r="D152" s="141" t="s">
        <v>138</v>
      </c>
      <c r="E152" s="146" t="s">
        <v>1</v>
      </c>
      <c r="F152" s="147" t="s">
        <v>139</v>
      </c>
      <c r="H152" s="148">
        <v>9.9</v>
      </c>
      <c r="I152" s="149"/>
      <c r="L152" s="145"/>
      <c r="M152" s="150"/>
      <c r="T152" s="151"/>
      <c r="AT152" s="146" t="s">
        <v>138</v>
      </c>
      <c r="AU152" s="146" t="s">
        <v>81</v>
      </c>
      <c r="AV152" s="12" t="s">
        <v>81</v>
      </c>
      <c r="AW152" s="12" t="s">
        <v>31</v>
      </c>
      <c r="AX152" s="12" t="s">
        <v>74</v>
      </c>
      <c r="AY152" s="146" t="s">
        <v>127</v>
      </c>
    </row>
    <row r="153" spans="2:65" s="12" customFormat="1">
      <c r="B153" s="145"/>
      <c r="D153" s="141" t="s">
        <v>138</v>
      </c>
      <c r="E153" s="146" t="s">
        <v>1</v>
      </c>
      <c r="F153" s="147" t="s">
        <v>145</v>
      </c>
      <c r="H153" s="148">
        <v>2.625</v>
      </c>
      <c r="I153" s="149"/>
      <c r="L153" s="145"/>
      <c r="M153" s="150"/>
      <c r="T153" s="151"/>
      <c r="AT153" s="146" t="s">
        <v>138</v>
      </c>
      <c r="AU153" s="146" t="s">
        <v>81</v>
      </c>
      <c r="AV153" s="12" t="s">
        <v>81</v>
      </c>
      <c r="AW153" s="12" t="s">
        <v>31</v>
      </c>
      <c r="AX153" s="12" t="s">
        <v>74</v>
      </c>
      <c r="AY153" s="146" t="s">
        <v>127</v>
      </c>
    </row>
    <row r="154" spans="2:65" s="13" customFormat="1">
      <c r="B154" s="152"/>
      <c r="D154" s="141" t="s">
        <v>138</v>
      </c>
      <c r="E154" s="153" t="s">
        <v>1</v>
      </c>
      <c r="F154" s="154" t="s">
        <v>147</v>
      </c>
      <c r="H154" s="155">
        <v>17.175000000000001</v>
      </c>
      <c r="I154" s="156"/>
      <c r="L154" s="152"/>
      <c r="M154" s="157"/>
      <c r="T154" s="158"/>
      <c r="AT154" s="153" t="s">
        <v>138</v>
      </c>
      <c r="AU154" s="153" t="s">
        <v>81</v>
      </c>
      <c r="AV154" s="13" t="s">
        <v>134</v>
      </c>
      <c r="AW154" s="13" t="s">
        <v>31</v>
      </c>
      <c r="AX154" s="13" t="s">
        <v>79</v>
      </c>
      <c r="AY154" s="153" t="s">
        <v>127</v>
      </c>
    </row>
    <row r="155" spans="2:65" s="1" customFormat="1" ht="33" customHeight="1">
      <c r="B155" s="31"/>
      <c r="C155" s="127" t="s">
        <v>134</v>
      </c>
      <c r="D155" s="127" t="s">
        <v>130</v>
      </c>
      <c r="E155" s="128" t="s">
        <v>156</v>
      </c>
      <c r="F155" s="129" t="s">
        <v>451</v>
      </c>
      <c r="G155" s="130" t="s">
        <v>142</v>
      </c>
      <c r="H155" s="131">
        <v>218.4</v>
      </c>
      <c r="I155" s="132"/>
      <c r="J155" s="133">
        <f>ROUND(I155*H155,2)</f>
        <v>0</v>
      </c>
      <c r="K155" s="134"/>
      <c r="L155" s="31"/>
      <c r="M155" s="135" t="s">
        <v>1</v>
      </c>
      <c r="N155" s="136" t="s">
        <v>39</v>
      </c>
      <c r="P155" s="137">
        <f>O155*H155</f>
        <v>0</v>
      </c>
      <c r="Q155" s="137">
        <v>2.3999999999999998E-3</v>
      </c>
      <c r="R155" s="137">
        <f>Q155*H155</f>
        <v>0.52415999999999996</v>
      </c>
      <c r="S155" s="137">
        <v>0</v>
      </c>
      <c r="T155" s="138">
        <f>S155*H155</f>
        <v>0</v>
      </c>
      <c r="AR155" s="139" t="s">
        <v>134</v>
      </c>
      <c r="AT155" s="139" t="s">
        <v>130</v>
      </c>
      <c r="AU155" s="139" t="s">
        <v>81</v>
      </c>
      <c r="AY155" s="16" t="s">
        <v>127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6" t="s">
        <v>79</v>
      </c>
      <c r="BK155" s="140">
        <f>ROUND(I155*H155,2)</f>
        <v>0</v>
      </c>
      <c r="BL155" s="16" t="s">
        <v>134</v>
      </c>
      <c r="BM155" s="139" t="s">
        <v>157</v>
      </c>
    </row>
    <row r="156" spans="2:65" s="1" customFormat="1" ht="19.2">
      <c r="B156" s="31"/>
      <c r="D156" s="141" t="s">
        <v>136</v>
      </c>
      <c r="F156" s="142" t="s">
        <v>158</v>
      </c>
      <c r="I156" s="143"/>
      <c r="L156" s="31"/>
      <c r="M156" s="144"/>
      <c r="T156" s="53"/>
      <c r="AT156" s="16" t="s">
        <v>136</v>
      </c>
      <c r="AU156" s="16" t="s">
        <v>81</v>
      </c>
    </row>
    <row r="157" spans="2:65" s="1" customFormat="1">
      <c r="B157" s="31"/>
      <c r="D157" s="159" t="s">
        <v>154</v>
      </c>
      <c r="F157" s="160" t="s">
        <v>159</v>
      </c>
      <c r="I157" s="143"/>
      <c r="L157" s="31"/>
      <c r="M157" s="144"/>
      <c r="T157" s="53"/>
      <c r="AT157" s="16" t="s">
        <v>154</v>
      </c>
      <c r="AU157" s="16" t="s">
        <v>81</v>
      </c>
    </row>
    <row r="158" spans="2:65" s="12" customFormat="1">
      <c r="B158" s="145"/>
      <c r="D158" s="141" t="s">
        <v>138</v>
      </c>
      <c r="E158" s="146" t="s">
        <v>1</v>
      </c>
      <c r="F158" s="147" t="s">
        <v>160</v>
      </c>
      <c r="H158" s="148">
        <v>218.4</v>
      </c>
      <c r="I158" s="149"/>
      <c r="L158" s="145"/>
      <c r="M158" s="150"/>
      <c r="T158" s="151"/>
      <c r="AT158" s="146" t="s">
        <v>138</v>
      </c>
      <c r="AU158" s="146" t="s">
        <v>81</v>
      </c>
      <c r="AV158" s="12" t="s">
        <v>81</v>
      </c>
      <c r="AW158" s="12" t="s">
        <v>31</v>
      </c>
      <c r="AX158" s="12" t="s">
        <v>79</v>
      </c>
      <c r="AY158" s="146" t="s">
        <v>127</v>
      </c>
    </row>
    <row r="159" spans="2:65" s="1" customFormat="1" ht="24.15" customHeight="1">
      <c r="B159" s="31"/>
      <c r="C159" s="161" t="s">
        <v>161</v>
      </c>
      <c r="D159" s="161" t="s">
        <v>162</v>
      </c>
      <c r="E159" s="162" t="s">
        <v>163</v>
      </c>
      <c r="F159" s="163" t="s">
        <v>452</v>
      </c>
      <c r="G159" s="164" t="s">
        <v>142</v>
      </c>
      <c r="H159" s="165">
        <v>222.768</v>
      </c>
      <c r="I159" s="166"/>
      <c r="J159" s="167">
        <f>ROUND(I159*H159,2)</f>
        <v>0</v>
      </c>
      <c r="K159" s="168"/>
      <c r="L159" s="169"/>
      <c r="M159" s="170" t="s">
        <v>1</v>
      </c>
      <c r="N159" s="171" t="s">
        <v>39</v>
      </c>
      <c r="P159" s="137">
        <f>O159*H159</f>
        <v>0</v>
      </c>
      <c r="Q159" s="137">
        <v>9.0999999999999998E-2</v>
      </c>
      <c r="R159" s="137">
        <f>Q159*H159</f>
        <v>20.271888000000001</v>
      </c>
      <c r="S159" s="137">
        <v>0</v>
      </c>
      <c r="T159" s="138">
        <f>S159*H159</f>
        <v>0</v>
      </c>
      <c r="AR159" s="139" t="s">
        <v>165</v>
      </c>
      <c r="AT159" s="139" t="s">
        <v>162</v>
      </c>
      <c r="AU159" s="139" t="s">
        <v>81</v>
      </c>
      <c r="AY159" s="16" t="s">
        <v>127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6" t="s">
        <v>79</v>
      </c>
      <c r="BK159" s="140">
        <f>ROUND(I159*H159,2)</f>
        <v>0</v>
      </c>
      <c r="BL159" s="16" t="s">
        <v>134</v>
      </c>
      <c r="BM159" s="139" t="s">
        <v>166</v>
      </c>
    </row>
    <row r="160" spans="2:65" s="1" customFormat="1">
      <c r="B160" s="31"/>
      <c r="D160" s="141" t="s">
        <v>136</v>
      </c>
      <c r="F160" s="142" t="s">
        <v>164</v>
      </c>
      <c r="I160" s="143"/>
      <c r="L160" s="31"/>
      <c r="M160" s="144"/>
      <c r="T160" s="53"/>
      <c r="AT160" s="16" t="s">
        <v>136</v>
      </c>
      <c r="AU160" s="16" t="s">
        <v>81</v>
      </c>
    </row>
    <row r="161" spans="2:65" s="12" customFormat="1">
      <c r="B161" s="145"/>
      <c r="D161" s="141" t="s">
        <v>138</v>
      </c>
      <c r="F161" s="147" t="s">
        <v>167</v>
      </c>
      <c r="H161" s="148">
        <v>222.768</v>
      </c>
      <c r="I161" s="149"/>
      <c r="L161" s="145"/>
      <c r="M161" s="150"/>
      <c r="T161" s="151"/>
      <c r="AT161" s="146" t="s">
        <v>138</v>
      </c>
      <c r="AU161" s="146" t="s">
        <v>81</v>
      </c>
      <c r="AV161" s="12" t="s">
        <v>81</v>
      </c>
      <c r="AW161" s="12" t="s">
        <v>4</v>
      </c>
      <c r="AX161" s="12" t="s">
        <v>79</v>
      </c>
      <c r="AY161" s="146" t="s">
        <v>127</v>
      </c>
    </row>
    <row r="162" spans="2:65" s="11" customFormat="1" ht="22.95" customHeight="1">
      <c r="B162" s="115"/>
      <c r="D162" s="116" t="s">
        <v>73</v>
      </c>
      <c r="E162" s="125" t="s">
        <v>168</v>
      </c>
      <c r="F162" s="125" t="s">
        <v>169</v>
      </c>
      <c r="I162" s="118"/>
      <c r="J162" s="126">
        <f>BK162</f>
        <v>0</v>
      </c>
      <c r="L162" s="115"/>
      <c r="M162" s="120"/>
      <c r="P162" s="121">
        <f>SUM(P163:P178)</f>
        <v>0</v>
      </c>
      <c r="R162" s="121">
        <f>SUM(R163:R178)</f>
        <v>0</v>
      </c>
      <c r="T162" s="122">
        <f>SUM(T163:T178)</f>
        <v>3.3577119999999998</v>
      </c>
      <c r="AR162" s="116" t="s">
        <v>79</v>
      </c>
      <c r="AT162" s="123" t="s">
        <v>73</v>
      </c>
      <c r="AU162" s="123" t="s">
        <v>79</v>
      </c>
      <c r="AY162" s="116" t="s">
        <v>127</v>
      </c>
      <c r="BK162" s="124">
        <f>SUM(BK163:BK178)</f>
        <v>0</v>
      </c>
    </row>
    <row r="163" spans="2:65" s="1" customFormat="1" ht="21.75" customHeight="1">
      <c r="B163" s="31"/>
      <c r="C163" s="127" t="s">
        <v>148</v>
      </c>
      <c r="D163" s="127" t="s">
        <v>130</v>
      </c>
      <c r="E163" s="128" t="s">
        <v>170</v>
      </c>
      <c r="F163" s="129" t="s">
        <v>171</v>
      </c>
      <c r="G163" s="130" t="s">
        <v>142</v>
      </c>
      <c r="H163" s="131">
        <v>229.4</v>
      </c>
      <c r="I163" s="132"/>
      <c r="J163" s="133">
        <f>ROUND(I163*H163,2)</f>
        <v>0</v>
      </c>
      <c r="K163" s="134"/>
      <c r="L163" s="31"/>
      <c r="M163" s="135" t="s">
        <v>1</v>
      </c>
      <c r="N163" s="136" t="s">
        <v>39</v>
      </c>
      <c r="P163" s="137">
        <f>O163*H163</f>
        <v>0</v>
      </c>
      <c r="Q163" s="137">
        <v>0</v>
      </c>
      <c r="R163" s="137">
        <f>Q163*H163</f>
        <v>0</v>
      </c>
      <c r="S163" s="137">
        <v>1.098E-2</v>
      </c>
      <c r="T163" s="138">
        <f>S163*H163</f>
        <v>2.5188120000000001</v>
      </c>
      <c r="AR163" s="139" t="s">
        <v>172</v>
      </c>
      <c r="AT163" s="139" t="s">
        <v>130</v>
      </c>
      <c r="AU163" s="139" t="s">
        <v>81</v>
      </c>
      <c r="AY163" s="16" t="s">
        <v>127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6" t="s">
        <v>79</v>
      </c>
      <c r="BK163" s="140">
        <f>ROUND(I163*H163,2)</f>
        <v>0</v>
      </c>
      <c r="BL163" s="16" t="s">
        <v>172</v>
      </c>
      <c r="BM163" s="139" t="s">
        <v>173</v>
      </c>
    </row>
    <row r="164" spans="2:65" s="1" customFormat="1">
      <c r="B164" s="31"/>
      <c r="D164" s="141" t="s">
        <v>136</v>
      </c>
      <c r="F164" s="142" t="s">
        <v>174</v>
      </c>
      <c r="I164" s="143"/>
      <c r="L164" s="31"/>
      <c r="M164" s="144"/>
      <c r="T164" s="53"/>
      <c r="AT164" s="16" t="s">
        <v>136</v>
      </c>
      <c r="AU164" s="16" t="s">
        <v>81</v>
      </c>
    </row>
    <row r="165" spans="2:65" s="14" customFormat="1">
      <c r="B165" s="172"/>
      <c r="D165" s="141" t="s">
        <v>138</v>
      </c>
      <c r="E165" s="173" t="s">
        <v>1</v>
      </c>
      <c r="F165" s="174" t="s">
        <v>175</v>
      </c>
      <c r="H165" s="173" t="s">
        <v>1</v>
      </c>
      <c r="I165" s="175"/>
      <c r="L165" s="172"/>
      <c r="M165" s="176"/>
      <c r="T165" s="177"/>
      <c r="AT165" s="173" t="s">
        <v>138</v>
      </c>
      <c r="AU165" s="173" t="s">
        <v>81</v>
      </c>
      <c r="AV165" s="14" t="s">
        <v>79</v>
      </c>
      <c r="AW165" s="14" t="s">
        <v>31</v>
      </c>
      <c r="AX165" s="14" t="s">
        <v>74</v>
      </c>
      <c r="AY165" s="173" t="s">
        <v>127</v>
      </c>
    </row>
    <row r="166" spans="2:65" s="12" customFormat="1">
      <c r="B166" s="145"/>
      <c r="D166" s="141" t="s">
        <v>138</v>
      </c>
      <c r="E166" s="146" t="s">
        <v>1</v>
      </c>
      <c r="F166" s="147" t="s">
        <v>176</v>
      </c>
      <c r="H166" s="148">
        <v>114.7</v>
      </c>
      <c r="I166" s="149"/>
      <c r="L166" s="145"/>
      <c r="M166" s="150"/>
      <c r="T166" s="151"/>
      <c r="AT166" s="146" t="s">
        <v>138</v>
      </c>
      <c r="AU166" s="146" t="s">
        <v>81</v>
      </c>
      <c r="AV166" s="12" t="s">
        <v>81</v>
      </c>
      <c r="AW166" s="12" t="s">
        <v>31</v>
      </c>
      <c r="AX166" s="12" t="s">
        <v>74</v>
      </c>
      <c r="AY166" s="146" t="s">
        <v>127</v>
      </c>
    </row>
    <row r="167" spans="2:65" s="14" customFormat="1">
      <c r="B167" s="172"/>
      <c r="D167" s="141" t="s">
        <v>138</v>
      </c>
      <c r="E167" s="173" t="s">
        <v>1</v>
      </c>
      <c r="F167" s="174" t="s">
        <v>177</v>
      </c>
      <c r="H167" s="173" t="s">
        <v>1</v>
      </c>
      <c r="I167" s="175"/>
      <c r="L167" s="172"/>
      <c r="M167" s="176"/>
      <c r="T167" s="177"/>
      <c r="AT167" s="173" t="s">
        <v>138</v>
      </c>
      <c r="AU167" s="173" t="s">
        <v>81</v>
      </c>
      <c r="AV167" s="14" t="s">
        <v>79</v>
      </c>
      <c r="AW167" s="14" t="s">
        <v>31</v>
      </c>
      <c r="AX167" s="14" t="s">
        <v>74</v>
      </c>
      <c r="AY167" s="173" t="s">
        <v>127</v>
      </c>
    </row>
    <row r="168" spans="2:65" s="12" customFormat="1">
      <c r="B168" s="145"/>
      <c r="D168" s="141" t="s">
        <v>138</v>
      </c>
      <c r="E168" s="146" t="s">
        <v>1</v>
      </c>
      <c r="F168" s="147" t="s">
        <v>176</v>
      </c>
      <c r="H168" s="148">
        <v>114.7</v>
      </c>
      <c r="I168" s="149"/>
      <c r="L168" s="145"/>
      <c r="M168" s="150"/>
      <c r="T168" s="151"/>
      <c r="AT168" s="146" t="s">
        <v>138</v>
      </c>
      <c r="AU168" s="146" t="s">
        <v>81</v>
      </c>
      <c r="AV168" s="12" t="s">
        <v>81</v>
      </c>
      <c r="AW168" s="12" t="s">
        <v>31</v>
      </c>
      <c r="AX168" s="12" t="s">
        <v>74</v>
      </c>
      <c r="AY168" s="146" t="s">
        <v>127</v>
      </c>
    </row>
    <row r="169" spans="2:65" s="13" customFormat="1">
      <c r="B169" s="152"/>
      <c r="D169" s="141" t="s">
        <v>138</v>
      </c>
      <c r="E169" s="153" t="s">
        <v>1</v>
      </c>
      <c r="F169" s="154" t="s">
        <v>147</v>
      </c>
      <c r="H169" s="155">
        <v>229.4</v>
      </c>
      <c r="I169" s="156"/>
      <c r="L169" s="152"/>
      <c r="M169" s="157"/>
      <c r="T169" s="158"/>
      <c r="AT169" s="153" t="s">
        <v>138</v>
      </c>
      <c r="AU169" s="153" t="s">
        <v>81</v>
      </c>
      <c r="AV169" s="13" t="s">
        <v>134</v>
      </c>
      <c r="AW169" s="13" t="s">
        <v>31</v>
      </c>
      <c r="AX169" s="13" t="s">
        <v>79</v>
      </c>
      <c r="AY169" s="153" t="s">
        <v>127</v>
      </c>
    </row>
    <row r="170" spans="2:65" s="1" customFormat="1" ht="21.75" customHeight="1">
      <c r="B170" s="31"/>
      <c r="C170" s="127" t="s">
        <v>178</v>
      </c>
      <c r="D170" s="127" t="s">
        <v>130</v>
      </c>
      <c r="E170" s="128" t="s">
        <v>179</v>
      </c>
      <c r="F170" s="129" t="s">
        <v>180</v>
      </c>
      <c r="G170" s="130" t="s">
        <v>142</v>
      </c>
      <c r="H170" s="131">
        <v>3.6</v>
      </c>
      <c r="I170" s="132"/>
      <c r="J170" s="133">
        <f>ROUND(I170*H170,2)</f>
        <v>0</v>
      </c>
      <c r="K170" s="134"/>
      <c r="L170" s="31"/>
      <c r="M170" s="135" t="s">
        <v>1</v>
      </c>
      <c r="N170" s="136" t="s">
        <v>39</v>
      </c>
      <c r="P170" s="137">
        <f>O170*H170</f>
        <v>0</v>
      </c>
      <c r="Q170" s="137">
        <v>0</v>
      </c>
      <c r="R170" s="137">
        <f>Q170*H170</f>
        <v>0</v>
      </c>
      <c r="S170" s="137">
        <v>6.3E-2</v>
      </c>
      <c r="T170" s="138">
        <f>S170*H170</f>
        <v>0.2268</v>
      </c>
      <c r="AR170" s="139" t="s">
        <v>134</v>
      </c>
      <c r="AT170" s="139" t="s">
        <v>130</v>
      </c>
      <c r="AU170" s="139" t="s">
        <v>81</v>
      </c>
      <c r="AY170" s="16" t="s">
        <v>127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6" t="s">
        <v>79</v>
      </c>
      <c r="BK170" s="140">
        <f>ROUND(I170*H170,2)</f>
        <v>0</v>
      </c>
      <c r="BL170" s="16" t="s">
        <v>134</v>
      </c>
      <c r="BM170" s="139" t="s">
        <v>181</v>
      </c>
    </row>
    <row r="171" spans="2:65" s="1" customFormat="1" ht="19.2">
      <c r="B171" s="31"/>
      <c r="D171" s="141" t="s">
        <v>136</v>
      </c>
      <c r="F171" s="142" t="s">
        <v>182</v>
      </c>
      <c r="I171" s="143"/>
      <c r="L171" s="31"/>
      <c r="M171" s="144"/>
      <c r="T171" s="53"/>
      <c r="AT171" s="16" t="s">
        <v>136</v>
      </c>
      <c r="AU171" s="16" t="s">
        <v>81</v>
      </c>
    </row>
    <row r="172" spans="2:65" s="1" customFormat="1">
      <c r="B172" s="31"/>
      <c r="D172" s="159" t="s">
        <v>154</v>
      </c>
      <c r="F172" s="160" t="s">
        <v>183</v>
      </c>
      <c r="I172" s="143"/>
      <c r="L172" s="31"/>
      <c r="M172" s="144"/>
      <c r="T172" s="53"/>
      <c r="AT172" s="16" t="s">
        <v>154</v>
      </c>
      <c r="AU172" s="16" t="s">
        <v>81</v>
      </c>
    </row>
    <row r="173" spans="2:65" s="1" customFormat="1" ht="24.15" customHeight="1">
      <c r="B173" s="31"/>
      <c r="C173" s="127" t="s">
        <v>165</v>
      </c>
      <c r="D173" s="127" t="s">
        <v>130</v>
      </c>
      <c r="E173" s="128" t="s">
        <v>184</v>
      </c>
      <c r="F173" s="129" t="s">
        <v>185</v>
      </c>
      <c r="G173" s="130" t="s">
        <v>142</v>
      </c>
      <c r="H173" s="131">
        <v>9.9</v>
      </c>
      <c r="I173" s="132"/>
      <c r="J173" s="133">
        <f>ROUND(I173*H173,2)</f>
        <v>0</v>
      </c>
      <c r="K173" s="134"/>
      <c r="L173" s="31"/>
      <c r="M173" s="135" t="s">
        <v>1</v>
      </c>
      <c r="N173" s="136" t="s">
        <v>39</v>
      </c>
      <c r="P173" s="137">
        <f>O173*H173</f>
        <v>0</v>
      </c>
      <c r="Q173" s="137">
        <v>0</v>
      </c>
      <c r="R173" s="137">
        <f>Q173*H173</f>
        <v>0</v>
      </c>
      <c r="S173" s="137">
        <v>5.8999999999999997E-2</v>
      </c>
      <c r="T173" s="138">
        <f>S173*H173</f>
        <v>0.58409999999999995</v>
      </c>
      <c r="AR173" s="139" t="s">
        <v>134</v>
      </c>
      <c r="AT173" s="139" t="s">
        <v>130</v>
      </c>
      <c r="AU173" s="139" t="s">
        <v>81</v>
      </c>
      <c r="AY173" s="16" t="s">
        <v>127</v>
      </c>
      <c r="BE173" s="140">
        <f>IF(N173="základní",J173,0)</f>
        <v>0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6" t="s">
        <v>79</v>
      </c>
      <c r="BK173" s="140">
        <f>ROUND(I173*H173,2)</f>
        <v>0</v>
      </c>
      <c r="BL173" s="16" t="s">
        <v>134</v>
      </c>
      <c r="BM173" s="139" t="s">
        <v>186</v>
      </c>
    </row>
    <row r="174" spans="2:65" s="1" customFormat="1" ht="19.2">
      <c r="B174" s="31"/>
      <c r="D174" s="141" t="s">
        <v>136</v>
      </c>
      <c r="F174" s="142" t="s">
        <v>187</v>
      </c>
      <c r="I174" s="143"/>
      <c r="L174" s="31"/>
      <c r="M174" s="144"/>
      <c r="T174" s="53"/>
      <c r="AT174" s="16" t="s">
        <v>136</v>
      </c>
      <c r="AU174" s="16" t="s">
        <v>81</v>
      </c>
    </row>
    <row r="175" spans="2:65" s="1" customFormat="1">
      <c r="B175" s="31"/>
      <c r="D175" s="159" t="s">
        <v>154</v>
      </c>
      <c r="F175" s="160" t="s">
        <v>188</v>
      </c>
      <c r="I175" s="143"/>
      <c r="L175" s="31"/>
      <c r="M175" s="144"/>
      <c r="T175" s="53"/>
      <c r="AT175" s="16" t="s">
        <v>154</v>
      </c>
      <c r="AU175" s="16" t="s">
        <v>81</v>
      </c>
    </row>
    <row r="176" spans="2:65" s="12" customFormat="1">
      <c r="B176" s="145"/>
      <c r="D176" s="141" t="s">
        <v>138</v>
      </c>
      <c r="E176" s="146" t="s">
        <v>1</v>
      </c>
      <c r="F176" s="147" t="s">
        <v>139</v>
      </c>
      <c r="H176" s="148">
        <v>9.9</v>
      </c>
      <c r="I176" s="149"/>
      <c r="L176" s="145"/>
      <c r="M176" s="150"/>
      <c r="T176" s="151"/>
      <c r="AT176" s="146" t="s">
        <v>138</v>
      </c>
      <c r="AU176" s="146" t="s">
        <v>81</v>
      </c>
      <c r="AV176" s="12" t="s">
        <v>81</v>
      </c>
      <c r="AW176" s="12" t="s">
        <v>31</v>
      </c>
      <c r="AX176" s="12" t="s">
        <v>79</v>
      </c>
      <c r="AY176" s="146" t="s">
        <v>127</v>
      </c>
    </row>
    <row r="177" spans="2:65" s="1" customFormat="1" ht="24.15" customHeight="1">
      <c r="B177" s="31"/>
      <c r="C177" s="127" t="s">
        <v>168</v>
      </c>
      <c r="D177" s="127" t="s">
        <v>130</v>
      </c>
      <c r="E177" s="128" t="s">
        <v>189</v>
      </c>
      <c r="F177" s="129" t="s">
        <v>190</v>
      </c>
      <c r="G177" s="130" t="s">
        <v>191</v>
      </c>
      <c r="H177" s="131">
        <v>1</v>
      </c>
      <c r="I177" s="132"/>
      <c r="J177" s="133">
        <f>ROUND(I177*H177,2)</f>
        <v>0</v>
      </c>
      <c r="K177" s="134"/>
      <c r="L177" s="31"/>
      <c r="M177" s="135" t="s">
        <v>1</v>
      </c>
      <c r="N177" s="136" t="s">
        <v>39</v>
      </c>
      <c r="P177" s="137">
        <f>O177*H177</f>
        <v>0</v>
      </c>
      <c r="Q177" s="137">
        <v>0</v>
      </c>
      <c r="R177" s="137">
        <f>Q177*H177</f>
        <v>0</v>
      </c>
      <c r="S177" s="137">
        <v>2.8000000000000001E-2</v>
      </c>
      <c r="T177" s="138">
        <f>S177*H177</f>
        <v>2.8000000000000001E-2</v>
      </c>
      <c r="AR177" s="139" t="s">
        <v>134</v>
      </c>
      <c r="AT177" s="139" t="s">
        <v>130</v>
      </c>
      <c r="AU177" s="139" t="s">
        <v>81</v>
      </c>
      <c r="AY177" s="16" t="s">
        <v>127</v>
      </c>
      <c r="BE177" s="140">
        <f>IF(N177="základní",J177,0)</f>
        <v>0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6" t="s">
        <v>79</v>
      </c>
      <c r="BK177" s="140">
        <f>ROUND(I177*H177,2)</f>
        <v>0</v>
      </c>
      <c r="BL177" s="16" t="s">
        <v>134</v>
      </c>
      <c r="BM177" s="139" t="s">
        <v>192</v>
      </c>
    </row>
    <row r="178" spans="2:65" s="1" customFormat="1" ht="28.8">
      <c r="B178" s="31"/>
      <c r="D178" s="141" t="s">
        <v>136</v>
      </c>
      <c r="F178" s="142" t="s">
        <v>193</v>
      </c>
      <c r="I178" s="143"/>
      <c r="L178" s="31"/>
      <c r="M178" s="144"/>
      <c r="T178" s="53"/>
      <c r="AT178" s="16" t="s">
        <v>136</v>
      </c>
      <c r="AU178" s="16" t="s">
        <v>81</v>
      </c>
    </row>
    <row r="179" spans="2:65" s="11" customFormat="1" ht="22.95" customHeight="1">
      <c r="B179" s="115"/>
      <c r="D179" s="116" t="s">
        <v>73</v>
      </c>
      <c r="E179" s="125" t="s">
        <v>194</v>
      </c>
      <c r="F179" s="125" t="s">
        <v>195</v>
      </c>
      <c r="I179" s="118"/>
      <c r="J179" s="126">
        <f>BK179</f>
        <v>0</v>
      </c>
      <c r="L179" s="115"/>
      <c r="M179" s="120"/>
      <c r="P179" s="121">
        <f>SUM(P180:P181)</f>
        <v>0</v>
      </c>
      <c r="R179" s="121">
        <f>SUM(R180:R181)</f>
        <v>0</v>
      </c>
      <c r="T179" s="122">
        <f>SUM(T180:T181)</f>
        <v>0</v>
      </c>
      <c r="AR179" s="116" t="s">
        <v>79</v>
      </c>
      <c r="AT179" s="123" t="s">
        <v>73</v>
      </c>
      <c r="AU179" s="123" t="s">
        <v>79</v>
      </c>
      <c r="AY179" s="116" t="s">
        <v>127</v>
      </c>
      <c r="BK179" s="124">
        <f>SUM(BK180:BK181)</f>
        <v>0</v>
      </c>
    </row>
    <row r="180" spans="2:65" s="1" customFormat="1" ht="33" customHeight="1">
      <c r="B180" s="31"/>
      <c r="C180" s="127" t="s">
        <v>196</v>
      </c>
      <c r="D180" s="127" t="s">
        <v>130</v>
      </c>
      <c r="E180" s="128" t="s">
        <v>197</v>
      </c>
      <c r="F180" s="129" t="s">
        <v>198</v>
      </c>
      <c r="G180" s="130" t="s">
        <v>142</v>
      </c>
      <c r="H180" s="131">
        <v>20</v>
      </c>
      <c r="I180" s="132"/>
      <c r="J180" s="133">
        <f>ROUND(I180*H180,2)</f>
        <v>0</v>
      </c>
      <c r="K180" s="134"/>
      <c r="L180" s="31"/>
      <c r="M180" s="135" t="s">
        <v>1</v>
      </c>
      <c r="N180" s="136" t="s">
        <v>39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134</v>
      </c>
      <c r="AT180" s="139" t="s">
        <v>130</v>
      </c>
      <c r="AU180" s="139" t="s">
        <v>81</v>
      </c>
      <c r="AY180" s="16" t="s">
        <v>127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6" t="s">
        <v>79</v>
      </c>
      <c r="BK180" s="140">
        <f>ROUND(I180*H180,2)</f>
        <v>0</v>
      </c>
      <c r="BL180" s="16" t="s">
        <v>134</v>
      </c>
      <c r="BM180" s="139" t="s">
        <v>199</v>
      </c>
    </row>
    <row r="181" spans="2:65" s="1" customFormat="1" ht="19.2">
      <c r="B181" s="31"/>
      <c r="D181" s="141" t="s">
        <v>136</v>
      </c>
      <c r="F181" s="142" t="s">
        <v>198</v>
      </c>
      <c r="I181" s="143"/>
      <c r="L181" s="31"/>
      <c r="M181" s="144"/>
      <c r="T181" s="53"/>
      <c r="AT181" s="16" t="s">
        <v>136</v>
      </c>
      <c r="AU181" s="16" t="s">
        <v>81</v>
      </c>
    </row>
    <row r="182" spans="2:65" s="11" customFormat="1" ht="22.95" customHeight="1">
      <c r="B182" s="115"/>
      <c r="D182" s="116" t="s">
        <v>73</v>
      </c>
      <c r="E182" s="125" t="s">
        <v>200</v>
      </c>
      <c r="F182" s="125" t="s">
        <v>201</v>
      </c>
      <c r="I182" s="118"/>
      <c r="J182" s="126">
        <f>BK182</f>
        <v>0</v>
      </c>
      <c r="L182" s="115"/>
      <c r="M182" s="120"/>
      <c r="P182" s="121">
        <f>SUM(P183:P186)</f>
        <v>0</v>
      </c>
      <c r="R182" s="121">
        <f>SUM(R183:R186)</f>
        <v>0</v>
      </c>
      <c r="T182" s="122">
        <f>SUM(T183:T186)</f>
        <v>0</v>
      </c>
      <c r="AR182" s="116" t="s">
        <v>79</v>
      </c>
      <c r="AT182" s="123" t="s">
        <v>73</v>
      </c>
      <c r="AU182" s="123" t="s">
        <v>79</v>
      </c>
      <c r="AY182" s="116" t="s">
        <v>127</v>
      </c>
      <c r="BK182" s="124">
        <f>SUM(BK183:BK186)</f>
        <v>0</v>
      </c>
    </row>
    <row r="183" spans="2:65" s="1" customFormat="1" ht="24.15" customHeight="1">
      <c r="B183" s="31"/>
      <c r="C183" s="127" t="s">
        <v>202</v>
      </c>
      <c r="D183" s="127" t="s">
        <v>130</v>
      </c>
      <c r="E183" s="128" t="s">
        <v>203</v>
      </c>
      <c r="F183" s="129" t="s">
        <v>204</v>
      </c>
      <c r="G183" s="130" t="s">
        <v>142</v>
      </c>
      <c r="H183" s="131">
        <v>218.4</v>
      </c>
      <c r="I183" s="132"/>
      <c r="J183" s="133">
        <f>ROUND(I183*H183,2)</f>
        <v>0</v>
      </c>
      <c r="K183" s="134"/>
      <c r="L183" s="31"/>
      <c r="M183" s="135" t="s">
        <v>1</v>
      </c>
      <c r="N183" s="136" t="s">
        <v>39</v>
      </c>
      <c r="P183" s="137">
        <f>O183*H183</f>
        <v>0</v>
      </c>
      <c r="Q183" s="137">
        <v>0</v>
      </c>
      <c r="R183" s="137">
        <f>Q183*H183</f>
        <v>0</v>
      </c>
      <c r="S183" s="137">
        <v>0</v>
      </c>
      <c r="T183" s="138">
        <f>S183*H183</f>
        <v>0</v>
      </c>
      <c r="AR183" s="139" t="s">
        <v>134</v>
      </c>
      <c r="AT183" s="139" t="s">
        <v>130</v>
      </c>
      <c r="AU183" s="139" t="s">
        <v>81</v>
      </c>
      <c r="AY183" s="16" t="s">
        <v>127</v>
      </c>
      <c r="BE183" s="140">
        <f>IF(N183="základní",J183,0)</f>
        <v>0</v>
      </c>
      <c r="BF183" s="140">
        <f>IF(N183="snížená",J183,0)</f>
        <v>0</v>
      </c>
      <c r="BG183" s="140">
        <f>IF(N183="zákl. přenesená",J183,0)</f>
        <v>0</v>
      </c>
      <c r="BH183" s="140">
        <f>IF(N183="sníž. přenesená",J183,0)</f>
        <v>0</v>
      </c>
      <c r="BI183" s="140">
        <f>IF(N183="nulová",J183,0)</f>
        <v>0</v>
      </c>
      <c r="BJ183" s="16" t="s">
        <v>79</v>
      </c>
      <c r="BK183" s="140">
        <f>ROUND(I183*H183,2)</f>
        <v>0</v>
      </c>
      <c r="BL183" s="16" t="s">
        <v>134</v>
      </c>
      <c r="BM183" s="139" t="s">
        <v>205</v>
      </c>
    </row>
    <row r="184" spans="2:65" s="1" customFormat="1" ht="19.2">
      <c r="B184" s="31"/>
      <c r="D184" s="141" t="s">
        <v>136</v>
      </c>
      <c r="F184" s="142" t="s">
        <v>204</v>
      </c>
      <c r="I184" s="143"/>
      <c r="L184" s="31"/>
      <c r="M184" s="144"/>
      <c r="T184" s="53"/>
      <c r="AT184" s="16" t="s">
        <v>136</v>
      </c>
      <c r="AU184" s="16" t="s">
        <v>81</v>
      </c>
    </row>
    <row r="185" spans="2:65" s="1" customFormat="1" ht="21.75" customHeight="1">
      <c r="B185" s="31"/>
      <c r="C185" s="127" t="s">
        <v>206</v>
      </c>
      <c r="D185" s="127" t="s">
        <v>130</v>
      </c>
      <c r="E185" s="128" t="s">
        <v>207</v>
      </c>
      <c r="F185" s="129" t="s">
        <v>208</v>
      </c>
      <c r="G185" s="130" t="s">
        <v>209</v>
      </c>
      <c r="H185" s="131">
        <v>1</v>
      </c>
      <c r="I185" s="132"/>
      <c r="J185" s="133">
        <f>ROUND(I185*H185,2)</f>
        <v>0</v>
      </c>
      <c r="K185" s="134"/>
      <c r="L185" s="31"/>
      <c r="M185" s="135" t="s">
        <v>1</v>
      </c>
      <c r="N185" s="136" t="s">
        <v>39</v>
      </c>
      <c r="P185" s="137">
        <f>O185*H185</f>
        <v>0</v>
      </c>
      <c r="Q185" s="137">
        <v>0</v>
      </c>
      <c r="R185" s="137">
        <f>Q185*H185</f>
        <v>0</v>
      </c>
      <c r="S185" s="137">
        <v>0</v>
      </c>
      <c r="T185" s="138">
        <f>S185*H185</f>
        <v>0</v>
      </c>
      <c r="AR185" s="139" t="s">
        <v>134</v>
      </c>
      <c r="AT185" s="139" t="s">
        <v>130</v>
      </c>
      <c r="AU185" s="139" t="s">
        <v>81</v>
      </c>
      <c r="AY185" s="16" t="s">
        <v>127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6" t="s">
        <v>79</v>
      </c>
      <c r="BK185" s="140">
        <f>ROUND(I185*H185,2)</f>
        <v>0</v>
      </c>
      <c r="BL185" s="16" t="s">
        <v>134</v>
      </c>
      <c r="BM185" s="139" t="s">
        <v>210</v>
      </c>
    </row>
    <row r="186" spans="2:65" s="1" customFormat="1" ht="19.2">
      <c r="B186" s="31"/>
      <c r="D186" s="141" t="s">
        <v>136</v>
      </c>
      <c r="F186" s="142" t="s">
        <v>211</v>
      </c>
      <c r="I186" s="143"/>
      <c r="L186" s="31"/>
      <c r="M186" s="144"/>
      <c r="T186" s="53"/>
      <c r="AT186" s="16" t="s">
        <v>136</v>
      </c>
      <c r="AU186" s="16" t="s">
        <v>81</v>
      </c>
    </row>
    <row r="187" spans="2:65" s="11" customFormat="1" ht="22.95" customHeight="1">
      <c r="B187" s="115"/>
      <c r="D187" s="116" t="s">
        <v>73</v>
      </c>
      <c r="E187" s="125" t="s">
        <v>212</v>
      </c>
      <c r="F187" s="125" t="s">
        <v>213</v>
      </c>
      <c r="I187" s="118"/>
      <c r="J187" s="126">
        <f>BK187</f>
        <v>0</v>
      </c>
      <c r="L187" s="115"/>
      <c r="M187" s="120"/>
      <c r="P187" s="121">
        <f>SUM(P188:P198)</f>
        <v>0</v>
      </c>
      <c r="R187" s="121">
        <f>SUM(R188:R198)</f>
        <v>0</v>
      </c>
      <c r="T187" s="122">
        <f>SUM(T188:T198)</f>
        <v>0</v>
      </c>
      <c r="AR187" s="116" t="s">
        <v>79</v>
      </c>
      <c r="AT187" s="123" t="s">
        <v>73</v>
      </c>
      <c r="AU187" s="123" t="s">
        <v>79</v>
      </c>
      <c r="AY187" s="116" t="s">
        <v>127</v>
      </c>
      <c r="BK187" s="124">
        <f>SUM(BK188:BK198)</f>
        <v>0</v>
      </c>
    </row>
    <row r="188" spans="2:65" s="1" customFormat="1" ht="24.15" customHeight="1">
      <c r="B188" s="31"/>
      <c r="C188" s="127" t="s">
        <v>214</v>
      </c>
      <c r="D188" s="127" t="s">
        <v>130</v>
      </c>
      <c r="E188" s="128" t="s">
        <v>215</v>
      </c>
      <c r="F188" s="129" t="s">
        <v>216</v>
      </c>
      <c r="G188" s="130" t="s">
        <v>217</v>
      </c>
      <c r="H188" s="131">
        <v>3.3580000000000001</v>
      </c>
      <c r="I188" s="132"/>
      <c r="J188" s="133">
        <f>ROUND(I188*H188,2)</f>
        <v>0</v>
      </c>
      <c r="K188" s="134"/>
      <c r="L188" s="31"/>
      <c r="M188" s="135" t="s">
        <v>1</v>
      </c>
      <c r="N188" s="136" t="s">
        <v>39</v>
      </c>
      <c r="P188" s="137">
        <f>O188*H188</f>
        <v>0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134</v>
      </c>
      <c r="AT188" s="139" t="s">
        <v>130</v>
      </c>
      <c r="AU188" s="139" t="s">
        <v>81</v>
      </c>
      <c r="AY188" s="16" t="s">
        <v>127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6" t="s">
        <v>79</v>
      </c>
      <c r="BK188" s="140">
        <f>ROUND(I188*H188,2)</f>
        <v>0</v>
      </c>
      <c r="BL188" s="16" t="s">
        <v>134</v>
      </c>
      <c r="BM188" s="139" t="s">
        <v>218</v>
      </c>
    </row>
    <row r="189" spans="2:65" s="1" customFormat="1" ht="28.8">
      <c r="B189" s="31"/>
      <c r="D189" s="141" t="s">
        <v>136</v>
      </c>
      <c r="F189" s="142" t="s">
        <v>219</v>
      </c>
      <c r="I189" s="143"/>
      <c r="L189" s="31"/>
      <c r="M189" s="144"/>
      <c r="T189" s="53"/>
      <c r="AT189" s="16" t="s">
        <v>136</v>
      </c>
      <c r="AU189" s="16" t="s">
        <v>81</v>
      </c>
    </row>
    <row r="190" spans="2:65" s="1" customFormat="1" ht="24.15" customHeight="1">
      <c r="B190" s="31"/>
      <c r="C190" s="127" t="s">
        <v>220</v>
      </c>
      <c r="D190" s="127" t="s">
        <v>130</v>
      </c>
      <c r="E190" s="128" t="s">
        <v>221</v>
      </c>
      <c r="F190" s="129" t="s">
        <v>222</v>
      </c>
      <c r="G190" s="130" t="s">
        <v>217</v>
      </c>
      <c r="H190" s="131">
        <v>3.3580000000000001</v>
      </c>
      <c r="I190" s="132"/>
      <c r="J190" s="133">
        <f>ROUND(I190*H190,2)</f>
        <v>0</v>
      </c>
      <c r="K190" s="134"/>
      <c r="L190" s="31"/>
      <c r="M190" s="135" t="s">
        <v>1</v>
      </c>
      <c r="N190" s="136" t="s">
        <v>39</v>
      </c>
      <c r="P190" s="137">
        <f>O190*H190</f>
        <v>0</v>
      </c>
      <c r="Q190" s="137">
        <v>0</v>
      </c>
      <c r="R190" s="137">
        <f>Q190*H190</f>
        <v>0</v>
      </c>
      <c r="S190" s="137">
        <v>0</v>
      </c>
      <c r="T190" s="138">
        <f>S190*H190</f>
        <v>0</v>
      </c>
      <c r="AR190" s="139" t="s">
        <v>134</v>
      </c>
      <c r="AT190" s="139" t="s">
        <v>130</v>
      </c>
      <c r="AU190" s="139" t="s">
        <v>81</v>
      </c>
      <c r="AY190" s="16" t="s">
        <v>127</v>
      </c>
      <c r="BE190" s="140">
        <f>IF(N190="základní",J190,0)</f>
        <v>0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6" t="s">
        <v>79</v>
      </c>
      <c r="BK190" s="140">
        <f>ROUND(I190*H190,2)</f>
        <v>0</v>
      </c>
      <c r="BL190" s="16" t="s">
        <v>134</v>
      </c>
      <c r="BM190" s="139" t="s">
        <v>223</v>
      </c>
    </row>
    <row r="191" spans="2:65" s="1" customFormat="1" ht="19.2">
      <c r="B191" s="31"/>
      <c r="D191" s="141" t="s">
        <v>136</v>
      </c>
      <c r="F191" s="142" t="s">
        <v>224</v>
      </c>
      <c r="I191" s="143"/>
      <c r="L191" s="31"/>
      <c r="M191" s="144"/>
      <c r="T191" s="53"/>
      <c r="AT191" s="16" t="s">
        <v>136</v>
      </c>
      <c r="AU191" s="16" t="s">
        <v>81</v>
      </c>
    </row>
    <row r="192" spans="2:65" s="12" customFormat="1">
      <c r="B192" s="145"/>
      <c r="D192" s="141" t="s">
        <v>138</v>
      </c>
      <c r="E192" s="146" t="s">
        <v>1</v>
      </c>
      <c r="F192" s="147" t="s">
        <v>225</v>
      </c>
      <c r="H192" s="148">
        <v>3.3580000000000001</v>
      </c>
      <c r="I192" s="149"/>
      <c r="L192" s="145"/>
      <c r="M192" s="150"/>
      <c r="T192" s="151"/>
      <c r="AT192" s="146" t="s">
        <v>138</v>
      </c>
      <c r="AU192" s="146" t="s">
        <v>81</v>
      </c>
      <c r="AV192" s="12" t="s">
        <v>81</v>
      </c>
      <c r="AW192" s="12" t="s">
        <v>31</v>
      </c>
      <c r="AX192" s="12" t="s">
        <v>79</v>
      </c>
      <c r="AY192" s="146" t="s">
        <v>127</v>
      </c>
    </row>
    <row r="193" spans="2:65" s="1" customFormat="1" ht="37.950000000000003" customHeight="1">
      <c r="B193" s="31"/>
      <c r="C193" s="127" t="s">
        <v>8</v>
      </c>
      <c r="D193" s="127" t="s">
        <v>130</v>
      </c>
      <c r="E193" s="128" t="s">
        <v>226</v>
      </c>
      <c r="F193" s="129" t="s">
        <v>227</v>
      </c>
      <c r="G193" s="130" t="s">
        <v>217</v>
      </c>
      <c r="H193" s="131">
        <v>33.58</v>
      </c>
      <c r="I193" s="132"/>
      <c r="J193" s="133">
        <f>ROUND(I193*H193,2)</f>
        <v>0</v>
      </c>
      <c r="K193" s="134"/>
      <c r="L193" s="31"/>
      <c r="M193" s="135" t="s">
        <v>1</v>
      </c>
      <c r="N193" s="136" t="s">
        <v>39</v>
      </c>
      <c r="P193" s="137">
        <f>O193*H193</f>
        <v>0</v>
      </c>
      <c r="Q193" s="137">
        <v>0</v>
      </c>
      <c r="R193" s="137">
        <f>Q193*H193</f>
        <v>0</v>
      </c>
      <c r="S193" s="137">
        <v>0</v>
      </c>
      <c r="T193" s="138">
        <f>S193*H193</f>
        <v>0</v>
      </c>
      <c r="AR193" s="139" t="s">
        <v>134</v>
      </c>
      <c r="AT193" s="139" t="s">
        <v>130</v>
      </c>
      <c r="AU193" s="139" t="s">
        <v>81</v>
      </c>
      <c r="AY193" s="16" t="s">
        <v>127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6" t="s">
        <v>79</v>
      </c>
      <c r="BK193" s="140">
        <f>ROUND(I193*H193,2)</f>
        <v>0</v>
      </c>
      <c r="BL193" s="16" t="s">
        <v>134</v>
      </c>
      <c r="BM193" s="139" t="s">
        <v>228</v>
      </c>
    </row>
    <row r="194" spans="2:65" s="1" customFormat="1" ht="28.8">
      <c r="B194" s="31"/>
      <c r="D194" s="141" t="s">
        <v>136</v>
      </c>
      <c r="F194" s="142" t="s">
        <v>229</v>
      </c>
      <c r="I194" s="143"/>
      <c r="L194" s="31"/>
      <c r="M194" s="144"/>
      <c r="T194" s="53"/>
      <c r="AT194" s="16" t="s">
        <v>136</v>
      </c>
      <c r="AU194" s="16" t="s">
        <v>81</v>
      </c>
    </row>
    <row r="195" spans="2:65" s="12" customFormat="1">
      <c r="B195" s="145"/>
      <c r="D195" s="141" t="s">
        <v>138</v>
      </c>
      <c r="E195" s="146" t="s">
        <v>1</v>
      </c>
      <c r="F195" s="147" t="s">
        <v>230</v>
      </c>
      <c r="H195" s="148">
        <v>33.58</v>
      </c>
      <c r="I195" s="149"/>
      <c r="L195" s="145"/>
      <c r="M195" s="150"/>
      <c r="T195" s="151"/>
      <c r="AT195" s="146" t="s">
        <v>138</v>
      </c>
      <c r="AU195" s="146" t="s">
        <v>81</v>
      </c>
      <c r="AV195" s="12" t="s">
        <v>81</v>
      </c>
      <c r="AW195" s="12" t="s">
        <v>31</v>
      </c>
      <c r="AX195" s="12" t="s">
        <v>79</v>
      </c>
      <c r="AY195" s="146" t="s">
        <v>127</v>
      </c>
    </row>
    <row r="196" spans="2:65" s="1" customFormat="1" ht="33" customHeight="1">
      <c r="B196" s="31"/>
      <c r="C196" s="127" t="s">
        <v>172</v>
      </c>
      <c r="D196" s="127" t="s">
        <v>130</v>
      </c>
      <c r="E196" s="128" t="s">
        <v>231</v>
      </c>
      <c r="F196" s="129" t="s">
        <v>232</v>
      </c>
      <c r="G196" s="130" t="s">
        <v>217</v>
      </c>
      <c r="H196" s="131">
        <v>3.3580000000000001</v>
      </c>
      <c r="I196" s="132"/>
      <c r="J196" s="133">
        <f>ROUND(I196*H196,2)</f>
        <v>0</v>
      </c>
      <c r="K196" s="134"/>
      <c r="L196" s="31"/>
      <c r="M196" s="135" t="s">
        <v>1</v>
      </c>
      <c r="N196" s="136" t="s">
        <v>39</v>
      </c>
      <c r="P196" s="137">
        <f>O196*H196</f>
        <v>0</v>
      </c>
      <c r="Q196" s="137">
        <v>0</v>
      </c>
      <c r="R196" s="137">
        <f>Q196*H196</f>
        <v>0</v>
      </c>
      <c r="S196" s="137">
        <v>0</v>
      </c>
      <c r="T196" s="138">
        <f>S196*H196</f>
        <v>0</v>
      </c>
      <c r="AR196" s="139" t="s">
        <v>134</v>
      </c>
      <c r="AT196" s="139" t="s">
        <v>130</v>
      </c>
      <c r="AU196" s="139" t="s">
        <v>81</v>
      </c>
      <c r="AY196" s="16" t="s">
        <v>127</v>
      </c>
      <c r="BE196" s="140">
        <f>IF(N196="základní",J196,0)</f>
        <v>0</v>
      </c>
      <c r="BF196" s="140">
        <f>IF(N196="snížená",J196,0)</f>
        <v>0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6" t="s">
        <v>79</v>
      </c>
      <c r="BK196" s="140">
        <f>ROUND(I196*H196,2)</f>
        <v>0</v>
      </c>
      <c r="BL196" s="16" t="s">
        <v>134</v>
      </c>
      <c r="BM196" s="139" t="s">
        <v>233</v>
      </c>
    </row>
    <row r="197" spans="2:65" s="1" customFormat="1" ht="28.8">
      <c r="B197" s="31"/>
      <c r="D197" s="141" t="s">
        <v>136</v>
      </c>
      <c r="F197" s="142" t="s">
        <v>234</v>
      </c>
      <c r="I197" s="143"/>
      <c r="L197" s="31"/>
      <c r="M197" s="144"/>
      <c r="T197" s="53"/>
      <c r="AT197" s="16" t="s">
        <v>136</v>
      </c>
      <c r="AU197" s="16" t="s">
        <v>81</v>
      </c>
    </row>
    <row r="198" spans="2:65" s="12" customFormat="1">
      <c r="B198" s="145"/>
      <c r="D198" s="141" t="s">
        <v>138</v>
      </c>
      <c r="E198" s="146" t="s">
        <v>1</v>
      </c>
      <c r="F198" s="147" t="s">
        <v>225</v>
      </c>
      <c r="H198" s="148">
        <v>3.3580000000000001</v>
      </c>
      <c r="I198" s="149"/>
      <c r="L198" s="145"/>
      <c r="M198" s="150"/>
      <c r="T198" s="151"/>
      <c r="AT198" s="146" t="s">
        <v>138</v>
      </c>
      <c r="AU198" s="146" t="s">
        <v>81</v>
      </c>
      <c r="AV198" s="12" t="s">
        <v>81</v>
      </c>
      <c r="AW198" s="12" t="s">
        <v>31</v>
      </c>
      <c r="AX198" s="12" t="s">
        <v>79</v>
      </c>
      <c r="AY198" s="146" t="s">
        <v>127</v>
      </c>
    </row>
    <row r="199" spans="2:65" s="11" customFormat="1" ht="22.95" customHeight="1">
      <c r="B199" s="115"/>
      <c r="D199" s="116" t="s">
        <v>73</v>
      </c>
      <c r="E199" s="125" t="s">
        <v>235</v>
      </c>
      <c r="F199" s="125" t="s">
        <v>236</v>
      </c>
      <c r="I199" s="118"/>
      <c r="J199" s="126">
        <f>BK199</f>
        <v>0</v>
      </c>
      <c r="L199" s="115"/>
      <c r="M199" s="120"/>
      <c r="P199" s="121">
        <f>SUM(P200:P201)</f>
        <v>0</v>
      </c>
      <c r="R199" s="121">
        <f>SUM(R200:R201)</f>
        <v>0</v>
      </c>
      <c r="T199" s="122">
        <f>SUM(T200:T201)</f>
        <v>0</v>
      </c>
      <c r="AR199" s="116" t="s">
        <v>79</v>
      </c>
      <c r="AT199" s="123" t="s">
        <v>73</v>
      </c>
      <c r="AU199" s="123" t="s">
        <v>79</v>
      </c>
      <c r="AY199" s="116" t="s">
        <v>127</v>
      </c>
      <c r="BK199" s="124">
        <f>SUM(BK200:BK201)</f>
        <v>0</v>
      </c>
    </row>
    <row r="200" spans="2:65" s="1" customFormat="1" ht="16.5" customHeight="1">
      <c r="B200" s="31"/>
      <c r="C200" s="127" t="s">
        <v>237</v>
      </c>
      <c r="D200" s="127" t="s">
        <v>130</v>
      </c>
      <c r="E200" s="128" t="s">
        <v>238</v>
      </c>
      <c r="F200" s="129" t="s">
        <v>239</v>
      </c>
      <c r="G200" s="130" t="s">
        <v>217</v>
      </c>
      <c r="H200" s="131">
        <v>40.094999999999999</v>
      </c>
      <c r="I200" s="132"/>
      <c r="J200" s="133">
        <f>ROUND(I200*H200,2)</f>
        <v>0</v>
      </c>
      <c r="K200" s="134"/>
      <c r="L200" s="31"/>
      <c r="M200" s="135" t="s">
        <v>1</v>
      </c>
      <c r="N200" s="136" t="s">
        <v>39</v>
      </c>
      <c r="P200" s="137">
        <f>O200*H200</f>
        <v>0</v>
      </c>
      <c r="Q200" s="137">
        <v>0</v>
      </c>
      <c r="R200" s="137">
        <f>Q200*H200</f>
        <v>0</v>
      </c>
      <c r="S200" s="137">
        <v>0</v>
      </c>
      <c r="T200" s="138">
        <f>S200*H200</f>
        <v>0</v>
      </c>
      <c r="AR200" s="139" t="s">
        <v>134</v>
      </c>
      <c r="AT200" s="139" t="s">
        <v>130</v>
      </c>
      <c r="AU200" s="139" t="s">
        <v>81</v>
      </c>
      <c r="AY200" s="16" t="s">
        <v>127</v>
      </c>
      <c r="BE200" s="140">
        <f>IF(N200="základní",J200,0)</f>
        <v>0</v>
      </c>
      <c r="BF200" s="140">
        <f>IF(N200="snížená",J200,0)</f>
        <v>0</v>
      </c>
      <c r="BG200" s="140">
        <f>IF(N200="zákl. přenesená",J200,0)</f>
        <v>0</v>
      </c>
      <c r="BH200" s="140">
        <f>IF(N200="sníž. přenesená",J200,0)</f>
        <v>0</v>
      </c>
      <c r="BI200" s="140">
        <f>IF(N200="nulová",J200,0)</f>
        <v>0</v>
      </c>
      <c r="BJ200" s="16" t="s">
        <v>79</v>
      </c>
      <c r="BK200" s="140">
        <f>ROUND(I200*H200,2)</f>
        <v>0</v>
      </c>
      <c r="BL200" s="16" t="s">
        <v>134</v>
      </c>
      <c r="BM200" s="139" t="s">
        <v>240</v>
      </c>
    </row>
    <row r="201" spans="2:65" s="1" customFormat="1">
      <c r="B201" s="31"/>
      <c r="D201" s="141" t="s">
        <v>136</v>
      </c>
      <c r="F201" s="142" t="s">
        <v>239</v>
      </c>
      <c r="I201" s="143"/>
      <c r="L201" s="31"/>
      <c r="M201" s="144"/>
      <c r="T201" s="53"/>
      <c r="AT201" s="16" t="s">
        <v>136</v>
      </c>
      <c r="AU201" s="16" t="s">
        <v>81</v>
      </c>
    </row>
    <row r="202" spans="2:65" s="11" customFormat="1" ht="25.95" customHeight="1">
      <c r="B202" s="115"/>
      <c r="D202" s="116" t="s">
        <v>73</v>
      </c>
      <c r="E202" s="117" t="s">
        <v>241</v>
      </c>
      <c r="F202" s="117" t="s">
        <v>242</v>
      </c>
      <c r="I202" s="118"/>
      <c r="J202" s="119">
        <f>BK202</f>
        <v>0</v>
      </c>
      <c r="L202" s="115"/>
      <c r="M202" s="120"/>
      <c r="P202" s="121">
        <f>P203+P212+P224+P227+P238+P260+P295</f>
        <v>0</v>
      </c>
      <c r="R202" s="121">
        <f>R203+R212+R224+R227+R238+R260+R295</f>
        <v>6.5537664000000007</v>
      </c>
      <c r="T202" s="122">
        <f>T203+T212+T224+T227+T238+T260+T295</f>
        <v>0</v>
      </c>
      <c r="AR202" s="116" t="s">
        <v>81</v>
      </c>
      <c r="AT202" s="123" t="s">
        <v>73</v>
      </c>
      <c r="AU202" s="123" t="s">
        <v>74</v>
      </c>
      <c r="AY202" s="116" t="s">
        <v>127</v>
      </c>
      <c r="BK202" s="124">
        <f>BK203+BK212+BK224+BK227+BK238+BK260+BK295</f>
        <v>0</v>
      </c>
    </row>
    <row r="203" spans="2:65" s="11" customFormat="1" ht="22.95" customHeight="1">
      <c r="B203" s="115"/>
      <c r="D203" s="116" t="s">
        <v>73</v>
      </c>
      <c r="E203" s="125" t="s">
        <v>243</v>
      </c>
      <c r="F203" s="125" t="s">
        <v>244</v>
      </c>
      <c r="I203" s="118"/>
      <c r="J203" s="126">
        <f>BK203</f>
        <v>0</v>
      </c>
      <c r="L203" s="115"/>
      <c r="M203" s="120"/>
      <c r="P203" s="121">
        <f>SUM(P204:P211)</f>
        <v>0</v>
      </c>
      <c r="R203" s="121">
        <f>SUM(R204:R211)</f>
        <v>0.47622119999999996</v>
      </c>
      <c r="T203" s="122">
        <f>SUM(T204:T211)</f>
        <v>0</v>
      </c>
      <c r="AR203" s="116" t="s">
        <v>81</v>
      </c>
      <c r="AT203" s="123" t="s">
        <v>73</v>
      </c>
      <c r="AU203" s="123" t="s">
        <v>79</v>
      </c>
      <c r="AY203" s="116" t="s">
        <v>127</v>
      </c>
      <c r="BK203" s="124">
        <f>SUM(BK204:BK211)</f>
        <v>0</v>
      </c>
    </row>
    <row r="204" spans="2:65" s="1" customFormat="1" ht="37.950000000000003" customHeight="1">
      <c r="B204" s="31"/>
      <c r="C204" s="127" t="s">
        <v>245</v>
      </c>
      <c r="D204" s="127" t="s">
        <v>130</v>
      </c>
      <c r="E204" s="128" t="s">
        <v>246</v>
      </c>
      <c r="F204" s="129" t="s">
        <v>247</v>
      </c>
      <c r="G204" s="130" t="s">
        <v>142</v>
      </c>
      <c r="H204" s="131">
        <v>218.4</v>
      </c>
      <c r="I204" s="132"/>
      <c r="J204" s="133">
        <f>ROUND(I204*H204,2)</f>
        <v>0</v>
      </c>
      <c r="K204" s="134"/>
      <c r="L204" s="31"/>
      <c r="M204" s="135" t="s">
        <v>1</v>
      </c>
      <c r="N204" s="136" t="s">
        <v>39</v>
      </c>
      <c r="P204" s="137">
        <f>O204*H204</f>
        <v>0</v>
      </c>
      <c r="Q204" s="137">
        <v>3.0000000000000001E-5</v>
      </c>
      <c r="R204" s="137">
        <f>Q204*H204</f>
        <v>6.5520000000000005E-3</v>
      </c>
      <c r="S204" s="137">
        <v>0</v>
      </c>
      <c r="T204" s="138">
        <f>S204*H204</f>
        <v>0</v>
      </c>
      <c r="AR204" s="139" t="s">
        <v>172</v>
      </c>
      <c r="AT204" s="139" t="s">
        <v>130</v>
      </c>
      <c r="AU204" s="139" t="s">
        <v>81</v>
      </c>
      <c r="AY204" s="16" t="s">
        <v>127</v>
      </c>
      <c r="BE204" s="140">
        <f>IF(N204="základní",J204,0)</f>
        <v>0</v>
      </c>
      <c r="BF204" s="140">
        <f>IF(N204="snížená",J204,0)</f>
        <v>0</v>
      </c>
      <c r="BG204" s="140">
        <f>IF(N204="zákl. přenesená",J204,0)</f>
        <v>0</v>
      </c>
      <c r="BH204" s="140">
        <f>IF(N204="sníž. přenesená",J204,0)</f>
        <v>0</v>
      </c>
      <c r="BI204" s="140">
        <f>IF(N204="nulová",J204,0)</f>
        <v>0</v>
      </c>
      <c r="BJ204" s="16" t="s">
        <v>79</v>
      </c>
      <c r="BK204" s="140">
        <f>ROUND(I204*H204,2)</f>
        <v>0</v>
      </c>
      <c r="BL204" s="16" t="s">
        <v>172</v>
      </c>
      <c r="BM204" s="139" t="s">
        <v>248</v>
      </c>
    </row>
    <row r="205" spans="2:65" s="1" customFormat="1" ht="19.2">
      <c r="B205" s="31"/>
      <c r="D205" s="141" t="s">
        <v>136</v>
      </c>
      <c r="F205" s="142" t="s">
        <v>249</v>
      </c>
      <c r="I205" s="143"/>
      <c r="L205" s="31"/>
      <c r="M205" s="144"/>
      <c r="T205" s="53"/>
      <c r="AT205" s="16" t="s">
        <v>136</v>
      </c>
      <c r="AU205" s="16" t="s">
        <v>81</v>
      </c>
    </row>
    <row r="206" spans="2:65" s="1" customFormat="1">
      <c r="B206" s="31"/>
      <c r="D206" s="159" t="s">
        <v>154</v>
      </c>
      <c r="F206" s="160" t="s">
        <v>250</v>
      </c>
      <c r="I206" s="143"/>
      <c r="L206" s="31"/>
      <c r="M206" s="144"/>
      <c r="T206" s="53"/>
      <c r="AT206" s="16" t="s">
        <v>154</v>
      </c>
      <c r="AU206" s="16" t="s">
        <v>81</v>
      </c>
    </row>
    <row r="207" spans="2:65" s="12" customFormat="1">
      <c r="B207" s="145"/>
      <c r="D207" s="141" t="s">
        <v>138</v>
      </c>
      <c r="E207" s="146" t="s">
        <v>1</v>
      </c>
      <c r="F207" s="147" t="s">
        <v>160</v>
      </c>
      <c r="H207" s="148">
        <v>218.4</v>
      </c>
      <c r="I207" s="149"/>
      <c r="L207" s="145"/>
      <c r="M207" s="150"/>
      <c r="T207" s="151"/>
      <c r="AT207" s="146" t="s">
        <v>138</v>
      </c>
      <c r="AU207" s="146" t="s">
        <v>81</v>
      </c>
      <c r="AV207" s="12" t="s">
        <v>81</v>
      </c>
      <c r="AW207" s="12" t="s">
        <v>31</v>
      </c>
      <c r="AX207" s="12" t="s">
        <v>79</v>
      </c>
      <c r="AY207" s="146" t="s">
        <v>127</v>
      </c>
    </row>
    <row r="208" spans="2:65" s="1" customFormat="1" ht="24.15" customHeight="1">
      <c r="B208" s="31"/>
      <c r="C208" s="161" t="s">
        <v>251</v>
      </c>
      <c r="D208" s="161" t="s">
        <v>162</v>
      </c>
      <c r="E208" s="162" t="s">
        <v>252</v>
      </c>
      <c r="F208" s="163" t="s">
        <v>453</v>
      </c>
      <c r="G208" s="164" t="s">
        <v>142</v>
      </c>
      <c r="H208" s="165">
        <v>251.16</v>
      </c>
      <c r="I208" s="166"/>
      <c r="J208" s="167">
        <f>ROUND(I208*H208,2)</f>
        <v>0</v>
      </c>
      <c r="K208" s="168"/>
      <c r="L208" s="169"/>
      <c r="M208" s="170" t="s">
        <v>1</v>
      </c>
      <c r="N208" s="171" t="s">
        <v>39</v>
      </c>
      <c r="P208" s="137">
        <f>O208*H208</f>
        <v>0</v>
      </c>
      <c r="Q208" s="137">
        <v>1.8699999999999999E-3</v>
      </c>
      <c r="R208" s="137">
        <f>Q208*H208</f>
        <v>0.46966919999999995</v>
      </c>
      <c r="S208" s="137">
        <v>0</v>
      </c>
      <c r="T208" s="138">
        <f>S208*H208</f>
        <v>0</v>
      </c>
      <c r="AR208" s="139" t="s">
        <v>253</v>
      </c>
      <c r="AT208" s="139" t="s">
        <v>162</v>
      </c>
      <c r="AU208" s="139" t="s">
        <v>81</v>
      </c>
      <c r="AY208" s="16" t="s">
        <v>127</v>
      </c>
      <c r="BE208" s="140">
        <f>IF(N208="základní",J208,0)</f>
        <v>0</v>
      </c>
      <c r="BF208" s="140">
        <f>IF(N208="snížená",J208,0)</f>
        <v>0</v>
      </c>
      <c r="BG208" s="140">
        <f>IF(N208="zákl. přenesená",J208,0)</f>
        <v>0</v>
      </c>
      <c r="BH208" s="140">
        <f>IF(N208="sníž. přenesená",J208,0)</f>
        <v>0</v>
      </c>
      <c r="BI208" s="140">
        <f>IF(N208="nulová",J208,0)</f>
        <v>0</v>
      </c>
      <c r="BJ208" s="16" t="s">
        <v>79</v>
      </c>
      <c r="BK208" s="140">
        <f>ROUND(I208*H208,2)</f>
        <v>0</v>
      </c>
      <c r="BL208" s="16" t="s">
        <v>172</v>
      </c>
      <c r="BM208" s="139" t="s">
        <v>254</v>
      </c>
    </row>
    <row r="209" spans="2:65" s="1" customFormat="1" ht="19.2">
      <c r="B209" s="31"/>
      <c r="D209" s="141" t="s">
        <v>136</v>
      </c>
      <c r="F209" s="142" t="s">
        <v>453</v>
      </c>
      <c r="I209" s="143"/>
      <c r="L209" s="31"/>
      <c r="M209" s="144"/>
      <c r="T209" s="53"/>
      <c r="AT209" s="16" t="s">
        <v>136</v>
      </c>
      <c r="AU209" s="16" t="s">
        <v>81</v>
      </c>
    </row>
    <row r="210" spans="2:65" s="12" customFormat="1">
      <c r="B210" s="145"/>
      <c r="D210" s="141" t="s">
        <v>138</v>
      </c>
      <c r="E210" s="146" t="s">
        <v>1</v>
      </c>
      <c r="F210" s="147" t="s">
        <v>160</v>
      </c>
      <c r="H210" s="148">
        <v>218.4</v>
      </c>
      <c r="I210" s="149"/>
      <c r="L210" s="145"/>
      <c r="M210" s="150"/>
      <c r="T210" s="151"/>
      <c r="AT210" s="146" t="s">
        <v>138</v>
      </c>
      <c r="AU210" s="146" t="s">
        <v>81</v>
      </c>
      <c r="AV210" s="12" t="s">
        <v>81</v>
      </c>
      <c r="AW210" s="12" t="s">
        <v>31</v>
      </c>
      <c r="AX210" s="12" t="s">
        <v>79</v>
      </c>
      <c r="AY210" s="146" t="s">
        <v>127</v>
      </c>
    </row>
    <row r="211" spans="2:65" s="12" customFormat="1">
      <c r="B211" s="145"/>
      <c r="D211" s="141" t="s">
        <v>138</v>
      </c>
      <c r="F211" s="147" t="s">
        <v>255</v>
      </c>
      <c r="H211" s="148">
        <v>251.16</v>
      </c>
      <c r="I211" s="149"/>
      <c r="L211" s="145"/>
      <c r="M211" s="150"/>
      <c r="T211" s="151"/>
      <c r="AT211" s="146" t="s">
        <v>138</v>
      </c>
      <c r="AU211" s="146" t="s">
        <v>81</v>
      </c>
      <c r="AV211" s="12" t="s">
        <v>81</v>
      </c>
      <c r="AW211" s="12" t="s">
        <v>4</v>
      </c>
      <c r="AX211" s="12" t="s">
        <v>79</v>
      </c>
      <c r="AY211" s="146" t="s">
        <v>127</v>
      </c>
    </row>
    <row r="212" spans="2:65" s="11" customFormat="1" ht="22.95" customHeight="1">
      <c r="B212" s="115"/>
      <c r="D212" s="116" t="s">
        <v>73</v>
      </c>
      <c r="E212" s="125" t="s">
        <v>256</v>
      </c>
      <c r="F212" s="125" t="s">
        <v>257</v>
      </c>
      <c r="I212" s="118"/>
      <c r="J212" s="126">
        <f>BK212</f>
        <v>0</v>
      </c>
      <c r="L212" s="115"/>
      <c r="M212" s="120"/>
      <c r="P212" s="121">
        <f>SUM(P213:P223)</f>
        <v>0</v>
      </c>
      <c r="R212" s="121">
        <f>SUM(R213:R223)</f>
        <v>0.81331249999999999</v>
      </c>
      <c r="T212" s="122">
        <f>SUM(T213:T223)</f>
        <v>0</v>
      </c>
      <c r="AR212" s="116" t="s">
        <v>81</v>
      </c>
      <c r="AT212" s="123" t="s">
        <v>73</v>
      </c>
      <c r="AU212" s="123" t="s">
        <v>79</v>
      </c>
      <c r="AY212" s="116" t="s">
        <v>127</v>
      </c>
      <c r="BK212" s="124">
        <f>SUM(BK213:BK223)</f>
        <v>0</v>
      </c>
    </row>
    <row r="213" spans="2:65" s="1" customFormat="1" ht="24.15" customHeight="1">
      <c r="B213" s="31"/>
      <c r="C213" s="127" t="s">
        <v>258</v>
      </c>
      <c r="D213" s="127" t="s">
        <v>130</v>
      </c>
      <c r="E213" s="128" t="s">
        <v>259</v>
      </c>
      <c r="F213" s="129" t="s">
        <v>260</v>
      </c>
      <c r="G213" s="130" t="s">
        <v>142</v>
      </c>
      <c r="H213" s="131">
        <v>117.65</v>
      </c>
      <c r="I213" s="132"/>
      <c r="J213" s="133">
        <f>ROUND(I213*H213,2)</f>
        <v>0</v>
      </c>
      <c r="K213" s="134"/>
      <c r="L213" s="31"/>
      <c r="M213" s="135" t="s">
        <v>1</v>
      </c>
      <c r="N213" s="136" t="s">
        <v>39</v>
      </c>
      <c r="P213" s="137">
        <f>O213*H213</f>
        <v>0</v>
      </c>
      <c r="Q213" s="137">
        <v>0</v>
      </c>
      <c r="R213" s="137">
        <f>Q213*H213</f>
        <v>0</v>
      </c>
      <c r="S213" s="137">
        <v>0</v>
      </c>
      <c r="T213" s="138">
        <f>S213*H213</f>
        <v>0</v>
      </c>
      <c r="AR213" s="139" t="s">
        <v>172</v>
      </c>
      <c r="AT213" s="139" t="s">
        <v>130</v>
      </c>
      <c r="AU213" s="139" t="s">
        <v>81</v>
      </c>
      <c r="AY213" s="16" t="s">
        <v>127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6" t="s">
        <v>79</v>
      </c>
      <c r="BK213" s="140">
        <f>ROUND(I213*H213,2)</f>
        <v>0</v>
      </c>
      <c r="BL213" s="16" t="s">
        <v>172</v>
      </c>
      <c r="BM213" s="139" t="s">
        <v>261</v>
      </c>
    </row>
    <row r="214" spans="2:65" s="1" customFormat="1" ht="19.2">
      <c r="B214" s="31"/>
      <c r="D214" s="141" t="s">
        <v>136</v>
      </c>
      <c r="F214" s="142" t="s">
        <v>260</v>
      </c>
      <c r="I214" s="143"/>
      <c r="L214" s="31"/>
      <c r="M214" s="144"/>
      <c r="T214" s="53"/>
      <c r="AT214" s="16" t="s">
        <v>136</v>
      </c>
      <c r="AU214" s="16" t="s">
        <v>81</v>
      </c>
    </row>
    <row r="215" spans="2:65" s="12" customFormat="1">
      <c r="B215" s="145"/>
      <c r="D215" s="141" t="s">
        <v>138</v>
      </c>
      <c r="E215" s="146" t="s">
        <v>1</v>
      </c>
      <c r="F215" s="147" t="s">
        <v>262</v>
      </c>
      <c r="H215" s="148">
        <v>117.65</v>
      </c>
      <c r="I215" s="149"/>
      <c r="L215" s="145"/>
      <c r="M215" s="150"/>
      <c r="T215" s="151"/>
      <c r="AT215" s="146" t="s">
        <v>138</v>
      </c>
      <c r="AU215" s="146" t="s">
        <v>81</v>
      </c>
      <c r="AV215" s="12" t="s">
        <v>81</v>
      </c>
      <c r="AW215" s="12" t="s">
        <v>31</v>
      </c>
      <c r="AX215" s="12" t="s">
        <v>79</v>
      </c>
      <c r="AY215" s="146" t="s">
        <v>127</v>
      </c>
    </row>
    <row r="216" spans="2:65" s="1" customFormat="1" ht="24.15" customHeight="1">
      <c r="B216" s="31"/>
      <c r="C216" s="161" t="s">
        <v>7</v>
      </c>
      <c r="D216" s="161" t="s">
        <v>162</v>
      </c>
      <c r="E216" s="162" t="s">
        <v>263</v>
      </c>
      <c r="F216" s="163" t="s">
        <v>264</v>
      </c>
      <c r="G216" s="164" t="s">
        <v>142</v>
      </c>
      <c r="H216" s="165">
        <v>130.13</v>
      </c>
      <c r="I216" s="166"/>
      <c r="J216" s="167">
        <f>ROUND(I216*H216,2)</f>
        <v>0</v>
      </c>
      <c r="K216" s="168"/>
      <c r="L216" s="169"/>
      <c r="M216" s="170" t="s">
        <v>1</v>
      </c>
      <c r="N216" s="171" t="s">
        <v>39</v>
      </c>
      <c r="P216" s="137">
        <f>O216*H216</f>
        <v>0</v>
      </c>
      <c r="Q216" s="137">
        <v>6.0000000000000001E-3</v>
      </c>
      <c r="R216" s="137">
        <f>Q216*H216</f>
        <v>0.78078000000000003</v>
      </c>
      <c r="S216" s="137">
        <v>0</v>
      </c>
      <c r="T216" s="138">
        <f>S216*H216</f>
        <v>0</v>
      </c>
      <c r="AR216" s="139" t="s">
        <v>253</v>
      </c>
      <c r="AT216" s="139" t="s">
        <v>162</v>
      </c>
      <c r="AU216" s="139" t="s">
        <v>81</v>
      </c>
      <c r="AY216" s="16" t="s">
        <v>127</v>
      </c>
      <c r="BE216" s="140">
        <f>IF(N216="základní",J216,0)</f>
        <v>0</v>
      </c>
      <c r="BF216" s="140">
        <f>IF(N216="snížená",J216,0)</f>
        <v>0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6" t="s">
        <v>79</v>
      </c>
      <c r="BK216" s="140">
        <f>ROUND(I216*H216,2)</f>
        <v>0</v>
      </c>
      <c r="BL216" s="16" t="s">
        <v>172</v>
      </c>
      <c r="BM216" s="139" t="s">
        <v>265</v>
      </c>
    </row>
    <row r="217" spans="2:65" s="1" customFormat="1">
      <c r="B217" s="31"/>
      <c r="D217" s="141" t="s">
        <v>136</v>
      </c>
      <c r="F217" s="142" t="s">
        <v>264</v>
      </c>
      <c r="I217" s="143"/>
      <c r="L217" s="31"/>
      <c r="M217" s="144"/>
      <c r="T217" s="53"/>
      <c r="AT217" s="16" t="s">
        <v>136</v>
      </c>
      <c r="AU217" s="16" t="s">
        <v>81</v>
      </c>
    </row>
    <row r="218" spans="2:65" s="12" customFormat="1">
      <c r="B218" s="145"/>
      <c r="D218" s="141" t="s">
        <v>138</v>
      </c>
      <c r="F218" s="147" t="s">
        <v>266</v>
      </c>
      <c r="H218" s="148">
        <v>130.13</v>
      </c>
      <c r="I218" s="149"/>
      <c r="L218" s="145"/>
      <c r="M218" s="150"/>
      <c r="T218" s="151"/>
      <c r="AT218" s="146" t="s">
        <v>138</v>
      </c>
      <c r="AU218" s="146" t="s">
        <v>81</v>
      </c>
      <c r="AV218" s="12" t="s">
        <v>81</v>
      </c>
      <c r="AW218" s="12" t="s">
        <v>4</v>
      </c>
      <c r="AX218" s="12" t="s">
        <v>79</v>
      </c>
      <c r="AY218" s="146" t="s">
        <v>127</v>
      </c>
    </row>
    <row r="219" spans="2:65" s="1" customFormat="1" ht="37.950000000000003" customHeight="1">
      <c r="B219" s="31"/>
      <c r="C219" s="161" t="s">
        <v>267</v>
      </c>
      <c r="D219" s="161" t="s">
        <v>162</v>
      </c>
      <c r="E219" s="162" t="s">
        <v>268</v>
      </c>
      <c r="F219" s="163" t="s">
        <v>269</v>
      </c>
      <c r="G219" s="164" t="s">
        <v>142</v>
      </c>
      <c r="H219" s="165">
        <v>130.13</v>
      </c>
      <c r="I219" s="166"/>
      <c r="J219" s="167">
        <f>ROUND(I219*H219,2)</f>
        <v>0</v>
      </c>
      <c r="K219" s="168"/>
      <c r="L219" s="169"/>
      <c r="M219" s="170" t="s">
        <v>1</v>
      </c>
      <c r="N219" s="171" t="s">
        <v>39</v>
      </c>
      <c r="P219" s="137">
        <f>O219*H219</f>
        <v>0</v>
      </c>
      <c r="Q219" s="137">
        <v>2.5000000000000001E-4</v>
      </c>
      <c r="R219" s="137">
        <f>Q219*H219</f>
        <v>3.2532499999999999E-2</v>
      </c>
      <c r="S219" s="137">
        <v>0</v>
      </c>
      <c r="T219" s="138">
        <f>S219*H219</f>
        <v>0</v>
      </c>
      <c r="AR219" s="139" t="s">
        <v>253</v>
      </c>
      <c r="AT219" s="139" t="s">
        <v>162</v>
      </c>
      <c r="AU219" s="139" t="s">
        <v>81</v>
      </c>
      <c r="AY219" s="16" t="s">
        <v>127</v>
      </c>
      <c r="BE219" s="140">
        <f>IF(N219="základní",J219,0)</f>
        <v>0</v>
      </c>
      <c r="BF219" s="140">
        <f>IF(N219="snížená",J219,0)</f>
        <v>0</v>
      </c>
      <c r="BG219" s="140">
        <f>IF(N219="zákl. přenesená",J219,0)</f>
        <v>0</v>
      </c>
      <c r="BH219" s="140">
        <f>IF(N219="sníž. přenesená",J219,0)</f>
        <v>0</v>
      </c>
      <c r="BI219" s="140">
        <f>IF(N219="nulová",J219,0)</f>
        <v>0</v>
      </c>
      <c r="BJ219" s="16" t="s">
        <v>79</v>
      </c>
      <c r="BK219" s="140">
        <f>ROUND(I219*H219,2)</f>
        <v>0</v>
      </c>
      <c r="BL219" s="16" t="s">
        <v>172</v>
      </c>
      <c r="BM219" s="139" t="s">
        <v>270</v>
      </c>
    </row>
    <row r="220" spans="2:65" s="1" customFormat="1" ht="28.8">
      <c r="B220" s="31"/>
      <c r="D220" s="141" t="s">
        <v>136</v>
      </c>
      <c r="F220" s="142" t="s">
        <v>269</v>
      </c>
      <c r="I220" s="143"/>
      <c r="L220" s="31"/>
      <c r="M220" s="144"/>
      <c r="T220" s="53"/>
      <c r="AT220" s="16" t="s">
        <v>136</v>
      </c>
      <c r="AU220" s="16" t="s">
        <v>81</v>
      </c>
    </row>
    <row r="221" spans="2:65" s="12" customFormat="1">
      <c r="B221" s="145"/>
      <c r="D221" s="141" t="s">
        <v>138</v>
      </c>
      <c r="F221" s="147" t="s">
        <v>266</v>
      </c>
      <c r="H221" s="148">
        <v>130.13</v>
      </c>
      <c r="I221" s="149"/>
      <c r="L221" s="145"/>
      <c r="M221" s="150"/>
      <c r="T221" s="151"/>
      <c r="AT221" s="146" t="s">
        <v>138</v>
      </c>
      <c r="AU221" s="146" t="s">
        <v>81</v>
      </c>
      <c r="AV221" s="12" t="s">
        <v>81</v>
      </c>
      <c r="AW221" s="12" t="s">
        <v>4</v>
      </c>
      <c r="AX221" s="12" t="s">
        <v>79</v>
      </c>
      <c r="AY221" s="146" t="s">
        <v>127</v>
      </c>
    </row>
    <row r="222" spans="2:65" s="1" customFormat="1" ht="24.15" customHeight="1">
      <c r="B222" s="31"/>
      <c r="C222" s="127" t="s">
        <v>271</v>
      </c>
      <c r="D222" s="127" t="s">
        <v>130</v>
      </c>
      <c r="E222" s="128" t="s">
        <v>272</v>
      </c>
      <c r="F222" s="129" t="s">
        <v>273</v>
      </c>
      <c r="G222" s="130" t="s">
        <v>217</v>
      </c>
      <c r="H222" s="131">
        <v>0.81299999999999994</v>
      </c>
      <c r="I222" s="132"/>
      <c r="J222" s="133">
        <f>ROUND(I222*H222,2)</f>
        <v>0</v>
      </c>
      <c r="K222" s="134"/>
      <c r="L222" s="31"/>
      <c r="M222" s="135" t="s">
        <v>1</v>
      </c>
      <c r="N222" s="136" t="s">
        <v>39</v>
      </c>
      <c r="P222" s="137">
        <f>O222*H222</f>
        <v>0</v>
      </c>
      <c r="Q222" s="137">
        <v>0</v>
      </c>
      <c r="R222" s="137">
        <f>Q222*H222</f>
        <v>0</v>
      </c>
      <c r="S222" s="137">
        <v>0</v>
      </c>
      <c r="T222" s="138">
        <f>S222*H222</f>
        <v>0</v>
      </c>
      <c r="AR222" s="139" t="s">
        <v>172</v>
      </c>
      <c r="AT222" s="139" t="s">
        <v>130</v>
      </c>
      <c r="AU222" s="139" t="s">
        <v>81</v>
      </c>
      <c r="AY222" s="16" t="s">
        <v>127</v>
      </c>
      <c r="BE222" s="140">
        <f>IF(N222="základní",J222,0)</f>
        <v>0</v>
      </c>
      <c r="BF222" s="140">
        <f>IF(N222="snížená",J222,0)</f>
        <v>0</v>
      </c>
      <c r="BG222" s="140">
        <f>IF(N222="zákl. přenesená",J222,0)</f>
        <v>0</v>
      </c>
      <c r="BH222" s="140">
        <f>IF(N222="sníž. přenesená",J222,0)</f>
        <v>0</v>
      </c>
      <c r="BI222" s="140">
        <f>IF(N222="nulová",J222,0)</f>
        <v>0</v>
      </c>
      <c r="BJ222" s="16" t="s">
        <v>79</v>
      </c>
      <c r="BK222" s="140">
        <f>ROUND(I222*H222,2)</f>
        <v>0</v>
      </c>
      <c r="BL222" s="16" t="s">
        <v>172</v>
      </c>
      <c r="BM222" s="139" t="s">
        <v>274</v>
      </c>
    </row>
    <row r="223" spans="2:65" s="1" customFormat="1">
      <c r="B223" s="31"/>
      <c r="D223" s="141" t="s">
        <v>136</v>
      </c>
      <c r="F223" s="142" t="s">
        <v>273</v>
      </c>
      <c r="I223" s="143"/>
      <c r="L223" s="31"/>
      <c r="M223" s="144"/>
      <c r="T223" s="53"/>
      <c r="AT223" s="16" t="s">
        <v>136</v>
      </c>
      <c r="AU223" s="16" t="s">
        <v>81</v>
      </c>
    </row>
    <row r="224" spans="2:65" s="11" customFormat="1" ht="22.95" customHeight="1">
      <c r="B224" s="115"/>
      <c r="D224" s="116" t="s">
        <v>73</v>
      </c>
      <c r="E224" s="125" t="s">
        <v>275</v>
      </c>
      <c r="F224" s="125" t="s">
        <v>276</v>
      </c>
      <c r="I224" s="118"/>
      <c r="J224" s="126">
        <f>BK224</f>
        <v>0</v>
      </c>
      <c r="L224" s="115"/>
      <c r="M224" s="120"/>
      <c r="P224" s="121">
        <f>SUM(P225:P226)</f>
        <v>0</v>
      </c>
      <c r="R224" s="121">
        <f>SUM(R225:R226)</f>
        <v>0</v>
      </c>
      <c r="T224" s="122">
        <f>SUM(T225:T226)</f>
        <v>0</v>
      </c>
      <c r="AR224" s="116" t="s">
        <v>81</v>
      </c>
      <c r="AT224" s="123" t="s">
        <v>73</v>
      </c>
      <c r="AU224" s="123" t="s">
        <v>79</v>
      </c>
      <c r="AY224" s="116" t="s">
        <v>127</v>
      </c>
      <c r="BK224" s="124">
        <f>SUM(BK225:BK226)</f>
        <v>0</v>
      </c>
    </row>
    <row r="225" spans="2:65" s="1" customFormat="1" ht="33" customHeight="1">
      <c r="B225" s="31"/>
      <c r="C225" s="127" t="s">
        <v>277</v>
      </c>
      <c r="D225" s="127" t="s">
        <v>130</v>
      </c>
      <c r="E225" s="128" t="s">
        <v>278</v>
      </c>
      <c r="F225" s="129" t="s">
        <v>567</v>
      </c>
      <c r="G225" s="130" t="s">
        <v>279</v>
      </c>
      <c r="H225" s="131">
        <v>1</v>
      </c>
      <c r="I225" s="132">
        <f>'Rekapitulace elektroinstalace'!C26</f>
        <v>0</v>
      </c>
      <c r="J225" s="133">
        <f>ROUND(I225*H225,2)</f>
        <v>0</v>
      </c>
      <c r="K225" s="134"/>
      <c r="L225" s="31"/>
      <c r="M225" s="135" t="s">
        <v>1</v>
      </c>
      <c r="N225" s="136" t="s">
        <v>39</v>
      </c>
      <c r="P225" s="137">
        <f>O225*H225</f>
        <v>0</v>
      </c>
      <c r="Q225" s="137">
        <v>0</v>
      </c>
      <c r="R225" s="137">
        <f>Q225*H225</f>
        <v>0</v>
      </c>
      <c r="S225" s="137">
        <v>0</v>
      </c>
      <c r="T225" s="138">
        <f>S225*H225</f>
        <v>0</v>
      </c>
      <c r="AR225" s="139" t="s">
        <v>172</v>
      </c>
      <c r="AT225" s="139" t="s">
        <v>130</v>
      </c>
      <c r="AU225" s="139" t="s">
        <v>81</v>
      </c>
      <c r="AY225" s="16" t="s">
        <v>127</v>
      </c>
      <c r="BE225" s="140">
        <f>IF(N225="základní",J225,0)</f>
        <v>0</v>
      </c>
      <c r="BF225" s="140">
        <f>IF(N225="snížená",J225,0)</f>
        <v>0</v>
      </c>
      <c r="BG225" s="140">
        <f>IF(N225="zákl. přenesená",J225,0)</f>
        <v>0</v>
      </c>
      <c r="BH225" s="140">
        <f>IF(N225="sníž. přenesená",J225,0)</f>
        <v>0</v>
      </c>
      <c r="BI225" s="140">
        <f>IF(N225="nulová",J225,0)</f>
        <v>0</v>
      </c>
      <c r="BJ225" s="16" t="s">
        <v>79</v>
      </c>
      <c r="BK225" s="140">
        <f>ROUND(I225*H225,2)</f>
        <v>0</v>
      </c>
      <c r="BL225" s="16" t="s">
        <v>172</v>
      </c>
      <c r="BM225" s="139" t="s">
        <v>280</v>
      </c>
    </row>
    <row r="226" spans="2:65" s="1" customFormat="1" ht="19.2">
      <c r="B226" s="31"/>
      <c r="D226" s="141" t="s">
        <v>136</v>
      </c>
      <c r="F226" s="142" t="s">
        <v>567</v>
      </c>
      <c r="I226" s="143"/>
      <c r="L226" s="31"/>
      <c r="M226" s="144"/>
      <c r="T226" s="53"/>
      <c r="AT226" s="16" t="s">
        <v>136</v>
      </c>
      <c r="AU226" s="16" t="s">
        <v>81</v>
      </c>
    </row>
    <row r="227" spans="2:65" s="11" customFormat="1" ht="22.95" customHeight="1">
      <c r="B227" s="115"/>
      <c r="D227" s="116" t="s">
        <v>73</v>
      </c>
      <c r="E227" s="125" t="s">
        <v>281</v>
      </c>
      <c r="F227" s="125" t="s">
        <v>282</v>
      </c>
      <c r="I227" s="118"/>
      <c r="J227" s="126">
        <f>BK227</f>
        <v>0</v>
      </c>
      <c r="L227" s="115"/>
      <c r="M227" s="120"/>
      <c r="P227" s="121">
        <f>SUM(P228:P237)</f>
        <v>0</v>
      </c>
      <c r="R227" s="121">
        <f>SUM(R228:R237)</f>
        <v>1.5750140000000001</v>
      </c>
      <c r="T227" s="122">
        <f>SUM(T228:T237)</f>
        <v>0</v>
      </c>
      <c r="AR227" s="116" t="s">
        <v>81</v>
      </c>
      <c r="AT227" s="123" t="s">
        <v>73</v>
      </c>
      <c r="AU227" s="123" t="s">
        <v>79</v>
      </c>
      <c r="AY227" s="116" t="s">
        <v>127</v>
      </c>
      <c r="BK227" s="124">
        <f>SUM(BK228:BK237)</f>
        <v>0</v>
      </c>
    </row>
    <row r="228" spans="2:65" s="1" customFormat="1" ht="33" customHeight="1">
      <c r="B228" s="31"/>
      <c r="C228" s="127" t="s">
        <v>283</v>
      </c>
      <c r="D228" s="127" t="s">
        <v>130</v>
      </c>
      <c r="E228" s="128" t="s">
        <v>284</v>
      </c>
      <c r="F228" s="129" t="s">
        <v>454</v>
      </c>
      <c r="G228" s="130" t="s">
        <v>142</v>
      </c>
      <c r="H228" s="131">
        <v>117.65</v>
      </c>
      <c r="I228" s="132"/>
      <c r="J228" s="133">
        <f>ROUND(I228*H228,2)</f>
        <v>0</v>
      </c>
      <c r="K228" s="134"/>
      <c r="L228" s="31"/>
      <c r="M228" s="135" t="s">
        <v>1</v>
      </c>
      <c r="N228" s="136" t="s">
        <v>39</v>
      </c>
      <c r="P228" s="137">
        <f>O228*H228</f>
        <v>0</v>
      </c>
      <c r="Q228" s="137">
        <v>1.18E-2</v>
      </c>
      <c r="R228" s="137">
        <f>Q228*H228</f>
        <v>1.3882700000000001</v>
      </c>
      <c r="S228" s="137">
        <v>0</v>
      </c>
      <c r="T228" s="138">
        <f>S228*H228</f>
        <v>0</v>
      </c>
      <c r="AR228" s="139" t="s">
        <v>172</v>
      </c>
      <c r="AT228" s="139" t="s">
        <v>130</v>
      </c>
      <c r="AU228" s="139" t="s">
        <v>81</v>
      </c>
      <c r="AY228" s="16" t="s">
        <v>127</v>
      </c>
      <c r="BE228" s="140">
        <f>IF(N228="základní",J228,0)</f>
        <v>0</v>
      </c>
      <c r="BF228" s="140">
        <f>IF(N228="snížená",J228,0)</f>
        <v>0</v>
      </c>
      <c r="BG228" s="140">
        <f>IF(N228="zákl. přenesená",J228,0)</f>
        <v>0</v>
      </c>
      <c r="BH228" s="140">
        <f>IF(N228="sníž. přenesená",J228,0)</f>
        <v>0</v>
      </c>
      <c r="BI228" s="140">
        <f>IF(N228="nulová",J228,0)</f>
        <v>0</v>
      </c>
      <c r="BJ228" s="16" t="s">
        <v>79</v>
      </c>
      <c r="BK228" s="140">
        <f>ROUND(I228*H228,2)</f>
        <v>0</v>
      </c>
      <c r="BL228" s="16" t="s">
        <v>172</v>
      </c>
      <c r="BM228" s="139" t="s">
        <v>285</v>
      </c>
    </row>
    <row r="229" spans="2:65" s="1" customFormat="1" ht="38.4">
      <c r="B229" s="31"/>
      <c r="D229" s="141" t="s">
        <v>136</v>
      </c>
      <c r="F229" s="142" t="s">
        <v>455</v>
      </c>
      <c r="I229" s="143"/>
      <c r="L229" s="31"/>
      <c r="M229" s="144"/>
      <c r="T229" s="53"/>
      <c r="AT229" s="16" t="s">
        <v>136</v>
      </c>
      <c r="AU229" s="16" t="s">
        <v>81</v>
      </c>
    </row>
    <row r="230" spans="2:65" s="12" customFormat="1">
      <c r="B230" s="145"/>
      <c r="D230" s="141" t="s">
        <v>138</v>
      </c>
      <c r="E230" s="146" t="s">
        <v>1</v>
      </c>
      <c r="F230" s="147" t="s">
        <v>262</v>
      </c>
      <c r="H230" s="148">
        <v>117.65</v>
      </c>
      <c r="I230" s="149"/>
      <c r="L230" s="145"/>
      <c r="M230" s="150"/>
      <c r="T230" s="151"/>
      <c r="AT230" s="146" t="s">
        <v>138</v>
      </c>
      <c r="AU230" s="146" t="s">
        <v>81</v>
      </c>
      <c r="AV230" s="12" t="s">
        <v>81</v>
      </c>
      <c r="AW230" s="12" t="s">
        <v>31</v>
      </c>
      <c r="AX230" s="12" t="s">
        <v>79</v>
      </c>
      <c r="AY230" s="146" t="s">
        <v>127</v>
      </c>
    </row>
    <row r="231" spans="2:65" s="1" customFormat="1" ht="24.15" customHeight="1">
      <c r="B231" s="31"/>
      <c r="C231" s="127" t="s">
        <v>286</v>
      </c>
      <c r="D231" s="127" t="s">
        <v>130</v>
      </c>
      <c r="E231" s="128" t="s">
        <v>287</v>
      </c>
      <c r="F231" s="129" t="s">
        <v>456</v>
      </c>
      <c r="G231" s="130" t="s">
        <v>142</v>
      </c>
      <c r="H231" s="131">
        <v>14.88</v>
      </c>
      <c r="I231" s="132"/>
      <c r="J231" s="133">
        <f>ROUND(I231*H231,2)</f>
        <v>0</v>
      </c>
      <c r="K231" s="134"/>
      <c r="L231" s="31"/>
      <c r="M231" s="135" t="s">
        <v>1</v>
      </c>
      <c r="N231" s="136" t="s">
        <v>39</v>
      </c>
      <c r="P231" s="137">
        <f>O231*H231</f>
        <v>0</v>
      </c>
      <c r="Q231" s="137">
        <v>1.255E-2</v>
      </c>
      <c r="R231" s="137">
        <f>Q231*H231</f>
        <v>0.18674400000000002</v>
      </c>
      <c r="S231" s="137">
        <v>0</v>
      </c>
      <c r="T231" s="138">
        <f>S231*H231</f>
        <v>0</v>
      </c>
      <c r="AR231" s="139" t="s">
        <v>172</v>
      </c>
      <c r="AT231" s="139" t="s">
        <v>130</v>
      </c>
      <c r="AU231" s="139" t="s">
        <v>81</v>
      </c>
      <c r="AY231" s="16" t="s">
        <v>127</v>
      </c>
      <c r="BE231" s="140">
        <f>IF(N231="základní",J231,0)</f>
        <v>0</v>
      </c>
      <c r="BF231" s="140">
        <f>IF(N231="snížená",J231,0)</f>
        <v>0</v>
      </c>
      <c r="BG231" s="140">
        <f>IF(N231="zákl. přenesená",J231,0)</f>
        <v>0</v>
      </c>
      <c r="BH231" s="140">
        <f>IF(N231="sníž. přenesená",J231,0)</f>
        <v>0</v>
      </c>
      <c r="BI231" s="140">
        <f>IF(N231="nulová",J231,0)</f>
        <v>0</v>
      </c>
      <c r="BJ231" s="16" t="s">
        <v>79</v>
      </c>
      <c r="BK231" s="140">
        <f>ROUND(I231*H231,2)</f>
        <v>0</v>
      </c>
      <c r="BL231" s="16" t="s">
        <v>172</v>
      </c>
      <c r="BM231" s="139" t="s">
        <v>288</v>
      </c>
    </row>
    <row r="232" spans="2:65" s="1" customFormat="1" ht="28.8">
      <c r="B232" s="31"/>
      <c r="D232" s="141" t="s">
        <v>136</v>
      </c>
      <c r="F232" s="142" t="s">
        <v>457</v>
      </c>
      <c r="I232" s="143"/>
      <c r="L232" s="31"/>
      <c r="M232" s="144"/>
      <c r="T232" s="53"/>
      <c r="AT232" s="16" t="s">
        <v>136</v>
      </c>
      <c r="AU232" s="16" t="s">
        <v>81</v>
      </c>
    </row>
    <row r="233" spans="2:65" s="12" customFormat="1">
      <c r="B233" s="145"/>
      <c r="D233" s="141" t="s">
        <v>138</v>
      </c>
      <c r="E233" s="146" t="s">
        <v>1</v>
      </c>
      <c r="F233" s="147" t="s">
        <v>289</v>
      </c>
      <c r="H233" s="148">
        <v>14.88</v>
      </c>
      <c r="I233" s="149"/>
      <c r="L233" s="145"/>
      <c r="M233" s="150"/>
      <c r="T233" s="151"/>
      <c r="AT233" s="146" t="s">
        <v>138</v>
      </c>
      <c r="AU233" s="146" t="s">
        <v>81</v>
      </c>
      <c r="AV233" s="12" t="s">
        <v>81</v>
      </c>
      <c r="AW233" s="12" t="s">
        <v>31</v>
      </c>
      <c r="AX233" s="12" t="s">
        <v>79</v>
      </c>
      <c r="AY233" s="146" t="s">
        <v>127</v>
      </c>
    </row>
    <row r="234" spans="2:65" s="14" customFormat="1">
      <c r="B234" s="172"/>
      <c r="D234" s="141" t="s">
        <v>138</v>
      </c>
      <c r="E234" s="173" t="s">
        <v>1</v>
      </c>
      <c r="F234" s="174" t="s">
        <v>290</v>
      </c>
      <c r="H234" s="173" t="s">
        <v>1</v>
      </c>
      <c r="I234" s="175"/>
      <c r="L234" s="172"/>
      <c r="M234" s="176"/>
      <c r="T234" s="177"/>
      <c r="AT234" s="173" t="s">
        <v>138</v>
      </c>
      <c r="AU234" s="173" t="s">
        <v>81</v>
      </c>
      <c r="AV234" s="14" t="s">
        <v>79</v>
      </c>
      <c r="AW234" s="14" t="s">
        <v>31</v>
      </c>
      <c r="AX234" s="14" t="s">
        <v>74</v>
      </c>
      <c r="AY234" s="173" t="s">
        <v>127</v>
      </c>
    </row>
    <row r="235" spans="2:65" s="1" customFormat="1" ht="24.15" customHeight="1">
      <c r="B235" s="31"/>
      <c r="C235" s="127" t="s">
        <v>291</v>
      </c>
      <c r="D235" s="127" t="s">
        <v>130</v>
      </c>
      <c r="E235" s="128" t="s">
        <v>292</v>
      </c>
      <c r="F235" s="129" t="s">
        <v>293</v>
      </c>
      <c r="G235" s="130" t="s">
        <v>294</v>
      </c>
      <c r="H235" s="178"/>
      <c r="I235" s="132"/>
      <c r="J235" s="133">
        <f>ROUND(I235*H235,2)</f>
        <v>0</v>
      </c>
      <c r="K235" s="134"/>
      <c r="L235" s="31"/>
      <c r="M235" s="135" t="s">
        <v>1</v>
      </c>
      <c r="N235" s="136" t="s">
        <v>39</v>
      </c>
      <c r="P235" s="137">
        <f>O235*H235</f>
        <v>0</v>
      </c>
      <c r="Q235" s="137">
        <v>0</v>
      </c>
      <c r="R235" s="137">
        <f>Q235*H235</f>
        <v>0</v>
      </c>
      <c r="S235" s="137">
        <v>0</v>
      </c>
      <c r="T235" s="138">
        <f>S235*H235</f>
        <v>0</v>
      </c>
      <c r="AR235" s="139" t="s">
        <v>172</v>
      </c>
      <c r="AT235" s="139" t="s">
        <v>130</v>
      </c>
      <c r="AU235" s="139" t="s">
        <v>81</v>
      </c>
      <c r="AY235" s="16" t="s">
        <v>127</v>
      </c>
      <c r="BE235" s="140">
        <f>IF(N235="základní",J235,0)</f>
        <v>0</v>
      </c>
      <c r="BF235" s="140">
        <f>IF(N235="snížená",J235,0)</f>
        <v>0</v>
      </c>
      <c r="BG235" s="140">
        <f>IF(N235="zákl. přenesená",J235,0)</f>
        <v>0</v>
      </c>
      <c r="BH235" s="140">
        <f>IF(N235="sníž. přenesená",J235,0)</f>
        <v>0</v>
      </c>
      <c r="BI235" s="140">
        <f>IF(N235="nulová",J235,0)</f>
        <v>0</v>
      </c>
      <c r="BJ235" s="16" t="s">
        <v>79</v>
      </c>
      <c r="BK235" s="140">
        <f>ROUND(I235*H235,2)</f>
        <v>0</v>
      </c>
      <c r="BL235" s="16" t="s">
        <v>172</v>
      </c>
      <c r="BM235" s="139" t="s">
        <v>295</v>
      </c>
    </row>
    <row r="236" spans="2:65" s="1" customFormat="1" ht="28.8">
      <c r="B236" s="31"/>
      <c r="D236" s="141" t="s">
        <v>136</v>
      </c>
      <c r="F236" s="142" t="s">
        <v>296</v>
      </c>
      <c r="I236" s="143"/>
      <c r="L236" s="31"/>
      <c r="M236" s="144"/>
      <c r="T236" s="53"/>
      <c r="AT236" s="16" t="s">
        <v>136</v>
      </c>
      <c r="AU236" s="16" t="s">
        <v>81</v>
      </c>
    </row>
    <row r="237" spans="2:65" s="1" customFormat="1">
      <c r="B237" s="31"/>
      <c r="D237" s="159" t="s">
        <v>154</v>
      </c>
      <c r="F237" s="160" t="s">
        <v>297</v>
      </c>
      <c r="I237" s="143"/>
      <c r="L237" s="31"/>
      <c r="M237" s="144"/>
      <c r="T237" s="53"/>
      <c r="AT237" s="16" t="s">
        <v>154</v>
      </c>
      <c r="AU237" s="16" t="s">
        <v>81</v>
      </c>
    </row>
    <row r="238" spans="2:65" s="11" customFormat="1" ht="22.95" customHeight="1">
      <c r="B238" s="115"/>
      <c r="D238" s="116" t="s">
        <v>73</v>
      </c>
      <c r="E238" s="125" t="s">
        <v>298</v>
      </c>
      <c r="F238" s="125" t="s">
        <v>299</v>
      </c>
      <c r="I238" s="118"/>
      <c r="J238" s="126">
        <f>BK238</f>
        <v>0</v>
      </c>
      <c r="L238" s="115"/>
      <c r="M238" s="120"/>
      <c r="P238" s="121">
        <f>SUM(P239:P259)</f>
        <v>0</v>
      </c>
      <c r="R238" s="121">
        <f>SUM(R239:R259)</f>
        <v>2.3801423000000002</v>
      </c>
      <c r="T238" s="122">
        <f>SUM(T239:T259)</f>
        <v>0</v>
      </c>
      <c r="AR238" s="116" t="s">
        <v>81</v>
      </c>
      <c r="AT238" s="123" t="s">
        <v>73</v>
      </c>
      <c r="AU238" s="123" t="s">
        <v>79</v>
      </c>
      <c r="AY238" s="116" t="s">
        <v>127</v>
      </c>
      <c r="BK238" s="124">
        <f>SUM(BK239:BK259)</f>
        <v>0</v>
      </c>
    </row>
    <row r="239" spans="2:65" s="1" customFormat="1" ht="37.950000000000003" customHeight="1">
      <c r="B239" s="31"/>
      <c r="C239" s="127" t="s">
        <v>300</v>
      </c>
      <c r="D239" s="127" t="s">
        <v>130</v>
      </c>
      <c r="E239" s="128" t="s">
        <v>301</v>
      </c>
      <c r="F239" s="129" t="s">
        <v>443</v>
      </c>
      <c r="G239" s="130" t="s">
        <v>142</v>
      </c>
      <c r="H239" s="131">
        <v>27.26</v>
      </c>
      <c r="I239" s="132"/>
      <c r="J239" s="133">
        <f>ROUND(I239*H239,2)</f>
        <v>0</v>
      </c>
      <c r="K239" s="134"/>
      <c r="L239" s="31"/>
      <c r="M239" s="135" t="s">
        <v>1</v>
      </c>
      <c r="N239" s="136" t="s">
        <v>39</v>
      </c>
      <c r="P239" s="137">
        <f>O239*H239</f>
        <v>0</v>
      </c>
      <c r="Q239" s="137">
        <v>2.5999999999999998E-4</v>
      </c>
      <c r="R239" s="137">
        <f>Q239*H239</f>
        <v>7.0875999999999995E-3</v>
      </c>
      <c r="S239" s="137">
        <v>0</v>
      </c>
      <c r="T239" s="138">
        <f>S239*H239</f>
        <v>0</v>
      </c>
      <c r="AR239" s="139" t="s">
        <v>172</v>
      </c>
      <c r="AT239" s="139" t="s">
        <v>130</v>
      </c>
      <c r="AU239" s="139" t="s">
        <v>81</v>
      </c>
      <c r="AY239" s="16" t="s">
        <v>127</v>
      </c>
      <c r="BE239" s="140">
        <f>IF(N239="základní",J239,0)</f>
        <v>0</v>
      </c>
      <c r="BF239" s="140">
        <f>IF(N239="snížená",J239,0)</f>
        <v>0</v>
      </c>
      <c r="BG239" s="140">
        <f>IF(N239="zákl. přenesená",J239,0)</f>
        <v>0</v>
      </c>
      <c r="BH239" s="140">
        <f>IF(N239="sníž. přenesená",J239,0)</f>
        <v>0</v>
      </c>
      <c r="BI239" s="140">
        <f>IF(N239="nulová",J239,0)</f>
        <v>0</v>
      </c>
      <c r="BJ239" s="16" t="s">
        <v>79</v>
      </c>
      <c r="BK239" s="140">
        <f>ROUND(I239*H239,2)</f>
        <v>0</v>
      </c>
      <c r="BL239" s="16" t="s">
        <v>172</v>
      </c>
      <c r="BM239" s="139" t="s">
        <v>302</v>
      </c>
    </row>
    <row r="240" spans="2:65" s="1" customFormat="1" ht="28.8">
      <c r="B240" s="31"/>
      <c r="D240" s="141" t="s">
        <v>136</v>
      </c>
      <c r="F240" s="142" t="s">
        <v>447</v>
      </c>
      <c r="I240" s="143"/>
      <c r="L240" s="31"/>
      <c r="M240" s="144"/>
      <c r="T240" s="53"/>
      <c r="AT240" s="16" t="s">
        <v>136</v>
      </c>
      <c r="AU240" s="16" t="s">
        <v>81</v>
      </c>
    </row>
    <row r="241" spans="2:65" s="12" customFormat="1">
      <c r="B241" s="145"/>
      <c r="D241" s="141" t="s">
        <v>138</v>
      </c>
      <c r="E241" s="146" t="s">
        <v>1</v>
      </c>
      <c r="F241" s="147" t="s">
        <v>303</v>
      </c>
      <c r="H241" s="148">
        <v>27.26</v>
      </c>
      <c r="I241" s="149"/>
      <c r="L241" s="145"/>
      <c r="M241" s="150"/>
      <c r="T241" s="151"/>
      <c r="AT241" s="146" t="s">
        <v>138</v>
      </c>
      <c r="AU241" s="146" t="s">
        <v>81</v>
      </c>
      <c r="AV241" s="12" t="s">
        <v>81</v>
      </c>
      <c r="AW241" s="12" t="s">
        <v>31</v>
      </c>
      <c r="AX241" s="12" t="s">
        <v>79</v>
      </c>
      <c r="AY241" s="146" t="s">
        <v>127</v>
      </c>
    </row>
    <row r="242" spans="2:65" s="1" customFormat="1" ht="33" customHeight="1">
      <c r="B242" s="31"/>
      <c r="C242" s="161" t="s">
        <v>304</v>
      </c>
      <c r="D242" s="161" t="s">
        <v>162</v>
      </c>
      <c r="E242" s="162" t="s">
        <v>305</v>
      </c>
      <c r="F242" s="163" t="s">
        <v>444</v>
      </c>
      <c r="G242" s="164" t="s">
        <v>142</v>
      </c>
      <c r="H242" s="165">
        <v>27.26</v>
      </c>
      <c r="I242" s="166"/>
      <c r="J242" s="167">
        <f>ROUND(I242*H242,2)</f>
        <v>0</v>
      </c>
      <c r="K242" s="168"/>
      <c r="L242" s="169"/>
      <c r="M242" s="170" t="s">
        <v>1</v>
      </c>
      <c r="N242" s="171" t="s">
        <v>39</v>
      </c>
      <c r="P242" s="137">
        <f>O242*H242</f>
        <v>0</v>
      </c>
      <c r="Q242" s="137">
        <v>2.9319999999999999E-2</v>
      </c>
      <c r="R242" s="137">
        <f>Q242*H242</f>
        <v>0.79926320000000006</v>
      </c>
      <c r="S242" s="137">
        <v>0</v>
      </c>
      <c r="T242" s="138">
        <f>S242*H242</f>
        <v>0</v>
      </c>
      <c r="AR242" s="139" t="s">
        <v>253</v>
      </c>
      <c r="AT242" s="139" t="s">
        <v>162</v>
      </c>
      <c r="AU242" s="139" t="s">
        <v>81</v>
      </c>
      <c r="AY242" s="16" t="s">
        <v>127</v>
      </c>
      <c r="BE242" s="140">
        <f>IF(N242="základní",J242,0)</f>
        <v>0</v>
      </c>
      <c r="BF242" s="140">
        <f>IF(N242="snížená",J242,0)</f>
        <v>0</v>
      </c>
      <c r="BG242" s="140">
        <f>IF(N242="zákl. přenesená",J242,0)</f>
        <v>0</v>
      </c>
      <c r="BH242" s="140">
        <f>IF(N242="sníž. přenesená",J242,0)</f>
        <v>0</v>
      </c>
      <c r="BI242" s="140">
        <f>IF(N242="nulová",J242,0)</f>
        <v>0</v>
      </c>
      <c r="BJ242" s="16" t="s">
        <v>79</v>
      </c>
      <c r="BK242" s="140">
        <f>ROUND(I242*H242,2)</f>
        <v>0</v>
      </c>
      <c r="BL242" s="16" t="s">
        <v>172</v>
      </c>
      <c r="BM242" s="139" t="s">
        <v>306</v>
      </c>
    </row>
    <row r="243" spans="2:65" s="1" customFormat="1" ht="28.8">
      <c r="B243" s="31"/>
      <c r="D243" s="141" t="s">
        <v>136</v>
      </c>
      <c r="F243" s="142" t="s">
        <v>448</v>
      </c>
      <c r="I243" s="143"/>
      <c r="L243" s="31"/>
      <c r="M243" s="144"/>
      <c r="T243" s="53"/>
      <c r="AT243" s="16" t="s">
        <v>136</v>
      </c>
      <c r="AU243" s="16" t="s">
        <v>81</v>
      </c>
    </row>
    <row r="244" spans="2:65" s="12" customFormat="1">
      <c r="B244" s="145"/>
      <c r="D244" s="141" t="s">
        <v>138</v>
      </c>
      <c r="E244" s="146" t="s">
        <v>1</v>
      </c>
      <c r="F244" s="147" t="s">
        <v>303</v>
      </c>
      <c r="H244" s="148">
        <v>27.26</v>
      </c>
      <c r="I244" s="149"/>
      <c r="L244" s="145"/>
      <c r="M244" s="150"/>
      <c r="T244" s="151"/>
      <c r="AT244" s="146" t="s">
        <v>138</v>
      </c>
      <c r="AU244" s="146" t="s">
        <v>81</v>
      </c>
      <c r="AV244" s="12" t="s">
        <v>81</v>
      </c>
      <c r="AW244" s="12" t="s">
        <v>31</v>
      </c>
      <c r="AX244" s="12" t="s">
        <v>79</v>
      </c>
      <c r="AY244" s="146" t="s">
        <v>127</v>
      </c>
    </row>
    <row r="245" spans="2:65" s="1" customFormat="1" ht="37.950000000000003" customHeight="1">
      <c r="B245" s="31"/>
      <c r="C245" s="127" t="s">
        <v>307</v>
      </c>
      <c r="D245" s="127" t="s">
        <v>130</v>
      </c>
      <c r="E245" s="128" t="s">
        <v>308</v>
      </c>
      <c r="F245" s="129" t="s">
        <v>445</v>
      </c>
      <c r="G245" s="130" t="s">
        <v>142</v>
      </c>
      <c r="H245" s="131">
        <v>57.35</v>
      </c>
      <c r="I245" s="132"/>
      <c r="J245" s="133">
        <f>ROUND(I245*H245,2)</f>
        <v>0</v>
      </c>
      <c r="K245" s="134"/>
      <c r="L245" s="31"/>
      <c r="M245" s="135" t="s">
        <v>1</v>
      </c>
      <c r="N245" s="136" t="s">
        <v>39</v>
      </c>
      <c r="P245" s="137">
        <f>O245*H245</f>
        <v>0</v>
      </c>
      <c r="Q245" s="137">
        <v>2.7E-4</v>
      </c>
      <c r="R245" s="137">
        <f>Q245*H245</f>
        <v>1.54845E-2</v>
      </c>
      <c r="S245" s="137">
        <v>0</v>
      </c>
      <c r="T245" s="138">
        <f>S245*H245</f>
        <v>0</v>
      </c>
      <c r="AR245" s="139" t="s">
        <v>172</v>
      </c>
      <c r="AT245" s="139" t="s">
        <v>130</v>
      </c>
      <c r="AU245" s="139" t="s">
        <v>81</v>
      </c>
      <c r="AY245" s="16" t="s">
        <v>127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6" t="s">
        <v>79</v>
      </c>
      <c r="BK245" s="140">
        <f>ROUND(I245*H245,2)</f>
        <v>0</v>
      </c>
      <c r="BL245" s="16" t="s">
        <v>172</v>
      </c>
      <c r="BM245" s="139" t="s">
        <v>309</v>
      </c>
    </row>
    <row r="246" spans="2:65" s="1" customFormat="1" ht="28.8">
      <c r="B246" s="31"/>
      <c r="D246" s="141" t="s">
        <v>136</v>
      </c>
      <c r="F246" s="142" t="s">
        <v>449</v>
      </c>
      <c r="I246" s="143"/>
      <c r="L246" s="31"/>
      <c r="M246" s="144"/>
      <c r="T246" s="53"/>
      <c r="AT246" s="16" t="s">
        <v>136</v>
      </c>
      <c r="AU246" s="16" t="s">
        <v>81</v>
      </c>
    </row>
    <row r="247" spans="2:65" s="12" customFormat="1">
      <c r="B247" s="145"/>
      <c r="D247" s="141" t="s">
        <v>138</v>
      </c>
      <c r="E247" s="146" t="s">
        <v>1</v>
      </c>
      <c r="F247" s="147" t="s">
        <v>310</v>
      </c>
      <c r="H247" s="148">
        <v>57.35</v>
      </c>
      <c r="I247" s="149"/>
      <c r="L247" s="145"/>
      <c r="M247" s="150"/>
      <c r="T247" s="151"/>
      <c r="AT247" s="146" t="s">
        <v>138</v>
      </c>
      <c r="AU247" s="146" t="s">
        <v>81</v>
      </c>
      <c r="AV247" s="12" t="s">
        <v>81</v>
      </c>
      <c r="AW247" s="12" t="s">
        <v>31</v>
      </c>
      <c r="AX247" s="12" t="s">
        <v>79</v>
      </c>
      <c r="AY247" s="146" t="s">
        <v>127</v>
      </c>
    </row>
    <row r="248" spans="2:65" s="1" customFormat="1" ht="44.25" customHeight="1">
      <c r="B248" s="31"/>
      <c r="C248" s="161" t="s">
        <v>311</v>
      </c>
      <c r="D248" s="161" t="s">
        <v>162</v>
      </c>
      <c r="E248" s="162" t="s">
        <v>312</v>
      </c>
      <c r="F248" s="163" t="s">
        <v>446</v>
      </c>
      <c r="G248" s="164" t="s">
        <v>142</v>
      </c>
      <c r="H248" s="165">
        <v>57.35</v>
      </c>
      <c r="I248" s="166"/>
      <c r="J248" s="167">
        <f>ROUND(I248*H248,2)</f>
        <v>0</v>
      </c>
      <c r="K248" s="168"/>
      <c r="L248" s="169"/>
      <c r="M248" s="170" t="s">
        <v>1</v>
      </c>
      <c r="N248" s="171" t="s">
        <v>39</v>
      </c>
      <c r="P248" s="137">
        <f>O248*H248</f>
        <v>0</v>
      </c>
      <c r="Q248" s="137">
        <v>2.562E-2</v>
      </c>
      <c r="R248" s="137">
        <f>Q248*H248</f>
        <v>1.4693070000000001</v>
      </c>
      <c r="S248" s="137">
        <v>0</v>
      </c>
      <c r="T248" s="138">
        <f>S248*H248</f>
        <v>0</v>
      </c>
      <c r="AR248" s="139" t="s">
        <v>253</v>
      </c>
      <c r="AT248" s="139" t="s">
        <v>162</v>
      </c>
      <c r="AU248" s="139" t="s">
        <v>81</v>
      </c>
      <c r="AY248" s="16" t="s">
        <v>127</v>
      </c>
      <c r="BE248" s="140">
        <f>IF(N248="základní",J248,0)</f>
        <v>0</v>
      </c>
      <c r="BF248" s="140">
        <f>IF(N248="snížená",J248,0)</f>
        <v>0</v>
      </c>
      <c r="BG248" s="140">
        <f>IF(N248="zákl. přenesená",J248,0)</f>
        <v>0</v>
      </c>
      <c r="BH248" s="140">
        <f>IF(N248="sníž. přenesená",J248,0)</f>
        <v>0</v>
      </c>
      <c r="BI248" s="140">
        <f>IF(N248="nulová",J248,0)</f>
        <v>0</v>
      </c>
      <c r="BJ248" s="16" t="s">
        <v>79</v>
      </c>
      <c r="BK248" s="140">
        <f>ROUND(I248*H248,2)</f>
        <v>0</v>
      </c>
      <c r="BL248" s="16" t="s">
        <v>172</v>
      </c>
      <c r="BM248" s="139" t="s">
        <v>313</v>
      </c>
    </row>
    <row r="249" spans="2:65" s="1" customFormat="1" ht="28.8">
      <c r="B249" s="31"/>
      <c r="D249" s="141" t="s">
        <v>136</v>
      </c>
      <c r="F249" s="142" t="s">
        <v>450</v>
      </c>
      <c r="I249" s="143"/>
      <c r="L249" s="31"/>
      <c r="M249" s="144"/>
      <c r="T249" s="53"/>
      <c r="AT249" s="16" t="s">
        <v>136</v>
      </c>
      <c r="AU249" s="16" t="s">
        <v>81</v>
      </c>
    </row>
    <row r="250" spans="2:65" s="1" customFormat="1" ht="24.15" customHeight="1">
      <c r="B250" s="31"/>
      <c r="C250" s="127" t="s">
        <v>253</v>
      </c>
      <c r="D250" s="127" t="s">
        <v>130</v>
      </c>
      <c r="E250" s="128" t="s">
        <v>314</v>
      </c>
      <c r="F250" s="129" t="s">
        <v>315</v>
      </c>
      <c r="G250" s="130" t="s">
        <v>191</v>
      </c>
      <c r="H250" s="131">
        <v>1</v>
      </c>
      <c r="I250" s="132"/>
      <c r="J250" s="133">
        <f>ROUND(I250*H250,2)</f>
        <v>0</v>
      </c>
      <c r="K250" s="134"/>
      <c r="L250" s="31"/>
      <c r="M250" s="135" t="s">
        <v>1</v>
      </c>
      <c r="N250" s="136" t="s">
        <v>39</v>
      </c>
      <c r="P250" s="137">
        <f>O250*H250</f>
        <v>0</v>
      </c>
      <c r="Q250" s="137">
        <v>0</v>
      </c>
      <c r="R250" s="137">
        <f>Q250*H250</f>
        <v>0</v>
      </c>
      <c r="S250" s="137">
        <v>0</v>
      </c>
      <c r="T250" s="138">
        <f>S250*H250</f>
        <v>0</v>
      </c>
      <c r="AR250" s="139" t="s">
        <v>172</v>
      </c>
      <c r="AT250" s="139" t="s">
        <v>130</v>
      </c>
      <c r="AU250" s="139" t="s">
        <v>81</v>
      </c>
      <c r="AY250" s="16" t="s">
        <v>127</v>
      </c>
      <c r="BE250" s="140">
        <f>IF(N250="základní",J250,0)</f>
        <v>0</v>
      </c>
      <c r="BF250" s="140">
        <f>IF(N250="snížená",J250,0)</f>
        <v>0</v>
      </c>
      <c r="BG250" s="140">
        <f>IF(N250="zákl. přenesená",J250,0)</f>
        <v>0</v>
      </c>
      <c r="BH250" s="140">
        <f>IF(N250="sníž. přenesená",J250,0)</f>
        <v>0</v>
      </c>
      <c r="BI250" s="140">
        <f>IF(N250="nulová",J250,0)</f>
        <v>0</v>
      </c>
      <c r="BJ250" s="16" t="s">
        <v>79</v>
      </c>
      <c r="BK250" s="140">
        <f>ROUND(I250*H250,2)</f>
        <v>0</v>
      </c>
      <c r="BL250" s="16" t="s">
        <v>172</v>
      </c>
      <c r="BM250" s="139" t="s">
        <v>316</v>
      </c>
    </row>
    <row r="251" spans="2:65" s="1" customFormat="1" ht="28.8">
      <c r="B251" s="31"/>
      <c r="D251" s="141" t="s">
        <v>136</v>
      </c>
      <c r="F251" s="142" t="s">
        <v>317</v>
      </c>
      <c r="I251" s="143"/>
      <c r="L251" s="31"/>
      <c r="M251" s="144"/>
      <c r="T251" s="53"/>
      <c r="AT251" s="16" t="s">
        <v>136</v>
      </c>
      <c r="AU251" s="16" t="s">
        <v>81</v>
      </c>
    </row>
    <row r="252" spans="2:65" s="1" customFormat="1">
      <c r="B252" s="31"/>
      <c r="D252" s="159" t="s">
        <v>154</v>
      </c>
      <c r="F252" s="160" t="s">
        <v>318</v>
      </c>
      <c r="I252" s="143"/>
      <c r="L252" s="31"/>
      <c r="M252" s="144"/>
      <c r="T252" s="53"/>
      <c r="AT252" s="16" t="s">
        <v>154</v>
      </c>
      <c r="AU252" s="16" t="s">
        <v>81</v>
      </c>
    </row>
    <row r="253" spans="2:65" s="1" customFormat="1" ht="33" customHeight="1">
      <c r="B253" s="31"/>
      <c r="C253" s="161" t="s">
        <v>319</v>
      </c>
      <c r="D253" s="161" t="s">
        <v>162</v>
      </c>
      <c r="E253" s="162" t="s">
        <v>320</v>
      </c>
      <c r="F253" s="163" t="s">
        <v>321</v>
      </c>
      <c r="G253" s="164" t="s">
        <v>191</v>
      </c>
      <c r="H253" s="165">
        <v>1</v>
      </c>
      <c r="I253" s="166"/>
      <c r="J253" s="167">
        <f>ROUND(I253*H253,2)</f>
        <v>0</v>
      </c>
      <c r="K253" s="168"/>
      <c r="L253" s="169"/>
      <c r="M253" s="170" t="s">
        <v>1</v>
      </c>
      <c r="N253" s="171" t="s">
        <v>39</v>
      </c>
      <c r="P253" s="137">
        <f>O253*H253</f>
        <v>0</v>
      </c>
      <c r="Q253" s="137">
        <v>4.1000000000000002E-2</v>
      </c>
      <c r="R253" s="137">
        <f>Q253*H253</f>
        <v>4.1000000000000002E-2</v>
      </c>
      <c r="S253" s="137">
        <v>0</v>
      </c>
      <c r="T253" s="138">
        <f>S253*H253</f>
        <v>0</v>
      </c>
      <c r="AR253" s="139" t="s">
        <v>253</v>
      </c>
      <c r="AT253" s="139" t="s">
        <v>162</v>
      </c>
      <c r="AU253" s="139" t="s">
        <v>81</v>
      </c>
      <c r="AY253" s="16" t="s">
        <v>127</v>
      </c>
      <c r="BE253" s="140">
        <f>IF(N253="základní",J253,0)</f>
        <v>0</v>
      </c>
      <c r="BF253" s="140">
        <f>IF(N253="snížená",J253,0)</f>
        <v>0</v>
      </c>
      <c r="BG253" s="140">
        <f>IF(N253="zákl. přenesená",J253,0)</f>
        <v>0</v>
      </c>
      <c r="BH253" s="140">
        <f>IF(N253="sníž. přenesená",J253,0)</f>
        <v>0</v>
      </c>
      <c r="BI253" s="140">
        <f>IF(N253="nulová",J253,0)</f>
        <v>0</v>
      </c>
      <c r="BJ253" s="16" t="s">
        <v>79</v>
      </c>
      <c r="BK253" s="140">
        <f>ROUND(I253*H253,2)</f>
        <v>0</v>
      </c>
      <c r="BL253" s="16" t="s">
        <v>172</v>
      </c>
      <c r="BM253" s="139" t="s">
        <v>322</v>
      </c>
    </row>
    <row r="254" spans="2:65" s="1" customFormat="1" ht="19.2">
      <c r="B254" s="31"/>
      <c r="D254" s="141" t="s">
        <v>136</v>
      </c>
      <c r="F254" s="142" t="s">
        <v>321</v>
      </c>
      <c r="I254" s="143"/>
      <c r="L254" s="31"/>
      <c r="M254" s="144"/>
      <c r="T254" s="53"/>
      <c r="AT254" s="16" t="s">
        <v>136</v>
      </c>
      <c r="AU254" s="16" t="s">
        <v>81</v>
      </c>
    </row>
    <row r="255" spans="2:65" s="1" customFormat="1" ht="37.950000000000003" customHeight="1">
      <c r="B255" s="31"/>
      <c r="C255" s="161" t="s">
        <v>323</v>
      </c>
      <c r="D255" s="161" t="s">
        <v>162</v>
      </c>
      <c r="E255" s="162" t="s">
        <v>324</v>
      </c>
      <c r="F255" s="163" t="s">
        <v>325</v>
      </c>
      <c r="G255" s="164" t="s">
        <v>191</v>
      </c>
      <c r="H255" s="165">
        <v>1</v>
      </c>
      <c r="I255" s="166"/>
      <c r="J255" s="167">
        <f>ROUND(I255*H255,2)</f>
        <v>0</v>
      </c>
      <c r="K255" s="168"/>
      <c r="L255" s="169"/>
      <c r="M255" s="170" t="s">
        <v>1</v>
      </c>
      <c r="N255" s="171" t="s">
        <v>39</v>
      </c>
      <c r="P255" s="137">
        <f>O255*H255</f>
        <v>0</v>
      </c>
      <c r="Q255" s="137">
        <v>4.8000000000000001E-2</v>
      </c>
      <c r="R255" s="137">
        <f>Q255*H255</f>
        <v>4.8000000000000001E-2</v>
      </c>
      <c r="S255" s="137">
        <v>0</v>
      </c>
      <c r="T255" s="138">
        <f>S255*H255</f>
        <v>0</v>
      </c>
      <c r="AR255" s="139" t="s">
        <v>253</v>
      </c>
      <c r="AT255" s="139" t="s">
        <v>162</v>
      </c>
      <c r="AU255" s="139" t="s">
        <v>81</v>
      </c>
      <c r="AY255" s="16" t="s">
        <v>127</v>
      </c>
      <c r="BE255" s="140">
        <f>IF(N255="základní",J255,0)</f>
        <v>0</v>
      </c>
      <c r="BF255" s="140">
        <f>IF(N255="snížená",J255,0)</f>
        <v>0</v>
      </c>
      <c r="BG255" s="140">
        <f>IF(N255="zákl. přenesená",J255,0)</f>
        <v>0</v>
      </c>
      <c r="BH255" s="140">
        <f>IF(N255="sníž. přenesená",J255,0)</f>
        <v>0</v>
      </c>
      <c r="BI255" s="140">
        <f>IF(N255="nulová",J255,0)</f>
        <v>0</v>
      </c>
      <c r="BJ255" s="16" t="s">
        <v>79</v>
      </c>
      <c r="BK255" s="140">
        <f>ROUND(I255*H255,2)</f>
        <v>0</v>
      </c>
      <c r="BL255" s="16" t="s">
        <v>172</v>
      </c>
      <c r="BM255" s="139" t="s">
        <v>326</v>
      </c>
    </row>
    <row r="256" spans="2:65" s="1" customFormat="1" ht="28.8">
      <c r="B256" s="31"/>
      <c r="D256" s="141" t="s">
        <v>136</v>
      </c>
      <c r="F256" s="142" t="s">
        <v>325</v>
      </c>
      <c r="I256" s="143"/>
      <c r="L256" s="31"/>
      <c r="M256" s="144"/>
      <c r="T256" s="53"/>
      <c r="AT256" s="16" t="s">
        <v>136</v>
      </c>
      <c r="AU256" s="16" t="s">
        <v>81</v>
      </c>
    </row>
    <row r="257" spans="2:65" s="1" customFormat="1" ht="24.15" customHeight="1">
      <c r="B257" s="31"/>
      <c r="C257" s="127" t="s">
        <v>327</v>
      </c>
      <c r="D257" s="127" t="s">
        <v>130</v>
      </c>
      <c r="E257" s="128" t="s">
        <v>328</v>
      </c>
      <c r="F257" s="129" t="s">
        <v>329</v>
      </c>
      <c r="G257" s="130" t="s">
        <v>294</v>
      </c>
      <c r="H257" s="178"/>
      <c r="I257" s="132"/>
      <c r="J257" s="133">
        <f>ROUND(I257*H257,2)</f>
        <v>0</v>
      </c>
      <c r="K257" s="134"/>
      <c r="L257" s="31"/>
      <c r="M257" s="135" t="s">
        <v>1</v>
      </c>
      <c r="N257" s="136" t="s">
        <v>39</v>
      </c>
      <c r="P257" s="137">
        <f>O257*H257</f>
        <v>0</v>
      </c>
      <c r="Q257" s="137">
        <v>0</v>
      </c>
      <c r="R257" s="137">
        <f>Q257*H257</f>
        <v>0</v>
      </c>
      <c r="S257" s="137">
        <v>0</v>
      </c>
      <c r="T257" s="138">
        <f>S257*H257</f>
        <v>0</v>
      </c>
      <c r="AR257" s="139" t="s">
        <v>172</v>
      </c>
      <c r="AT257" s="139" t="s">
        <v>130</v>
      </c>
      <c r="AU257" s="139" t="s">
        <v>81</v>
      </c>
      <c r="AY257" s="16" t="s">
        <v>127</v>
      </c>
      <c r="BE257" s="140">
        <f>IF(N257="základní",J257,0)</f>
        <v>0</v>
      </c>
      <c r="BF257" s="140">
        <f>IF(N257="snížená",J257,0)</f>
        <v>0</v>
      </c>
      <c r="BG257" s="140">
        <f>IF(N257="zákl. přenesená",J257,0)</f>
        <v>0</v>
      </c>
      <c r="BH257" s="140">
        <f>IF(N257="sníž. přenesená",J257,0)</f>
        <v>0</v>
      </c>
      <c r="BI257" s="140">
        <f>IF(N257="nulová",J257,0)</f>
        <v>0</v>
      </c>
      <c r="BJ257" s="16" t="s">
        <v>79</v>
      </c>
      <c r="BK257" s="140">
        <f>ROUND(I257*H257,2)</f>
        <v>0</v>
      </c>
      <c r="BL257" s="16" t="s">
        <v>172</v>
      </c>
      <c r="BM257" s="139" t="s">
        <v>330</v>
      </c>
    </row>
    <row r="258" spans="2:65" s="1" customFormat="1" ht="28.8">
      <c r="B258" s="31"/>
      <c r="D258" s="141" t="s">
        <v>136</v>
      </c>
      <c r="F258" s="142" t="s">
        <v>331</v>
      </c>
      <c r="I258" s="143"/>
      <c r="L258" s="31"/>
      <c r="M258" s="144"/>
      <c r="T258" s="53"/>
      <c r="AT258" s="16" t="s">
        <v>136</v>
      </c>
      <c r="AU258" s="16" t="s">
        <v>81</v>
      </c>
    </row>
    <row r="259" spans="2:65" s="1" customFormat="1">
      <c r="B259" s="31"/>
      <c r="D259" s="159" t="s">
        <v>154</v>
      </c>
      <c r="F259" s="160" t="s">
        <v>332</v>
      </c>
      <c r="I259" s="143"/>
      <c r="L259" s="31"/>
      <c r="M259" s="144"/>
      <c r="T259" s="53"/>
      <c r="AT259" s="16" t="s">
        <v>154</v>
      </c>
      <c r="AU259" s="16" t="s">
        <v>81</v>
      </c>
    </row>
    <row r="260" spans="2:65" s="11" customFormat="1" ht="22.95" customHeight="1">
      <c r="B260" s="115"/>
      <c r="D260" s="116" t="s">
        <v>73</v>
      </c>
      <c r="E260" s="125" t="s">
        <v>333</v>
      </c>
      <c r="F260" s="125" t="s">
        <v>334</v>
      </c>
      <c r="I260" s="118"/>
      <c r="J260" s="126">
        <f>BK260</f>
        <v>0</v>
      </c>
      <c r="L260" s="115"/>
      <c r="M260" s="120"/>
      <c r="P260" s="121">
        <f>SUM(P261:P294)</f>
        <v>0</v>
      </c>
      <c r="R260" s="121">
        <f>SUM(R261:R294)</f>
        <v>0.49082399999999993</v>
      </c>
      <c r="T260" s="122">
        <f>SUM(T261:T294)</f>
        <v>0</v>
      </c>
      <c r="AR260" s="116" t="s">
        <v>81</v>
      </c>
      <c r="AT260" s="123" t="s">
        <v>73</v>
      </c>
      <c r="AU260" s="123" t="s">
        <v>79</v>
      </c>
      <c r="AY260" s="116" t="s">
        <v>127</v>
      </c>
      <c r="BK260" s="124">
        <f>SUM(BK261:BK294)</f>
        <v>0</v>
      </c>
    </row>
    <row r="261" spans="2:65" s="1" customFormat="1" ht="24.15" customHeight="1">
      <c r="B261" s="31"/>
      <c r="C261" s="127" t="s">
        <v>335</v>
      </c>
      <c r="D261" s="127" t="s">
        <v>130</v>
      </c>
      <c r="E261" s="128" t="s">
        <v>336</v>
      </c>
      <c r="F261" s="129" t="s">
        <v>337</v>
      </c>
      <c r="G261" s="130" t="s">
        <v>142</v>
      </c>
      <c r="H261" s="131">
        <v>102.255</v>
      </c>
      <c r="I261" s="132"/>
      <c r="J261" s="133">
        <f>ROUND(I261*H261,2)</f>
        <v>0</v>
      </c>
      <c r="K261" s="134"/>
      <c r="L261" s="31"/>
      <c r="M261" s="135" t="s">
        <v>1</v>
      </c>
      <c r="N261" s="136" t="s">
        <v>39</v>
      </c>
      <c r="P261" s="137">
        <f>O261*H261</f>
        <v>0</v>
      </c>
      <c r="Q261" s="137">
        <v>4.4999999999999997E-3</v>
      </c>
      <c r="R261" s="137">
        <f>Q261*H261</f>
        <v>0.46014749999999993</v>
      </c>
      <c r="S261" s="137">
        <v>0</v>
      </c>
      <c r="T261" s="138">
        <f>S261*H261</f>
        <v>0</v>
      </c>
      <c r="AR261" s="139" t="s">
        <v>338</v>
      </c>
      <c r="AT261" s="139" t="s">
        <v>130</v>
      </c>
      <c r="AU261" s="139" t="s">
        <v>81</v>
      </c>
      <c r="AY261" s="16" t="s">
        <v>127</v>
      </c>
      <c r="BE261" s="140">
        <f>IF(N261="základní",J261,0)</f>
        <v>0</v>
      </c>
      <c r="BF261" s="140">
        <f>IF(N261="snížená",J261,0)</f>
        <v>0</v>
      </c>
      <c r="BG261" s="140">
        <f>IF(N261="zákl. přenesená",J261,0)</f>
        <v>0</v>
      </c>
      <c r="BH261" s="140">
        <f>IF(N261="sníž. přenesená",J261,0)</f>
        <v>0</v>
      </c>
      <c r="BI261" s="140">
        <f>IF(N261="nulová",J261,0)</f>
        <v>0</v>
      </c>
      <c r="BJ261" s="16" t="s">
        <v>79</v>
      </c>
      <c r="BK261" s="140">
        <f>ROUND(I261*H261,2)</f>
        <v>0</v>
      </c>
      <c r="BL261" s="16" t="s">
        <v>338</v>
      </c>
      <c r="BM261" s="139" t="s">
        <v>339</v>
      </c>
    </row>
    <row r="262" spans="2:65" s="1" customFormat="1" ht="19.2">
      <c r="B262" s="31"/>
      <c r="D262" s="141" t="s">
        <v>136</v>
      </c>
      <c r="F262" s="142" t="s">
        <v>340</v>
      </c>
      <c r="I262" s="143"/>
      <c r="L262" s="31"/>
      <c r="M262" s="144"/>
      <c r="T262" s="53"/>
      <c r="AT262" s="16" t="s">
        <v>136</v>
      </c>
      <c r="AU262" s="16" t="s">
        <v>81</v>
      </c>
    </row>
    <row r="263" spans="2:65" s="1" customFormat="1">
      <c r="B263" s="31"/>
      <c r="D263" s="159" t="s">
        <v>154</v>
      </c>
      <c r="F263" s="160" t="s">
        <v>341</v>
      </c>
      <c r="I263" s="143"/>
      <c r="L263" s="31"/>
      <c r="M263" s="144"/>
      <c r="T263" s="53"/>
      <c r="AT263" s="16" t="s">
        <v>154</v>
      </c>
      <c r="AU263" s="16" t="s">
        <v>81</v>
      </c>
    </row>
    <row r="264" spans="2:65" s="12" customFormat="1">
      <c r="B264" s="145"/>
      <c r="D264" s="141" t="s">
        <v>138</v>
      </c>
      <c r="E264" s="146" t="s">
        <v>1</v>
      </c>
      <c r="F264" s="147" t="s">
        <v>342</v>
      </c>
      <c r="H264" s="148">
        <v>28.95</v>
      </c>
      <c r="I264" s="149"/>
      <c r="L264" s="145"/>
      <c r="M264" s="150"/>
      <c r="T264" s="151"/>
      <c r="AT264" s="146" t="s">
        <v>138</v>
      </c>
      <c r="AU264" s="146" t="s">
        <v>81</v>
      </c>
      <c r="AV264" s="12" t="s">
        <v>81</v>
      </c>
      <c r="AW264" s="12" t="s">
        <v>31</v>
      </c>
      <c r="AX264" s="12" t="s">
        <v>74</v>
      </c>
      <c r="AY264" s="146" t="s">
        <v>127</v>
      </c>
    </row>
    <row r="265" spans="2:65" s="14" customFormat="1">
      <c r="B265" s="172"/>
      <c r="D265" s="141" t="s">
        <v>138</v>
      </c>
      <c r="E265" s="173" t="s">
        <v>1</v>
      </c>
      <c r="F265" s="174" t="s">
        <v>343</v>
      </c>
      <c r="H265" s="173" t="s">
        <v>1</v>
      </c>
      <c r="I265" s="175"/>
      <c r="L265" s="172"/>
      <c r="M265" s="176"/>
      <c r="T265" s="177"/>
      <c r="AT265" s="173" t="s">
        <v>138</v>
      </c>
      <c r="AU265" s="173" t="s">
        <v>81</v>
      </c>
      <c r="AV265" s="14" t="s">
        <v>79</v>
      </c>
      <c r="AW265" s="14" t="s">
        <v>31</v>
      </c>
      <c r="AX265" s="14" t="s">
        <v>74</v>
      </c>
      <c r="AY265" s="173" t="s">
        <v>127</v>
      </c>
    </row>
    <row r="266" spans="2:65" s="12" customFormat="1">
      <c r="B266" s="145"/>
      <c r="D266" s="141" t="s">
        <v>138</v>
      </c>
      <c r="E266" s="146" t="s">
        <v>1</v>
      </c>
      <c r="F266" s="147" t="s">
        <v>344</v>
      </c>
      <c r="H266" s="148">
        <v>58.424999999999997</v>
      </c>
      <c r="I266" s="149"/>
      <c r="L266" s="145"/>
      <c r="M266" s="150"/>
      <c r="T266" s="151"/>
      <c r="AT266" s="146" t="s">
        <v>138</v>
      </c>
      <c r="AU266" s="146" t="s">
        <v>81</v>
      </c>
      <c r="AV266" s="12" t="s">
        <v>81</v>
      </c>
      <c r="AW266" s="12" t="s">
        <v>31</v>
      </c>
      <c r="AX266" s="12" t="s">
        <v>74</v>
      </c>
      <c r="AY266" s="146" t="s">
        <v>127</v>
      </c>
    </row>
    <row r="267" spans="2:65" s="14" customFormat="1">
      <c r="B267" s="172"/>
      <c r="D267" s="141" t="s">
        <v>138</v>
      </c>
      <c r="E267" s="173" t="s">
        <v>1</v>
      </c>
      <c r="F267" s="174" t="s">
        <v>345</v>
      </c>
      <c r="H267" s="173" t="s">
        <v>1</v>
      </c>
      <c r="I267" s="175"/>
      <c r="L267" s="172"/>
      <c r="M267" s="176"/>
      <c r="T267" s="177"/>
      <c r="AT267" s="173" t="s">
        <v>138</v>
      </c>
      <c r="AU267" s="173" t="s">
        <v>81</v>
      </c>
      <c r="AV267" s="14" t="s">
        <v>79</v>
      </c>
      <c r="AW267" s="14" t="s">
        <v>31</v>
      </c>
      <c r="AX267" s="14" t="s">
        <v>74</v>
      </c>
      <c r="AY267" s="173" t="s">
        <v>127</v>
      </c>
    </row>
    <row r="268" spans="2:65" s="12" customFormat="1">
      <c r="B268" s="145"/>
      <c r="D268" s="141" t="s">
        <v>138</v>
      </c>
      <c r="E268" s="146" t="s">
        <v>1</v>
      </c>
      <c r="F268" s="147" t="s">
        <v>289</v>
      </c>
      <c r="H268" s="148">
        <v>14.88</v>
      </c>
      <c r="I268" s="149"/>
      <c r="L268" s="145"/>
      <c r="M268" s="150"/>
      <c r="T268" s="151"/>
      <c r="AT268" s="146" t="s">
        <v>138</v>
      </c>
      <c r="AU268" s="146" t="s">
        <v>81</v>
      </c>
      <c r="AV268" s="12" t="s">
        <v>81</v>
      </c>
      <c r="AW268" s="12" t="s">
        <v>31</v>
      </c>
      <c r="AX268" s="12" t="s">
        <v>74</v>
      </c>
      <c r="AY268" s="146" t="s">
        <v>127</v>
      </c>
    </row>
    <row r="269" spans="2:65" s="14" customFormat="1">
      <c r="B269" s="172"/>
      <c r="D269" s="141" t="s">
        <v>138</v>
      </c>
      <c r="E269" s="173" t="s">
        <v>1</v>
      </c>
      <c r="F269" s="174" t="s">
        <v>290</v>
      </c>
      <c r="H269" s="173" t="s">
        <v>1</v>
      </c>
      <c r="I269" s="175"/>
      <c r="L269" s="172"/>
      <c r="M269" s="176"/>
      <c r="T269" s="177"/>
      <c r="AT269" s="173" t="s">
        <v>138</v>
      </c>
      <c r="AU269" s="173" t="s">
        <v>81</v>
      </c>
      <c r="AV269" s="14" t="s">
        <v>79</v>
      </c>
      <c r="AW269" s="14" t="s">
        <v>31</v>
      </c>
      <c r="AX269" s="14" t="s">
        <v>74</v>
      </c>
      <c r="AY269" s="173" t="s">
        <v>127</v>
      </c>
    </row>
    <row r="270" spans="2:65" s="13" customFormat="1">
      <c r="B270" s="152"/>
      <c r="D270" s="141" t="s">
        <v>138</v>
      </c>
      <c r="E270" s="153" t="s">
        <v>1</v>
      </c>
      <c r="F270" s="154" t="s">
        <v>147</v>
      </c>
      <c r="H270" s="155">
        <v>102.255</v>
      </c>
      <c r="I270" s="156"/>
      <c r="L270" s="152"/>
      <c r="M270" s="157"/>
      <c r="T270" s="158"/>
      <c r="AT270" s="153" t="s">
        <v>138</v>
      </c>
      <c r="AU270" s="153" t="s">
        <v>81</v>
      </c>
      <c r="AV270" s="13" t="s">
        <v>134</v>
      </c>
      <c r="AW270" s="13" t="s">
        <v>31</v>
      </c>
      <c r="AX270" s="13" t="s">
        <v>79</v>
      </c>
      <c r="AY270" s="153" t="s">
        <v>127</v>
      </c>
    </row>
    <row r="271" spans="2:65" s="1" customFormat="1" ht="24.15" customHeight="1">
      <c r="B271" s="31"/>
      <c r="C271" s="127" t="s">
        <v>346</v>
      </c>
      <c r="D271" s="127" t="s">
        <v>130</v>
      </c>
      <c r="E271" s="128" t="s">
        <v>347</v>
      </c>
      <c r="F271" s="129" t="s">
        <v>348</v>
      </c>
      <c r="G271" s="130" t="s">
        <v>142</v>
      </c>
      <c r="H271" s="131">
        <v>50</v>
      </c>
      <c r="I271" s="132"/>
      <c r="J271" s="133">
        <f>ROUND(I271*H271,2)</f>
        <v>0</v>
      </c>
      <c r="K271" s="134"/>
      <c r="L271" s="31"/>
      <c r="M271" s="135" t="s">
        <v>1</v>
      </c>
      <c r="N271" s="136" t="s">
        <v>39</v>
      </c>
      <c r="P271" s="137">
        <f>O271*H271</f>
        <v>0</v>
      </c>
      <c r="Q271" s="137">
        <v>0</v>
      </c>
      <c r="R271" s="137">
        <f>Q271*H271</f>
        <v>0</v>
      </c>
      <c r="S271" s="137">
        <v>0</v>
      </c>
      <c r="T271" s="138">
        <f>S271*H271</f>
        <v>0</v>
      </c>
      <c r="AR271" s="139" t="s">
        <v>172</v>
      </c>
      <c r="AT271" s="139" t="s">
        <v>130</v>
      </c>
      <c r="AU271" s="139" t="s">
        <v>81</v>
      </c>
      <c r="AY271" s="16" t="s">
        <v>127</v>
      </c>
      <c r="BE271" s="140">
        <f>IF(N271="základní",J271,0)</f>
        <v>0</v>
      </c>
      <c r="BF271" s="140">
        <f>IF(N271="snížená",J271,0)</f>
        <v>0</v>
      </c>
      <c r="BG271" s="140">
        <f>IF(N271="zákl. přenesená",J271,0)</f>
        <v>0</v>
      </c>
      <c r="BH271" s="140">
        <f>IF(N271="sníž. přenesená",J271,0)</f>
        <v>0</v>
      </c>
      <c r="BI271" s="140">
        <f>IF(N271="nulová",J271,0)</f>
        <v>0</v>
      </c>
      <c r="BJ271" s="16" t="s">
        <v>79</v>
      </c>
      <c r="BK271" s="140">
        <f>ROUND(I271*H271,2)</f>
        <v>0</v>
      </c>
      <c r="BL271" s="16" t="s">
        <v>172</v>
      </c>
      <c r="BM271" s="139" t="s">
        <v>349</v>
      </c>
    </row>
    <row r="272" spans="2:65" s="1" customFormat="1" ht="19.2">
      <c r="B272" s="31"/>
      <c r="D272" s="141" t="s">
        <v>136</v>
      </c>
      <c r="F272" s="142" t="s">
        <v>350</v>
      </c>
      <c r="I272" s="143"/>
      <c r="L272" s="31"/>
      <c r="M272" s="144"/>
      <c r="T272" s="53"/>
      <c r="AT272" s="16" t="s">
        <v>136</v>
      </c>
      <c r="AU272" s="16" t="s">
        <v>81</v>
      </c>
    </row>
    <row r="273" spans="2:65" s="1" customFormat="1" ht="16.5" customHeight="1">
      <c r="B273" s="31"/>
      <c r="C273" s="161" t="s">
        <v>351</v>
      </c>
      <c r="D273" s="161" t="s">
        <v>162</v>
      </c>
      <c r="E273" s="162" t="s">
        <v>352</v>
      </c>
      <c r="F273" s="163" t="s">
        <v>353</v>
      </c>
      <c r="G273" s="164" t="s">
        <v>142</v>
      </c>
      <c r="H273" s="165">
        <v>50</v>
      </c>
      <c r="I273" s="166"/>
      <c r="J273" s="167">
        <f>ROUND(I273*H273,2)</f>
        <v>0</v>
      </c>
      <c r="K273" s="168"/>
      <c r="L273" s="169"/>
      <c r="M273" s="170" t="s">
        <v>1</v>
      </c>
      <c r="N273" s="171" t="s">
        <v>39</v>
      </c>
      <c r="P273" s="137">
        <f>O273*H273</f>
        <v>0</v>
      </c>
      <c r="Q273" s="137">
        <v>0</v>
      </c>
      <c r="R273" s="137">
        <f>Q273*H273</f>
        <v>0</v>
      </c>
      <c r="S273" s="137">
        <v>0</v>
      </c>
      <c r="T273" s="138">
        <f>S273*H273</f>
        <v>0</v>
      </c>
      <c r="AR273" s="139" t="s">
        <v>253</v>
      </c>
      <c r="AT273" s="139" t="s">
        <v>162</v>
      </c>
      <c r="AU273" s="139" t="s">
        <v>81</v>
      </c>
      <c r="AY273" s="16" t="s">
        <v>127</v>
      </c>
      <c r="BE273" s="140">
        <f>IF(N273="základní",J273,0)</f>
        <v>0</v>
      </c>
      <c r="BF273" s="140">
        <f>IF(N273="snížená",J273,0)</f>
        <v>0</v>
      </c>
      <c r="BG273" s="140">
        <f>IF(N273="zákl. přenesená",J273,0)</f>
        <v>0</v>
      </c>
      <c r="BH273" s="140">
        <f>IF(N273="sníž. přenesená",J273,0)</f>
        <v>0</v>
      </c>
      <c r="BI273" s="140">
        <f>IF(N273="nulová",J273,0)</f>
        <v>0</v>
      </c>
      <c r="BJ273" s="16" t="s">
        <v>79</v>
      </c>
      <c r="BK273" s="140">
        <f>ROUND(I273*H273,2)</f>
        <v>0</v>
      </c>
      <c r="BL273" s="16" t="s">
        <v>172</v>
      </c>
      <c r="BM273" s="139" t="s">
        <v>354</v>
      </c>
    </row>
    <row r="274" spans="2:65" s="1" customFormat="1">
      <c r="B274" s="31"/>
      <c r="D274" s="141" t="s">
        <v>136</v>
      </c>
      <c r="F274" s="142" t="s">
        <v>353</v>
      </c>
      <c r="I274" s="143"/>
      <c r="L274" s="31"/>
      <c r="M274" s="144"/>
      <c r="T274" s="53"/>
      <c r="AT274" s="16" t="s">
        <v>136</v>
      </c>
      <c r="AU274" s="16" t="s">
        <v>81</v>
      </c>
    </row>
    <row r="275" spans="2:65" s="1" customFormat="1" ht="24.15" customHeight="1">
      <c r="B275" s="31"/>
      <c r="C275" s="127" t="s">
        <v>355</v>
      </c>
      <c r="D275" s="127" t="s">
        <v>130</v>
      </c>
      <c r="E275" s="128" t="s">
        <v>356</v>
      </c>
      <c r="F275" s="129" t="s">
        <v>357</v>
      </c>
      <c r="G275" s="130" t="s">
        <v>142</v>
      </c>
      <c r="H275" s="131">
        <v>102.255</v>
      </c>
      <c r="I275" s="132"/>
      <c r="J275" s="133">
        <f>ROUND(I275*H275,2)</f>
        <v>0</v>
      </c>
      <c r="K275" s="134"/>
      <c r="L275" s="31"/>
      <c r="M275" s="135" t="s">
        <v>1</v>
      </c>
      <c r="N275" s="136" t="s">
        <v>39</v>
      </c>
      <c r="P275" s="137">
        <f>O275*H275</f>
        <v>0</v>
      </c>
      <c r="Q275" s="137">
        <v>2.7999999999999998E-4</v>
      </c>
      <c r="R275" s="137">
        <f>Q275*H275</f>
        <v>2.8631399999999998E-2</v>
      </c>
      <c r="S275" s="137">
        <v>0</v>
      </c>
      <c r="T275" s="138">
        <f>S275*H275</f>
        <v>0</v>
      </c>
      <c r="AR275" s="139" t="s">
        <v>172</v>
      </c>
      <c r="AT275" s="139" t="s">
        <v>130</v>
      </c>
      <c r="AU275" s="139" t="s">
        <v>81</v>
      </c>
      <c r="AY275" s="16" t="s">
        <v>127</v>
      </c>
      <c r="BE275" s="140">
        <f>IF(N275="základní",J275,0)</f>
        <v>0</v>
      </c>
      <c r="BF275" s="140">
        <f>IF(N275="snížená",J275,0)</f>
        <v>0</v>
      </c>
      <c r="BG275" s="140">
        <f>IF(N275="zákl. přenesená",J275,0)</f>
        <v>0</v>
      </c>
      <c r="BH275" s="140">
        <f>IF(N275="sníž. přenesená",J275,0)</f>
        <v>0</v>
      </c>
      <c r="BI275" s="140">
        <f>IF(N275="nulová",J275,0)</f>
        <v>0</v>
      </c>
      <c r="BJ275" s="16" t="s">
        <v>79</v>
      </c>
      <c r="BK275" s="140">
        <f>ROUND(I275*H275,2)</f>
        <v>0</v>
      </c>
      <c r="BL275" s="16" t="s">
        <v>172</v>
      </c>
      <c r="BM275" s="139" t="s">
        <v>358</v>
      </c>
    </row>
    <row r="276" spans="2:65" s="1" customFormat="1" ht="19.2">
      <c r="B276" s="31"/>
      <c r="D276" s="141" t="s">
        <v>136</v>
      </c>
      <c r="F276" s="142" t="s">
        <v>359</v>
      </c>
      <c r="I276" s="143"/>
      <c r="L276" s="31"/>
      <c r="M276" s="144"/>
      <c r="T276" s="53"/>
      <c r="AT276" s="16" t="s">
        <v>136</v>
      </c>
      <c r="AU276" s="16" t="s">
        <v>81</v>
      </c>
    </row>
    <row r="277" spans="2:65" s="1" customFormat="1">
      <c r="B277" s="31"/>
      <c r="D277" s="159" t="s">
        <v>154</v>
      </c>
      <c r="F277" s="160" t="s">
        <v>360</v>
      </c>
      <c r="I277" s="143"/>
      <c r="L277" s="31"/>
      <c r="M277" s="144"/>
      <c r="T277" s="53"/>
      <c r="AT277" s="16" t="s">
        <v>154</v>
      </c>
      <c r="AU277" s="16" t="s">
        <v>81</v>
      </c>
    </row>
    <row r="278" spans="2:65" s="12" customFormat="1">
      <c r="B278" s="145"/>
      <c r="D278" s="141" t="s">
        <v>138</v>
      </c>
      <c r="E278" s="146" t="s">
        <v>1</v>
      </c>
      <c r="F278" s="147" t="s">
        <v>342</v>
      </c>
      <c r="H278" s="148">
        <v>28.95</v>
      </c>
      <c r="I278" s="149"/>
      <c r="L278" s="145"/>
      <c r="M278" s="150"/>
      <c r="T278" s="151"/>
      <c r="AT278" s="146" t="s">
        <v>138</v>
      </c>
      <c r="AU278" s="146" t="s">
        <v>81</v>
      </c>
      <c r="AV278" s="12" t="s">
        <v>81</v>
      </c>
      <c r="AW278" s="12" t="s">
        <v>31</v>
      </c>
      <c r="AX278" s="12" t="s">
        <v>74</v>
      </c>
      <c r="AY278" s="146" t="s">
        <v>127</v>
      </c>
    </row>
    <row r="279" spans="2:65" s="14" customFormat="1">
      <c r="B279" s="172"/>
      <c r="D279" s="141" t="s">
        <v>138</v>
      </c>
      <c r="E279" s="173" t="s">
        <v>1</v>
      </c>
      <c r="F279" s="174" t="s">
        <v>343</v>
      </c>
      <c r="H279" s="173" t="s">
        <v>1</v>
      </c>
      <c r="I279" s="175"/>
      <c r="L279" s="172"/>
      <c r="M279" s="176"/>
      <c r="T279" s="177"/>
      <c r="AT279" s="173" t="s">
        <v>138</v>
      </c>
      <c r="AU279" s="173" t="s">
        <v>81</v>
      </c>
      <c r="AV279" s="14" t="s">
        <v>79</v>
      </c>
      <c r="AW279" s="14" t="s">
        <v>31</v>
      </c>
      <c r="AX279" s="14" t="s">
        <v>74</v>
      </c>
      <c r="AY279" s="173" t="s">
        <v>127</v>
      </c>
    </row>
    <row r="280" spans="2:65" s="12" customFormat="1">
      <c r="B280" s="145"/>
      <c r="D280" s="141" t="s">
        <v>138</v>
      </c>
      <c r="E280" s="146" t="s">
        <v>1</v>
      </c>
      <c r="F280" s="147" t="s">
        <v>361</v>
      </c>
      <c r="H280" s="148">
        <v>58.424999999999997</v>
      </c>
      <c r="I280" s="149"/>
      <c r="L280" s="145"/>
      <c r="M280" s="150"/>
      <c r="T280" s="151"/>
      <c r="AT280" s="146" t="s">
        <v>138</v>
      </c>
      <c r="AU280" s="146" t="s">
        <v>81</v>
      </c>
      <c r="AV280" s="12" t="s">
        <v>81</v>
      </c>
      <c r="AW280" s="12" t="s">
        <v>31</v>
      </c>
      <c r="AX280" s="12" t="s">
        <v>74</v>
      </c>
      <c r="AY280" s="146" t="s">
        <v>127</v>
      </c>
    </row>
    <row r="281" spans="2:65" s="14" customFormat="1">
      <c r="B281" s="172"/>
      <c r="D281" s="141" t="s">
        <v>138</v>
      </c>
      <c r="E281" s="173" t="s">
        <v>1</v>
      </c>
      <c r="F281" s="174" t="s">
        <v>345</v>
      </c>
      <c r="H281" s="173" t="s">
        <v>1</v>
      </c>
      <c r="I281" s="175"/>
      <c r="L281" s="172"/>
      <c r="M281" s="176"/>
      <c r="T281" s="177"/>
      <c r="AT281" s="173" t="s">
        <v>138</v>
      </c>
      <c r="AU281" s="173" t="s">
        <v>81</v>
      </c>
      <c r="AV281" s="14" t="s">
        <v>79</v>
      </c>
      <c r="AW281" s="14" t="s">
        <v>31</v>
      </c>
      <c r="AX281" s="14" t="s">
        <v>74</v>
      </c>
      <c r="AY281" s="173" t="s">
        <v>127</v>
      </c>
    </row>
    <row r="282" spans="2:65" s="12" customFormat="1">
      <c r="B282" s="145"/>
      <c r="D282" s="141" t="s">
        <v>138</v>
      </c>
      <c r="E282" s="146" t="s">
        <v>1</v>
      </c>
      <c r="F282" s="147" t="s">
        <v>289</v>
      </c>
      <c r="H282" s="148">
        <v>14.88</v>
      </c>
      <c r="I282" s="149"/>
      <c r="L282" s="145"/>
      <c r="M282" s="150"/>
      <c r="T282" s="151"/>
      <c r="AT282" s="146" t="s">
        <v>138</v>
      </c>
      <c r="AU282" s="146" t="s">
        <v>81</v>
      </c>
      <c r="AV282" s="12" t="s">
        <v>81</v>
      </c>
      <c r="AW282" s="12" t="s">
        <v>31</v>
      </c>
      <c r="AX282" s="12" t="s">
        <v>74</v>
      </c>
      <c r="AY282" s="146" t="s">
        <v>127</v>
      </c>
    </row>
    <row r="283" spans="2:65" s="14" customFormat="1">
      <c r="B283" s="172"/>
      <c r="D283" s="141" t="s">
        <v>138</v>
      </c>
      <c r="E283" s="173" t="s">
        <v>1</v>
      </c>
      <c r="F283" s="174" t="s">
        <v>290</v>
      </c>
      <c r="H283" s="173" t="s">
        <v>1</v>
      </c>
      <c r="I283" s="175"/>
      <c r="L283" s="172"/>
      <c r="M283" s="176"/>
      <c r="T283" s="177"/>
      <c r="AT283" s="173" t="s">
        <v>138</v>
      </c>
      <c r="AU283" s="173" t="s">
        <v>81</v>
      </c>
      <c r="AV283" s="14" t="s">
        <v>79</v>
      </c>
      <c r="AW283" s="14" t="s">
        <v>31</v>
      </c>
      <c r="AX283" s="14" t="s">
        <v>74</v>
      </c>
      <c r="AY283" s="173" t="s">
        <v>127</v>
      </c>
    </row>
    <row r="284" spans="2:65" s="13" customFormat="1">
      <c r="B284" s="152"/>
      <c r="D284" s="141" t="s">
        <v>138</v>
      </c>
      <c r="E284" s="153" t="s">
        <v>1</v>
      </c>
      <c r="F284" s="154" t="s">
        <v>147</v>
      </c>
      <c r="H284" s="155">
        <v>102.255</v>
      </c>
      <c r="I284" s="156"/>
      <c r="L284" s="152"/>
      <c r="M284" s="157"/>
      <c r="T284" s="158"/>
      <c r="AT284" s="153" t="s">
        <v>138</v>
      </c>
      <c r="AU284" s="153" t="s">
        <v>81</v>
      </c>
      <c r="AV284" s="13" t="s">
        <v>134</v>
      </c>
      <c r="AW284" s="13" t="s">
        <v>31</v>
      </c>
      <c r="AX284" s="13" t="s">
        <v>79</v>
      </c>
      <c r="AY284" s="153" t="s">
        <v>127</v>
      </c>
    </row>
    <row r="285" spans="2:65" s="1" customFormat="1" ht="24.15" customHeight="1">
      <c r="B285" s="31"/>
      <c r="C285" s="127" t="s">
        <v>362</v>
      </c>
      <c r="D285" s="127" t="s">
        <v>130</v>
      </c>
      <c r="E285" s="128" t="s">
        <v>363</v>
      </c>
      <c r="F285" s="129" t="s">
        <v>364</v>
      </c>
      <c r="G285" s="130" t="s">
        <v>142</v>
      </c>
      <c r="H285" s="131">
        <v>102.255</v>
      </c>
      <c r="I285" s="132"/>
      <c r="J285" s="133">
        <f>ROUND(I285*H285,2)</f>
        <v>0</v>
      </c>
      <c r="K285" s="134"/>
      <c r="L285" s="31"/>
      <c r="M285" s="135" t="s">
        <v>1</v>
      </c>
      <c r="N285" s="136" t="s">
        <v>39</v>
      </c>
      <c r="P285" s="137">
        <f>O285*H285</f>
        <v>0</v>
      </c>
      <c r="Q285" s="137">
        <v>2.0000000000000002E-5</v>
      </c>
      <c r="R285" s="137">
        <f>Q285*H285</f>
        <v>2.0451000000000002E-3</v>
      </c>
      <c r="S285" s="137">
        <v>0</v>
      </c>
      <c r="T285" s="138">
        <f>S285*H285</f>
        <v>0</v>
      </c>
      <c r="AR285" s="139" t="s">
        <v>172</v>
      </c>
      <c r="AT285" s="139" t="s">
        <v>130</v>
      </c>
      <c r="AU285" s="139" t="s">
        <v>81</v>
      </c>
      <c r="AY285" s="16" t="s">
        <v>127</v>
      </c>
      <c r="BE285" s="140">
        <f>IF(N285="základní",J285,0)</f>
        <v>0</v>
      </c>
      <c r="BF285" s="140">
        <f>IF(N285="snížená",J285,0)</f>
        <v>0</v>
      </c>
      <c r="BG285" s="140">
        <f>IF(N285="zákl. přenesená",J285,0)</f>
        <v>0</v>
      </c>
      <c r="BH285" s="140">
        <f>IF(N285="sníž. přenesená",J285,0)</f>
        <v>0</v>
      </c>
      <c r="BI285" s="140">
        <f>IF(N285="nulová",J285,0)</f>
        <v>0</v>
      </c>
      <c r="BJ285" s="16" t="s">
        <v>79</v>
      </c>
      <c r="BK285" s="140">
        <f>ROUND(I285*H285,2)</f>
        <v>0</v>
      </c>
      <c r="BL285" s="16" t="s">
        <v>172</v>
      </c>
      <c r="BM285" s="139" t="s">
        <v>365</v>
      </c>
    </row>
    <row r="286" spans="2:65" s="1" customFormat="1" ht="19.2">
      <c r="B286" s="31"/>
      <c r="D286" s="141" t="s">
        <v>136</v>
      </c>
      <c r="F286" s="142" t="s">
        <v>366</v>
      </c>
      <c r="I286" s="143"/>
      <c r="L286" s="31"/>
      <c r="M286" s="144"/>
      <c r="T286" s="53"/>
      <c r="AT286" s="16" t="s">
        <v>136</v>
      </c>
      <c r="AU286" s="16" t="s">
        <v>81</v>
      </c>
    </row>
    <row r="287" spans="2:65" s="1" customFormat="1">
      <c r="B287" s="31"/>
      <c r="D287" s="159" t="s">
        <v>154</v>
      </c>
      <c r="F287" s="160" t="s">
        <v>367</v>
      </c>
      <c r="I287" s="143"/>
      <c r="L287" s="31"/>
      <c r="M287" s="144"/>
      <c r="T287" s="53"/>
      <c r="AT287" s="16" t="s">
        <v>154</v>
      </c>
      <c r="AU287" s="16" t="s">
        <v>81</v>
      </c>
    </row>
    <row r="288" spans="2:65" s="12" customFormat="1">
      <c r="B288" s="145"/>
      <c r="D288" s="141" t="s">
        <v>138</v>
      </c>
      <c r="E288" s="146" t="s">
        <v>1</v>
      </c>
      <c r="F288" s="147" t="s">
        <v>342</v>
      </c>
      <c r="H288" s="148">
        <v>28.95</v>
      </c>
      <c r="I288" s="149"/>
      <c r="L288" s="145"/>
      <c r="M288" s="150"/>
      <c r="T288" s="151"/>
      <c r="AT288" s="146" t="s">
        <v>138</v>
      </c>
      <c r="AU288" s="146" t="s">
        <v>81</v>
      </c>
      <c r="AV288" s="12" t="s">
        <v>81</v>
      </c>
      <c r="AW288" s="12" t="s">
        <v>31</v>
      </c>
      <c r="AX288" s="12" t="s">
        <v>74</v>
      </c>
      <c r="AY288" s="146" t="s">
        <v>127</v>
      </c>
    </row>
    <row r="289" spans="2:65" s="14" customFormat="1">
      <c r="B289" s="172"/>
      <c r="D289" s="141" t="s">
        <v>138</v>
      </c>
      <c r="E289" s="173" t="s">
        <v>1</v>
      </c>
      <c r="F289" s="174" t="s">
        <v>343</v>
      </c>
      <c r="H289" s="173" t="s">
        <v>1</v>
      </c>
      <c r="I289" s="175"/>
      <c r="L289" s="172"/>
      <c r="M289" s="176"/>
      <c r="T289" s="177"/>
      <c r="AT289" s="173" t="s">
        <v>138</v>
      </c>
      <c r="AU289" s="173" t="s">
        <v>81</v>
      </c>
      <c r="AV289" s="14" t="s">
        <v>79</v>
      </c>
      <c r="AW289" s="14" t="s">
        <v>31</v>
      </c>
      <c r="AX289" s="14" t="s">
        <v>74</v>
      </c>
      <c r="AY289" s="173" t="s">
        <v>127</v>
      </c>
    </row>
    <row r="290" spans="2:65" s="12" customFormat="1">
      <c r="B290" s="145"/>
      <c r="D290" s="141" t="s">
        <v>138</v>
      </c>
      <c r="E290" s="146" t="s">
        <v>1</v>
      </c>
      <c r="F290" s="147" t="s">
        <v>361</v>
      </c>
      <c r="H290" s="148">
        <v>58.424999999999997</v>
      </c>
      <c r="I290" s="149"/>
      <c r="L290" s="145"/>
      <c r="M290" s="150"/>
      <c r="T290" s="151"/>
      <c r="AT290" s="146" t="s">
        <v>138</v>
      </c>
      <c r="AU290" s="146" t="s">
        <v>81</v>
      </c>
      <c r="AV290" s="12" t="s">
        <v>81</v>
      </c>
      <c r="AW290" s="12" t="s">
        <v>31</v>
      </c>
      <c r="AX290" s="12" t="s">
        <v>74</v>
      </c>
      <c r="AY290" s="146" t="s">
        <v>127</v>
      </c>
    </row>
    <row r="291" spans="2:65" s="14" customFormat="1">
      <c r="B291" s="172"/>
      <c r="D291" s="141" t="s">
        <v>138</v>
      </c>
      <c r="E291" s="173" t="s">
        <v>1</v>
      </c>
      <c r="F291" s="174" t="s">
        <v>345</v>
      </c>
      <c r="H291" s="173" t="s">
        <v>1</v>
      </c>
      <c r="I291" s="175"/>
      <c r="L291" s="172"/>
      <c r="M291" s="176"/>
      <c r="T291" s="177"/>
      <c r="AT291" s="173" t="s">
        <v>138</v>
      </c>
      <c r="AU291" s="173" t="s">
        <v>81</v>
      </c>
      <c r="AV291" s="14" t="s">
        <v>79</v>
      </c>
      <c r="AW291" s="14" t="s">
        <v>31</v>
      </c>
      <c r="AX291" s="14" t="s">
        <v>74</v>
      </c>
      <c r="AY291" s="173" t="s">
        <v>127</v>
      </c>
    </row>
    <row r="292" spans="2:65" s="12" customFormat="1">
      <c r="B292" s="145"/>
      <c r="D292" s="141" t="s">
        <v>138</v>
      </c>
      <c r="E292" s="146" t="s">
        <v>1</v>
      </c>
      <c r="F292" s="147" t="s">
        <v>289</v>
      </c>
      <c r="H292" s="148">
        <v>14.88</v>
      </c>
      <c r="I292" s="149"/>
      <c r="L292" s="145"/>
      <c r="M292" s="150"/>
      <c r="T292" s="151"/>
      <c r="AT292" s="146" t="s">
        <v>138</v>
      </c>
      <c r="AU292" s="146" t="s">
        <v>81</v>
      </c>
      <c r="AV292" s="12" t="s">
        <v>81</v>
      </c>
      <c r="AW292" s="12" t="s">
        <v>31</v>
      </c>
      <c r="AX292" s="12" t="s">
        <v>74</v>
      </c>
      <c r="AY292" s="146" t="s">
        <v>127</v>
      </c>
    </row>
    <row r="293" spans="2:65" s="14" customFormat="1">
      <c r="B293" s="172"/>
      <c r="D293" s="141" t="s">
        <v>138</v>
      </c>
      <c r="E293" s="173" t="s">
        <v>1</v>
      </c>
      <c r="F293" s="174" t="s">
        <v>290</v>
      </c>
      <c r="H293" s="173" t="s">
        <v>1</v>
      </c>
      <c r="I293" s="175"/>
      <c r="L293" s="172"/>
      <c r="M293" s="176"/>
      <c r="T293" s="177"/>
      <c r="AT293" s="173" t="s">
        <v>138</v>
      </c>
      <c r="AU293" s="173" t="s">
        <v>81</v>
      </c>
      <c r="AV293" s="14" t="s">
        <v>79</v>
      </c>
      <c r="AW293" s="14" t="s">
        <v>31</v>
      </c>
      <c r="AX293" s="14" t="s">
        <v>74</v>
      </c>
      <c r="AY293" s="173" t="s">
        <v>127</v>
      </c>
    </row>
    <row r="294" spans="2:65" s="13" customFormat="1">
      <c r="B294" s="152"/>
      <c r="D294" s="141" t="s">
        <v>138</v>
      </c>
      <c r="E294" s="153" t="s">
        <v>1</v>
      </c>
      <c r="F294" s="154" t="s">
        <v>147</v>
      </c>
      <c r="H294" s="155">
        <v>102.255</v>
      </c>
      <c r="I294" s="156"/>
      <c r="L294" s="152"/>
      <c r="M294" s="157"/>
      <c r="T294" s="158"/>
      <c r="AT294" s="153" t="s">
        <v>138</v>
      </c>
      <c r="AU294" s="153" t="s">
        <v>81</v>
      </c>
      <c r="AV294" s="13" t="s">
        <v>134</v>
      </c>
      <c r="AW294" s="13" t="s">
        <v>31</v>
      </c>
      <c r="AX294" s="13" t="s">
        <v>79</v>
      </c>
      <c r="AY294" s="153" t="s">
        <v>127</v>
      </c>
    </row>
    <row r="295" spans="2:65" s="11" customFormat="1" ht="22.95" customHeight="1">
      <c r="B295" s="115"/>
      <c r="D295" s="116" t="s">
        <v>73</v>
      </c>
      <c r="E295" s="125" t="s">
        <v>368</v>
      </c>
      <c r="F295" s="125" t="s">
        <v>369</v>
      </c>
      <c r="I295" s="118"/>
      <c r="J295" s="126">
        <f>BK295</f>
        <v>0</v>
      </c>
      <c r="L295" s="115"/>
      <c r="M295" s="120"/>
      <c r="P295" s="121">
        <f>SUM(P296:P299)</f>
        <v>0</v>
      </c>
      <c r="R295" s="121">
        <f>SUM(R296:R299)</f>
        <v>0.81825239999999999</v>
      </c>
      <c r="T295" s="122">
        <f>SUM(T296:T299)</f>
        <v>0</v>
      </c>
      <c r="AR295" s="116" t="s">
        <v>81</v>
      </c>
      <c r="AT295" s="123" t="s">
        <v>73</v>
      </c>
      <c r="AU295" s="123" t="s">
        <v>79</v>
      </c>
      <c r="AY295" s="116" t="s">
        <v>127</v>
      </c>
      <c r="BK295" s="124">
        <f>SUM(BK296:BK299)</f>
        <v>0</v>
      </c>
    </row>
    <row r="296" spans="2:65" s="1" customFormat="1" ht="49.2" customHeight="1">
      <c r="B296" s="31"/>
      <c r="C296" s="127" t="s">
        <v>370</v>
      </c>
      <c r="D296" s="127" t="s">
        <v>130</v>
      </c>
      <c r="E296" s="128" t="s">
        <v>371</v>
      </c>
      <c r="F296" s="129" t="s">
        <v>372</v>
      </c>
      <c r="G296" s="130" t="s">
        <v>142</v>
      </c>
      <c r="H296" s="131">
        <v>23.513000000000002</v>
      </c>
      <c r="I296" s="132"/>
      <c r="J296" s="133">
        <f>ROUND(I296*H296,2)</f>
        <v>0</v>
      </c>
      <c r="K296" s="134"/>
      <c r="L296" s="31"/>
      <c r="M296" s="135" t="s">
        <v>1</v>
      </c>
      <c r="N296" s="136" t="s">
        <v>39</v>
      </c>
      <c r="P296" s="137">
        <f>O296*H296</f>
        <v>0</v>
      </c>
      <c r="Q296" s="137">
        <v>3.4799999999999998E-2</v>
      </c>
      <c r="R296" s="137">
        <f>Q296*H296</f>
        <v>0.81825239999999999</v>
      </c>
      <c r="S296" s="137">
        <v>0</v>
      </c>
      <c r="T296" s="138">
        <f>S296*H296</f>
        <v>0</v>
      </c>
      <c r="AR296" s="139" t="s">
        <v>172</v>
      </c>
      <c r="AT296" s="139" t="s">
        <v>130</v>
      </c>
      <c r="AU296" s="139" t="s">
        <v>81</v>
      </c>
      <c r="AY296" s="16" t="s">
        <v>127</v>
      </c>
      <c r="BE296" s="140">
        <f>IF(N296="základní",J296,0)</f>
        <v>0</v>
      </c>
      <c r="BF296" s="140">
        <f>IF(N296="snížená",J296,0)</f>
        <v>0</v>
      </c>
      <c r="BG296" s="140">
        <f>IF(N296="zákl. přenesená",J296,0)</f>
        <v>0</v>
      </c>
      <c r="BH296" s="140">
        <f>IF(N296="sníž. přenesená",J296,0)</f>
        <v>0</v>
      </c>
      <c r="BI296" s="140">
        <f>IF(N296="nulová",J296,0)</f>
        <v>0</v>
      </c>
      <c r="BJ296" s="16" t="s">
        <v>79</v>
      </c>
      <c r="BK296" s="140">
        <f>ROUND(I296*H296,2)</f>
        <v>0</v>
      </c>
      <c r="BL296" s="16" t="s">
        <v>172</v>
      </c>
      <c r="BM296" s="139" t="s">
        <v>373</v>
      </c>
    </row>
    <row r="297" spans="2:65" s="1" customFormat="1" ht="19.2">
      <c r="B297" s="31"/>
      <c r="D297" s="141" t="s">
        <v>136</v>
      </c>
      <c r="F297" s="142" t="s">
        <v>374</v>
      </c>
      <c r="I297" s="143"/>
      <c r="L297" s="31"/>
      <c r="M297" s="144"/>
      <c r="T297" s="53"/>
      <c r="AT297" s="16" t="s">
        <v>136</v>
      </c>
      <c r="AU297" s="16" t="s">
        <v>81</v>
      </c>
    </row>
    <row r="298" spans="2:65" s="14" customFormat="1">
      <c r="B298" s="172"/>
      <c r="D298" s="141" t="s">
        <v>138</v>
      </c>
      <c r="E298" s="173" t="s">
        <v>1</v>
      </c>
      <c r="F298" s="174" t="s">
        <v>375</v>
      </c>
      <c r="H298" s="173" t="s">
        <v>1</v>
      </c>
      <c r="I298" s="175"/>
      <c r="L298" s="172"/>
      <c r="M298" s="176"/>
      <c r="T298" s="177"/>
      <c r="AT298" s="173" t="s">
        <v>138</v>
      </c>
      <c r="AU298" s="173" t="s">
        <v>81</v>
      </c>
      <c r="AV298" s="14" t="s">
        <v>79</v>
      </c>
      <c r="AW298" s="14" t="s">
        <v>31</v>
      </c>
      <c r="AX298" s="14" t="s">
        <v>74</v>
      </c>
      <c r="AY298" s="173" t="s">
        <v>127</v>
      </c>
    </row>
    <row r="299" spans="2:65" s="12" customFormat="1">
      <c r="B299" s="145"/>
      <c r="D299" s="141" t="s">
        <v>138</v>
      </c>
      <c r="E299" s="146" t="s">
        <v>1</v>
      </c>
      <c r="F299" s="147" t="s">
        <v>376</v>
      </c>
      <c r="H299" s="148">
        <v>23.513000000000002</v>
      </c>
      <c r="I299" s="149"/>
      <c r="L299" s="145"/>
      <c r="M299" s="150"/>
      <c r="T299" s="151"/>
      <c r="AT299" s="146" t="s">
        <v>138</v>
      </c>
      <c r="AU299" s="146" t="s">
        <v>81</v>
      </c>
      <c r="AV299" s="12" t="s">
        <v>81</v>
      </c>
      <c r="AW299" s="12" t="s">
        <v>31</v>
      </c>
      <c r="AX299" s="12" t="s">
        <v>79</v>
      </c>
      <c r="AY299" s="146" t="s">
        <v>127</v>
      </c>
    </row>
    <row r="300" spans="2:65" s="11" customFormat="1" ht="25.95" customHeight="1">
      <c r="B300" s="115"/>
      <c r="D300" s="116" t="s">
        <v>73</v>
      </c>
      <c r="E300" s="117" t="s">
        <v>377</v>
      </c>
      <c r="F300" s="117" t="s">
        <v>378</v>
      </c>
      <c r="I300" s="118"/>
      <c r="J300" s="119">
        <f>BK300</f>
        <v>0</v>
      </c>
      <c r="L300" s="115"/>
      <c r="M300" s="120"/>
      <c r="P300" s="121">
        <f>SUM(P301:P303)</f>
        <v>0</v>
      </c>
      <c r="R300" s="121">
        <f>SUM(R301:R303)</f>
        <v>0</v>
      </c>
      <c r="T300" s="122">
        <f>SUM(T301:T303)</f>
        <v>0</v>
      </c>
      <c r="AR300" s="116" t="s">
        <v>134</v>
      </c>
      <c r="AT300" s="123" t="s">
        <v>73</v>
      </c>
      <c r="AU300" s="123" t="s">
        <v>74</v>
      </c>
      <c r="AY300" s="116" t="s">
        <v>127</v>
      </c>
      <c r="BK300" s="124">
        <f>SUM(BK301:BK303)</f>
        <v>0</v>
      </c>
    </row>
    <row r="301" spans="2:65" s="1" customFormat="1" ht="16.5" customHeight="1">
      <c r="B301" s="31"/>
      <c r="C301" s="127" t="s">
        <v>379</v>
      </c>
      <c r="D301" s="127" t="s">
        <v>130</v>
      </c>
      <c r="E301" s="128" t="s">
        <v>380</v>
      </c>
      <c r="F301" s="129" t="s">
        <v>381</v>
      </c>
      <c r="G301" s="130" t="s">
        <v>382</v>
      </c>
      <c r="H301" s="131">
        <v>30</v>
      </c>
      <c r="I301" s="132"/>
      <c r="J301" s="133">
        <f>ROUND(I301*H301,2)</f>
        <v>0</v>
      </c>
      <c r="K301" s="134"/>
      <c r="L301" s="31"/>
      <c r="M301" s="135" t="s">
        <v>1</v>
      </c>
      <c r="N301" s="136" t="s">
        <v>39</v>
      </c>
      <c r="P301" s="137">
        <f>O301*H301</f>
        <v>0</v>
      </c>
      <c r="Q301" s="137">
        <v>0</v>
      </c>
      <c r="R301" s="137">
        <f>Q301*H301</f>
        <v>0</v>
      </c>
      <c r="S301" s="137">
        <v>0</v>
      </c>
      <c r="T301" s="138">
        <f>S301*H301</f>
        <v>0</v>
      </c>
      <c r="AR301" s="139" t="s">
        <v>338</v>
      </c>
      <c r="AT301" s="139" t="s">
        <v>130</v>
      </c>
      <c r="AU301" s="139" t="s">
        <v>79</v>
      </c>
      <c r="AY301" s="16" t="s">
        <v>127</v>
      </c>
      <c r="BE301" s="140">
        <f>IF(N301="základní",J301,0)</f>
        <v>0</v>
      </c>
      <c r="BF301" s="140">
        <f>IF(N301="snížená",J301,0)</f>
        <v>0</v>
      </c>
      <c r="BG301" s="140">
        <f>IF(N301="zákl. přenesená",J301,0)</f>
        <v>0</v>
      </c>
      <c r="BH301" s="140">
        <f>IF(N301="sníž. přenesená",J301,0)</f>
        <v>0</v>
      </c>
      <c r="BI301" s="140">
        <f>IF(N301="nulová",J301,0)</f>
        <v>0</v>
      </c>
      <c r="BJ301" s="16" t="s">
        <v>79</v>
      </c>
      <c r="BK301" s="140">
        <f>ROUND(I301*H301,2)</f>
        <v>0</v>
      </c>
      <c r="BL301" s="16" t="s">
        <v>338</v>
      </c>
      <c r="BM301" s="139" t="s">
        <v>383</v>
      </c>
    </row>
    <row r="302" spans="2:65" s="1" customFormat="1" ht="19.2">
      <c r="B302" s="31"/>
      <c r="D302" s="141" t="s">
        <v>136</v>
      </c>
      <c r="F302" s="142" t="s">
        <v>384</v>
      </c>
      <c r="I302" s="143"/>
      <c r="L302" s="31"/>
      <c r="M302" s="144"/>
      <c r="T302" s="53"/>
      <c r="AT302" s="16" t="s">
        <v>136</v>
      </c>
      <c r="AU302" s="16" t="s">
        <v>79</v>
      </c>
    </row>
    <row r="303" spans="2:65" s="1" customFormat="1">
      <c r="B303" s="31"/>
      <c r="D303" s="159" t="s">
        <v>154</v>
      </c>
      <c r="F303" s="160" t="s">
        <v>385</v>
      </c>
      <c r="I303" s="143"/>
      <c r="L303" s="31"/>
      <c r="M303" s="144"/>
      <c r="T303" s="53"/>
      <c r="AT303" s="16" t="s">
        <v>154</v>
      </c>
      <c r="AU303" s="16" t="s">
        <v>79</v>
      </c>
    </row>
    <row r="304" spans="2:65" s="11" customFormat="1" ht="25.95" customHeight="1">
      <c r="B304" s="115"/>
      <c r="D304" s="116" t="s">
        <v>73</v>
      </c>
      <c r="E304" s="117" t="s">
        <v>387</v>
      </c>
      <c r="F304" s="117" t="s">
        <v>388</v>
      </c>
      <c r="I304" s="118"/>
      <c r="J304" s="119">
        <f>BK304</f>
        <v>0</v>
      </c>
      <c r="L304" s="115"/>
      <c r="M304" s="120"/>
      <c r="P304" s="121">
        <f>P305+P315+P319+P329+P333+P337</f>
        <v>0</v>
      </c>
      <c r="R304" s="121">
        <f>R305+R315+R319+R329+R333+R337</f>
        <v>0</v>
      </c>
      <c r="T304" s="122">
        <f>T305+T315+T319+T329+T333+T337</f>
        <v>0</v>
      </c>
      <c r="AR304" s="116" t="s">
        <v>161</v>
      </c>
      <c r="AT304" s="123" t="s">
        <v>73</v>
      </c>
      <c r="AU304" s="123" t="s">
        <v>74</v>
      </c>
      <c r="AY304" s="116" t="s">
        <v>127</v>
      </c>
      <c r="BK304" s="124">
        <f>BK305+BK315+BK319+BK329+BK333+BK337</f>
        <v>0</v>
      </c>
    </row>
    <row r="305" spans="2:65" s="11" customFormat="1" ht="22.95" customHeight="1">
      <c r="B305" s="115"/>
      <c r="D305" s="116" t="s">
        <v>73</v>
      </c>
      <c r="E305" s="125" t="s">
        <v>389</v>
      </c>
      <c r="F305" s="125" t="s">
        <v>390</v>
      </c>
      <c r="I305" s="118"/>
      <c r="J305" s="126">
        <f>BK305</f>
        <v>0</v>
      </c>
      <c r="L305" s="115"/>
      <c r="M305" s="120"/>
      <c r="P305" s="121">
        <f>SUM(P306:P314)</f>
        <v>0</v>
      </c>
      <c r="R305" s="121">
        <f>SUM(R306:R314)</f>
        <v>0</v>
      </c>
      <c r="T305" s="122">
        <f>SUM(T306:T314)</f>
        <v>0</v>
      </c>
      <c r="AR305" s="116" t="s">
        <v>161</v>
      </c>
      <c r="AT305" s="123" t="s">
        <v>73</v>
      </c>
      <c r="AU305" s="123" t="s">
        <v>79</v>
      </c>
      <c r="AY305" s="116" t="s">
        <v>127</v>
      </c>
      <c r="BK305" s="124">
        <f>SUM(BK306:BK314)</f>
        <v>0</v>
      </c>
    </row>
    <row r="306" spans="2:65" s="1" customFormat="1" ht="16.5" customHeight="1">
      <c r="B306" s="31"/>
      <c r="C306" s="127">
        <v>43</v>
      </c>
      <c r="D306" s="127" t="s">
        <v>130</v>
      </c>
      <c r="E306" s="128" t="s">
        <v>391</v>
      </c>
      <c r="F306" s="129" t="s">
        <v>392</v>
      </c>
      <c r="G306" s="130" t="s">
        <v>393</v>
      </c>
      <c r="H306" s="131">
        <v>1</v>
      </c>
      <c r="I306" s="132"/>
      <c r="J306" s="133">
        <f>ROUND(I306*H306,2)</f>
        <v>0</v>
      </c>
      <c r="K306" s="134"/>
      <c r="L306" s="31"/>
      <c r="M306" s="135" t="s">
        <v>1</v>
      </c>
      <c r="N306" s="136" t="s">
        <v>39</v>
      </c>
      <c r="P306" s="137">
        <f>O306*H306</f>
        <v>0</v>
      </c>
      <c r="Q306" s="137">
        <v>0</v>
      </c>
      <c r="R306" s="137">
        <f>Q306*H306</f>
        <v>0</v>
      </c>
      <c r="S306" s="137">
        <v>0</v>
      </c>
      <c r="T306" s="138">
        <f>S306*H306</f>
        <v>0</v>
      </c>
      <c r="AR306" s="139" t="s">
        <v>394</v>
      </c>
      <c r="AT306" s="139" t="s">
        <v>130</v>
      </c>
      <c r="AU306" s="139" t="s">
        <v>81</v>
      </c>
      <c r="AY306" s="16" t="s">
        <v>127</v>
      </c>
      <c r="BE306" s="140">
        <f>IF(N306="základní",J306,0)</f>
        <v>0</v>
      </c>
      <c r="BF306" s="140">
        <f>IF(N306="snížená",J306,0)</f>
        <v>0</v>
      </c>
      <c r="BG306" s="140">
        <f>IF(N306="zákl. přenesená",J306,0)</f>
        <v>0</v>
      </c>
      <c r="BH306" s="140">
        <f>IF(N306="sníž. přenesená",J306,0)</f>
        <v>0</v>
      </c>
      <c r="BI306" s="140">
        <f>IF(N306="nulová",J306,0)</f>
        <v>0</v>
      </c>
      <c r="BJ306" s="16" t="s">
        <v>79</v>
      </c>
      <c r="BK306" s="140">
        <f>ROUND(I306*H306,2)</f>
        <v>0</v>
      </c>
      <c r="BL306" s="16" t="s">
        <v>394</v>
      </c>
      <c r="BM306" s="139" t="s">
        <v>395</v>
      </c>
    </row>
    <row r="307" spans="2:65" s="1" customFormat="1">
      <c r="B307" s="31"/>
      <c r="D307" s="141" t="s">
        <v>136</v>
      </c>
      <c r="F307" s="142" t="s">
        <v>392</v>
      </c>
      <c r="I307" s="143"/>
      <c r="L307" s="31"/>
      <c r="M307" s="144"/>
      <c r="T307" s="53"/>
      <c r="AT307" s="16" t="s">
        <v>136</v>
      </c>
      <c r="AU307" s="16" t="s">
        <v>81</v>
      </c>
    </row>
    <row r="308" spans="2:65" s="1" customFormat="1">
      <c r="B308" s="31"/>
      <c r="D308" s="159" t="s">
        <v>154</v>
      </c>
      <c r="F308" s="160" t="s">
        <v>396</v>
      </c>
      <c r="I308" s="143"/>
      <c r="L308" s="31"/>
      <c r="M308" s="144"/>
      <c r="T308" s="53"/>
      <c r="AT308" s="16" t="s">
        <v>154</v>
      </c>
      <c r="AU308" s="16" t="s">
        <v>81</v>
      </c>
    </row>
    <row r="309" spans="2:65" s="1" customFormat="1" ht="16.5" customHeight="1">
      <c r="B309" s="31"/>
      <c r="C309" s="127">
        <v>44</v>
      </c>
      <c r="D309" s="127" t="s">
        <v>130</v>
      </c>
      <c r="E309" s="128" t="s">
        <v>397</v>
      </c>
      <c r="F309" s="129" t="s">
        <v>398</v>
      </c>
      <c r="G309" s="130" t="s">
        <v>393</v>
      </c>
      <c r="H309" s="131">
        <v>1</v>
      </c>
      <c r="I309" s="132"/>
      <c r="J309" s="133">
        <f>ROUND(I309*H309,2)</f>
        <v>0</v>
      </c>
      <c r="K309" s="134"/>
      <c r="L309" s="31"/>
      <c r="M309" s="135" t="s">
        <v>1</v>
      </c>
      <c r="N309" s="136" t="s">
        <v>39</v>
      </c>
      <c r="P309" s="137">
        <f>O309*H309</f>
        <v>0</v>
      </c>
      <c r="Q309" s="137">
        <v>0</v>
      </c>
      <c r="R309" s="137">
        <f>Q309*H309</f>
        <v>0</v>
      </c>
      <c r="S309" s="137">
        <v>0</v>
      </c>
      <c r="T309" s="138">
        <f>S309*H309</f>
        <v>0</v>
      </c>
      <c r="AR309" s="139" t="s">
        <v>394</v>
      </c>
      <c r="AT309" s="139" t="s">
        <v>130</v>
      </c>
      <c r="AU309" s="139" t="s">
        <v>81</v>
      </c>
      <c r="AY309" s="16" t="s">
        <v>127</v>
      </c>
      <c r="BE309" s="140">
        <f>IF(N309="základní",J309,0)</f>
        <v>0</v>
      </c>
      <c r="BF309" s="140">
        <f>IF(N309="snížená",J309,0)</f>
        <v>0</v>
      </c>
      <c r="BG309" s="140">
        <f>IF(N309="zákl. přenesená",J309,0)</f>
        <v>0</v>
      </c>
      <c r="BH309" s="140">
        <f>IF(N309="sníž. přenesená",J309,0)</f>
        <v>0</v>
      </c>
      <c r="BI309" s="140">
        <f>IF(N309="nulová",J309,0)</f>
        <v>0</v>
      </c>
      <c r="BJ309" s="16" t="s">
        <v>79</v>
      </c>
      <c r="BK309" s="140">
        <f>ROUND(I309*H309,2)</f>
        <v>0</v>
      </c>
      <c r="BL309" s="16" t="s">
        <v>394</v>
      </c>
      <c r="BM309" s="139" t="s">
        <v>399</v>
      </c>
    </row>
    <row r="310" spans="2:65" s="1" customFormat="1">
      <c r="B310" s="31"/>
      <c r="D310" s="141" t="s">
        <v>136</v>
      </c>
      <c r="F310" s="142" t="s">
        <v>398</v>
      </c>
      <c r="I310" s="143"/>
      <c r="L310" s="31"/>
      <c r="M310" s="144"/>
      <c r="T310" s="53"/>
      <c r="AT310" s="16" t="s">
        <v>136</v>
      </c>
      <c r="AU310" s="16" t="s">
        <v>81</v>
      </c>
    </row>
    <row r="311" spans="2:65" s="1" customFormat="1">
      <c r="B311" s="31"/>
      <c r="D311" s="159" t="s">
        <v>154</v>
      </c>
      <c r="F311" s="160" t="s">
        <v>400</v>
      </c>
      <c r="I311" s="143"/>
      <c r="L311" s="31"/>
      <c r="M311" s="144"/>
      <c r="T311" s="53"/>
      <c r="AT311" s="16" t="s">
        <v>154</v>
      </c>
      <c r="AU311" s="16" t="s">
        <v>81</v>
      </c>
    </row>
    <row r="312" spans="2:65" s="1" customFormat="1" ht="16.5" customHeight="1">
      <c r="B312" s="31"/>
      <c r="C312" s="127">
        <v>45</v>
      </c>
      <c r="D312" s="127" t="s">
        <v>130</v>
      </c>
      <c r="E312" s="128" t="s">
        <v>401</v>
      </c>
      <c r="F312" s="129" t="s">
        <v>402</v>
      </c>
      <c r="G312" s="130" t="s">
        <v>393</v>
      </c>
      <c r="H312" s="131">
        <v>1</v>
      </c>
      <c r="I312" s="132"/>
      <c r="J312" s="133">
        <f>ROUND(I312*H312,2)</f>
        <v>0</v>
      </c>
      <c r="K312" s="134"/>
      <c r="L312" s="31"/>
      <c r="M312" s="135" t="s">
        <v>1</v>
      </c>
      <c r="N312" s="136" t="s">
        <v>39</v>
      </c>
      <c r="P312" s="137">
        <f>O312*H312</f>
        <v>0</v>
      </c>
      <c r="Q312" s="137">
        <v>0</v>
      </c>
      <c r="R312" s="137">
        <f>Q312*H312</f>
        <v>0</v>
      </c>
      <c r="S312" s="137">
        <v>0</v>
      </c>
      <c r="T312" s="138">
        <f>S312*H312</f>
        <v>0</v>
      </c>
      <c r="AR312" s="139" t="s">
        <v>394</v>
      </c>
      <c r="AT312" s="139" t="s">
        <v>130</v>
      </c>
      <c r="AU312" s="139" t="s">
        <v>81</v>
      </c>
      <c r="AY312" s="16" t="s">
        <v>127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6" t="s">
        <v>79</v>
      </c>
      <c r="BK312" s="140">
        <f>ROUND(I312*H312,2)</f>
        <v>0</v>
      </c>
      <c r="BL312" s="16" t="s">
        <v>394</v>
      </c>
      <c r="BM312" s="139" t="s">
        <v>403</v>
      </c>
    </row>
    <row r="313" spans="2:65" s="1" customFormat="1">
      <c r="B313" s="31"/>
      <c r="D313" s="141" t="s">
        <v>136</v>
      </c>
      <c r="F313" s="142" t="s">
        <v>402</v>
      </c>
      <c r="I313" s="143"/>
      <c r="L313" s="31"/>
      <c r="M313" s="144"/>
      <c r="T313" s="53"/>
      <c r="AT313" s="16" t="s">
        <v>136</v>
      </c>
      <c r="AU313" s="16" t="s">
        <v>81</v>
      </c>
    </row>
    <row r="314" spans="2:65" s="1" customFormat="1">
      <c r="B314" s="31"/>
      <c r="D314" s="159" t="s">
        <v>154</v>
      </c>
      <c r="F314" s="160" t="s">
        <v>404</v>
      </c>
      <c r="I314" s="143"/>
      <c r="L314" s="31"/>
      <c r="M314" s="144"/>
      <c r="T314" s="53"/>
      <c r="AT314" s="16" t="s">
        <v>154</v>
      </c>
      <c r="AU314" s="16" t="s">
        <v>81</v>
      </c>
    </row>
    <row r="315" spans="2:65" s="11" customFormat="1" ht="22.95" customHeight="1">
      <c r="B315" s="115"/>
      <c r="D315" s="116" t="s">
        <v>73</v>
      </c>
      <c r="E315" s="125" t="s">
        <v>405</v>
      </c>
      <c r="F315" s="125" t="s">
        <v>406</v>
      </c>
      <c r="I315" s="118"/>
      <c r="J315" s="126">
        <f>BK315</f>
        <v>0</v>
      </c>
      <c r="L315" s="115"/>
      <c r="M315" s="120"/>
      <c r="P315" s="121">
        <f>SUM(P316:P318)</f>
        <v>0</v>
      </c>
      <c r="R315" s="121">
        <f>SUM(R316:R318)</f>
        <v>0</v>
      </c>
      <c r="T315" s="122">
        <f>SUM(T316:T318)</f>
        <v>0</v>
      </c>
      <c r="AR315" s="116" t="s">
        <v>161</v>
      </c>
      <c r="AT315" s="123" t="s">
        <v>73</v>
      </c>
      <c r="AU315" s="123" t="s">
        <v>79</v>
      </c>
      <c r="AY315" s="116" t="s">
        <v>127</v>
      </c>
      <c r="BK315" s="124">
        <f>SUM(BK316:BK318)</f>
        <v>0</v>
      </c>
    </row>
    <row r="316" spans="2:65" s="1" customFormat="1" ht="16.5" customHeight="1">
      <c r="B316" s="31"/>
      <c r="C316" s="127">
        <v>46</v>
      </c>
      <c r="D316" s="127" t="s">
        <v>130</v>
      </c>
      <c r="E316" s="128" t="s">
        <v>407</v>
      </c>
      <c r="F316" s="129" t="s">
        <v>406</v>
      </c>
      <c r="G316" s="130" t="s">
        <v>393</v>
      </c>
      <c r="H316" s="131">
        <v>1</v>
      </c>
      <c r="I316" s="132"/>
      <c r="J316" s="133">
        <f>ROUND(I316*H316,2)</f>
        <v>0</v>
      </c>
      <c r="K316" s="134"/>
      <c r="L316" s="31"/>
      <c r="M316" s="135" t="s">
        <v>1</v>
      </c>
      <c r="N316" s="136" t="s">
        <v>39</v>
      </c>
      <c r="P316" s="137">
        <f>O316*H316</f>
        <v>0</v>
      </c>
      <c r="Q316" s="137">
        <v>0</v>
      </c>
      <c r="R316" s="137">
        <f>Q316*H316</f>
        <v>0</v>
      </c>
      <c r="S316" s="137">
        <v>0</v>
      </c>
      <c r="T316" s="138">
        <f>S316*H316</f>
        <v>0</v>
      </c>
      <c r="AR316" s="139" t="s">
        <v>394</v>
      </c>
      <c r="AT316" s="139" t="s">
        <v>130</v>
      </c>
      <c r="AU316" s="139" t="s">
        <v>81</v>
      </c>
      <c r="AY316" s="16" t="s">
        <v>127</v>
      </c>
      <c r="BE316" s="140">
        <f>IF(N316="základní",J316,0)</f>
        <v>0</v>
      </c>
      <c r="BF316" s="140">
        <f>IF(N316="snížená",J316,0)</f>
        <v>0</v>
      </c>
      <c r="BG316" s="140">
        <f>IF(N316="zákl. přenesená",J316,0)</f>
        <v>0</v>
      </c>
      <c r="BH316" s="140">
        <f>IF(N316="sníž. přenesená",J316,0)</f>
        <v>0</v>
      </c>
      <c r="BI316" s="140">
        <f>IF(N316="nulová",J316,0)</f>
        <v>0</v>
      </c>
      <c r="BJ316" s="16" t="s">
        <v>79</v>
      </c>
      <c r="BK316" s="140">
        <f>ROUND(I316*H316,2)</f>
        <v>0</v>
      </c>
      <c r="BL316" s="16" t="s">
        <v>394</v>
      </c>
      <c r="BM316" s="139" t="s">
        <v>408</v>
      </c>
    </row>
    <row r="317" spans="2:65" s="1" customFormat="1">
      <c r="B317" s="31"/>
      <c r="D317" s="141" t="s">
        <v>136</v>
      </c>
      <c r="F317" s="142" t="s">
        <v>406</v>
      </c>
      <c r="I317" s="143"/>
      <c r="L317" s="31"/>
      <c r="M317" s="144"/>
      <c r="T317" s="53"/>
      <c r="AT317" s="16" t="s">
        <v>136</v>
      </c>
      <c r="AU317" s="16" t="s">
        <v>81</v>
      </c>
    </row>
    <row r="318" spans="2:65" s="1" customFormat="1">
      <c r="B318" s="31"/>
      <c r="D318" s="159" t="s">
        <v>154</v>
      </c>
      <c r="F318" s="160" t="s">
        <v>409</v>
      </c>
      <c r="I318" s="143"/>
      <c r="L318" s="31"/>
      <c r="M318" s="144"/>
      <c r="T318" s="53"/>
      <c r="AT318" s="16" t="s">
        <v>154</v>
      </c>
      <c r="AU318" s="16" t="s">
        <v>81</v>
      </c>
    </row>
    <row r="319" spans="2:65" s="11" customFormat="1" ht="22.95" customHeight="1">
      <c r="B319" s="115"/>
      <c r="D319" s="116" t="s">
        <v>73</v>
      </c>
      <c r="E319" s="125" t="s">
        <v>410</v>
      </c>
      <c r="F319" s="125" t="s">
        <v>411</v>
      </c>
      <c r="I319" s="118"/>
      <c r="J319" s="126">
        <f>BK319</f>
        <v>0</v>
      </c>
      <c r="L319" s="115"/>
      <c r="M319" s="120"/>
      <c r="P319" s="121">
        <f>SUM(P320:P328)</f>
        <v>0</v>
      </c>
      <c r="R319" s="121">
        <f>SUM(R320:R328)</f>
        <v>0</v>
      </c>
      <c r="T319" s="122">
        <f>SUM(T320:T328)</f>
        <v>0</v>
      </c>
      <c r="AR319" s="116" t="s">
        <v>161</v>
      </c>
      <c r="AT319" s="123" t="s">
        <v>73</v>
      </c>
      <c r="AU319" s="123" t="s">
        <v>79</v>
      </c>
      <c r="AY319" s="116" t="s">
        <v>127</v>
      </c>
      <c r="BK319" s="124">
        <f>SUM(BK320:BK328)</f>
        <v>0</v>
      </c>
    </row>
    <row r="320" spans="2:65" s="1" customFormat="1" ht="16.5" customHeight="1">
      <c r="B320" s="31"/>
      <c r="C320" s="127">
        <v>47</v>
      </c>
      <c r="D320" s="127" t="s">
        <v>130</v>
      </c>
      <c r="E320" s="128" t="s">
        <v>412</v>
      </c>
      <c r="F320" s="129" t="s">
        <v>413</v>
      </c>
      <c r="G320" s="130" t="s">
        <v>393</v>
      </c>
      <c r="H320" s="131">
        <v>1</v>
      </c>
      <c r="I320" s="132"/>
      <c r="J320" s="133">
        <f>ROUND(I320*H320,2)</f>
        <v>0</v>
      </c>
      <c r="K320" s="134"/>
      <c r="L320" s="31"/>
      <c r="M320" s="135" t="s">
        <v>1</v>
      </c>
      <c r="N320" s="136" t="s">
        <v>39</v>
      </c>
      <c r="P320" s="137">
        <f>O320*H320</f>
        <v>0</v>
      </c>
      <c r="Q320" s="137">
        <v>0</v>
      </c>
      <c r="R320" s="137">
        <f>Q320*H320</f>
        <v>0</v>
      </c>
      <c r="S320" s="137">
        <v>0</v>
      </c>
      <c r="T320" s="138">
        <f>S320*H320</f>
        <v>0</v>
      </c>
      <c r="AR320" s="139" t="s">
        <v>394</v>
      </c>
      <c r="AT320" s="139" t="s">
        <v>130</v>
      </c>
      <c r="AU320" s="139" t="s">
        <v>81</v>
      </c>
      <c r="AY320" s="16" t="s">
        <v>127</v>
      </c>
      <c r="BE320" s="140">
        <f>IF(N320="základní",J320,0)</f>
        <v>0</v>
      </c>
      <c r="BF320" s="140">
        <f>IF(N320="snížená",J320,0)</f>
        <v>0</v>
      </c>
      <c r="BG320" s="140">
        <f>IF(N320="zákl. přenesená",J320,0)</f>
        <v>0</v>
      </c>
      <c r="BH320" s="140">
        <f>IF(N320="sníž. přenesená",J320,0)</f>
        <v>0</v>
      </c>
      <c r="BI320" s="140">
        <f>IF(N320="nulová",J320,0)</f>
        <v>0</v>
      </c>
      <c r="BJ320" s="16" t="s">
        <v>79</v>
      </c>
      <c r="BK320" s="140">
        <f>ROUND(I320*H320,2)</f>
        <v>0</v>
      </c>
      <c r="BL320" s="16" t="s">
        <v>394</v>
      </c>
      <c r="BM320" s="139" t="s">
        <v>414</v>
      </c>
    </row>
    <row r="321" spans="2:65" s="1" customFormat="1">
      <c r="B321" s="31"/>
      <c r="D321" s="141" t="s">
        <v>136</v>
      </c>
      <c r="F321" s="142" t="s">
        <v>413</v>
      </c>
      <c r="I321" s="143"/>
      <c r="L321" s="31"/>
      <c r="M321" s="144"/>
      <c r="T321" s="53"/>
      <c r="AT321" s="16" t="s">
        <v>136</v>
      </c>
      <c r="AU321" s="16" t="s">
        <v>81</v>
      </c>
    </row>
    <row r="322" spans="2:65" s="1" customFormat="1">
      <c r="B322" s="31"/>
      <c r="D322" s="159" t="s">
        <v>154</v>
      </c>
      <c r="F322" s="160" t="s">
        <v>415</v>
      </c>
      <c r="I322" s="143"/>
      <c r="L322" s="31"/>
      <c r="M322" s="144"/>
      <c r="T322" s="53"/>
      <c r="AT322" s="16" t="s">
        <v>154</v>
      </c>
      <c r="AU322" s="16" t="s">
        <v>81</v>
      </c>
    </row>
    <row r="323" spans="2:65" s="1" customFormat="1" ht="16.5" customHeight="1">
      <c r="B323" s="31"/>
      <c r="C323" s="127">
        <v>48</v>
      </c>
      <c r="D323" s="127" t="s">
        <v>130</v>
      </c>
      <c r="E323" s="128" t="s">
        <v>416</v>
      </c>
      <c r="F323" s="129" t="s">
        <v>417</v>
      </c>
      <c r="G323" s="130" t="s">
        <v>418</v>
      </c>
      <c r="H323" s="131">
        <v>1</v>
      </c>
      <c r="I323" s="132"/>
      <c r="J323" s="133">
        <f>ROUND(I323*H323,2)</f>
        <v>0</v>
      </c>
      <c r="K323" s="134"/>
      <c r="L323" s="31"/>
      <c r="M323" s="135" t="s">
        <v>1</v>
      </c>
      <c r="N323" s="136" t="s">
        <v>39</v>
      </c>
      <c r="P323" s="137">
        <f>O323*H323</f>
        <v>0</v>
      </c>
      <c r="Q323" s="137">
        <v>0</v>
      </c>
      <c r="R323" s="137">
        <f>Q323*H323</f>
        <v>0</v>
      </c>
      <c r="S323" s="137">
        <v>0</v>
      </c>
      <c r="T323" s="138">
        <f>S323*H323</f>
        <v>0</v>
      </c>
      <c r="AR323" s="139" t="s">
        <v>394</v>
      </c>
      <c r="AT323" s="139" t="s">
        <v>130</v>
      </c>
      <c r="AU323" s="139" t="s">
        <v>81</v>
      </c>
      <c r="AY323" s="16" t="s">
        <v>127</v>
      </c>
      <c r="BE323" s="140">
        <f>IF(N323="základní",J323,0)</f>
        <v>0</v>
      </c>
      <c r="BF323" s="140">
        <f>IF(N323="snížená",J323,0)</f>
        <v>0</v>
      </c>
      <c r="BG323" s="140">
        <f>IF(N323="zákl. přenesená",J323,0)</f>
        <v>0</v>
      </c>
      <c r="BH323" s="140">
        <f>IF(N323="sníž. přenesená",J323,0)</f>
        <v>0</v>
      </c>
      <c r="BI323" s="140">
        <f>IF(N323="nulová",J323,0)</f>
        <v>0</v>
      </c>
      <c r="BJ323" s="16" t="s">
        <v>79</v>
      </c>
      <c r="BK323" s="140">
        <f>ROUND(I323*H323,2)</f>
        <v>0</v>
      </c>
      <c r="BL323" s="16" t="s">
        <v>394</v>
      </c>
      <c r="BM323" s="139" t="s">
        <v>419</v>
      </c>
    </row>
    <row r="324" spans="2:65" s="1" customFormat="1">
      <c r="B324" s="31"/>
      <c r="D324" s="141" t="s">
        <v>136</v>
      </c>
      <c r="F324" s="142" t="s">
        <v>417</v>
      </c>
      <c r="I324" s="143"/>
      <c r="L324" s="31"/>
      <c r="M324" s="144"/>
      <c r="T324" s="53"/>
      <c r="AT324" s="16" t="s">
        <v>136</v>
      </c>
      <c r="AU324" s="16" t="s">
        <v>81</v>
      </c>
    </row>
    <row r="325" spans="2:65" s="1" customFormat="1">
      <c r="B325" s="31"/>
      <c r="D325" s="159" t="s">
        <v>154</v>
      </c>
      <c r="F325" s="160" t="s">
        <v>420</v>
      </c>
      <c r="I325" s="143"/>
      <c r="L325" s="31"/>
      <c r="M325" s="144"/>
      <c r="T325" s="53"/>
      <c r="AT325" s="16" t="s">
        <v>154</v>
      </c>
      <c r="AU325" s="16" t="s">
        <v>81</v>
      </c>
    </row>
    <row r="326" spans="2:65" s="1" customFormat="1" ht="16.5" customHeight="1">
      <c r="B326" s="31"/>
      <c r="C326" s="127">
        <v>49</v>
      </c>
      <c r="D326" s="127" t="s">
        <v>130</v>
      </c>
      <c r="E326" s="128" t="s">
        <v>421</v>
      </c>
      <c r="F326" s="129" t="s">
        <v>422</v>
      </c>
      <c r="G326" s="130" t="s">
        <v>393</v>
      </c>
      <c r="H326" s="131">
        <v>1</v>
      </c>
      <c r="I326" s="132"/>
      <c r="J326" s="133">
        <f>ROUND(I326*H326,2)</f>
        <v>0</v>
      </c>
      <c r="K326" s="134"/>
      <c r="L326" s="31"/>
      <c r="M326" s="135" t="s">
        <v>1</v>
      </c>
      <c r="N326" s="136" t="s">
        <v>39</v>
      </c>
      <c r="P326" s="137">
        <f>O326*H326</f>
        <v>0</v>
      </c>
      <c r="Q326" s="137">
        <v>0</v>
      </c>
      <c r="R326" s="137">
        <f>Q326*H326</f>
        <v>0</v>
      </c>
      <c r="S326" s="137">
        <v>0</v>
      </c>
      <c r="T326" s="138">
        <f>S326*H326</f>
        <v>0</v>
      </c>
      <c r="AR326" s="139" t="s">
        <v>394</v>
      </c>
      <c r="AT326" s="139" t="s">
        <v>130</v>
      </c>
      <c r="AU326" s="139" t="s">
        <v>81</v>
      </c>
      <c r="AY326" s="16" t="s">
        <v>127</v>
      </c>
      <c r="BE326" s="140">
        <f>IF(N326="základní",J326,0)</f>
        <v>0</v>
      </c>
      <c r="BF326" s="140">
        <f>IF(N326="snížená",J326,0)</f>
        <v>0</v>
      </c>
      <c r="BG326" s="140">
        <f>IF(N326="zákl. přenesená",J326,0)</f>
        <v>0</v>
      </c>
      <c r="BH326" s="140">
        <f>IF(N326="sníž. přenesená",J326,0)</f>
        <v>0</v>
      </c>
      <c r="BI326" s="140">
        <f>IF(N326="nulová",J326,0)</f>
        <v>0</v>
      </c>
      <c r="BJ326" s="16" t="s">
        <v>79</v>
      </c>
      <c r="BK326" s="140">
        <f>ROUND(I326*H326,2)</f>
        <v>0</v>
      </c>
      <c r="BL326" s="16" t="s">
        <v>394</v>
      </c>
      <c r="BM326" s="139" t="s">
        <v>423</v>
      </c>
    </row>
    <row r="327" spans="2:65" s="1" customFormat="1">
      <c r="B327" s="31"/>
      <c r="D327" s="141" t="s">
        <v>136</v>
      </c>
      <c r="F327" s="142" t="s">
        <v>422</v>
      </c>
      <c r="I327" s="143"/>
      <c r="L327" s="31"/>
      <c r="M327" s="144"/>
      <c r="T327" s="53"/>
      <c r="AT327" s="16" t="s">
        <v>136</v>
      </c>
      <c r="AU327" s="16" t="s">
        <v>81</v>
      </c>
    </row>
    <row r="328" spans="2:65" s="1" customFormat="1">
      <c r="B328" s="31"/>
      <c r="D328" s="159" t="s">
        <v>154</v>
      </c>
      <c r="F328" s="160" t="s">
        <v>424</v>
      </c>
      <c r="I328" s="143"/>
      <c r="L328" s="31"/>
      <c r="M328" s="144"/>
      <c r="T328" s="53"/>
      <c r="AT328" s="16" t="s">
        <v>154</v>
      </c>
      <c r="AU328" s="16" t="s">
        <v>81</v>
      </c>
    </row>
    <row r="329" spans="2:65" s="11" customFormat="1" ht="22.95" customHeight="1">
      <c r="B329" s="115"/>
      <c r="D329" s="116" t="s">
        <v>73</v>
      </c>
      <c r="E329" s="125" t="s">
        <v>425</v>
      </c>
      <c r="F329" s="125" t="s">
        <v>426</v>
      </c>
      <c r="I329" s="118"/>
      <c r="J329" s="126">
        <f>BK329</f>
        <v>0</v>
      </c>
      <c r="L329" s="115"/>
      <c r="M329" s="120"/>
      <c r="P329" s="121">
        <f>SUM(P330:P332)</f>
        <v>0</v>
      </c>
      <c r="R329" s="121">
        <f>SUM(R330:R332)</f>
        <v>0</v>
      </c>
      <c r="T329" s="122">
        <f>SUM(T330:T332)</f>
        <v>0</v>
      </c>
      <c r="AR329" s="116" t="s">
        <v>161</v>
      </c>
      <c r="AT329" s="123" t="s">
        <v>73</v>
      </c>
      <c r="AU329" s="123" t="s">
        <v>79</v>
      </c>
      <c r="AY329" s="116" t="s">
        <v>127</v>
      </c>
      <c r="BK329" s="124">
        <f>SUM(BK330:BK332)</f>
        <v>0</v>
      </c>
    </row>
    <row r="330" spans="2:65" s="1" customFormat="1" ht="16.5" customHeight="1">
      <c r="B330" s="31"/>
      <c r="C330" s="127">
        <v>50</v>
      </c>
      <c r="D330" s="127" t="s">
        <v>130</v>
      </c>
      <c r="E330" s="128" t="s">
        <v>427</v>
      </c>
      <c r="F330" s="129" t="s">
        <v>428</v>
      </c>
      <c r="G330" s="130" t="s">
        <v>393</v>
      </c>
      <c r="H330" s="131">
        <v>1</v>
      </c>
      <c r="I330" s="132"/>
      <c r="J330" s="133">
        <f>ROUND(I330*H330,2)</f>
        <v>0</v>
      </c>
      <c r="K330" s="134"/>
      <c r="L330" s="31"/>
      <c r="M330" s="135" t="s">
        <v>1</v>
      </c>
      <c r="N330" s="136" t="s">
        <v>39</v>
      </c>
      <c r="P330" s="137">
        <f>O330*H330</f>
        <v>0</v>
      </c>
      <c r="Q330" s="137">
        <v>0</v>
      </c>
      <c r="R330" s="137">
        <f>Q330*H330</f>
        <v>0</v>
      </c>
      <c r="S330" s="137">
        <v>0</v>
      </c>
      <c r="T330" s="138">
        <f>S330*H330</f>
        <v>0</v>
      </c>
      <c r="AR330" s="139" t="s">
        <v>394</v>
      </c>
      <c r="AT330" s="139" t="s">
        <v>130</v>
      </c>
      <c r="AU330" s="139" t="s">
        <v>81</v>
      </c>
      <c r="AY330" s="16" t="s">
        <v>127</v>
      </c>
      <c r="BE330" s="140">
        <f>IF(N330="základní",J330,0)</f>
        <v>0</v>
      </c>
      <c r="BF330" s="140">
        <f>IF(N330="snížená",J330,0)</f>
        <v>0</v>
      </c>
      <c r="BG330" s="140">
        <f>IF(N330="zákl. přenesená",J330,0)</f>
        <v>0</v>
      </c>
      <c r="BH330" s="140">
        <f>IF(N330="sníž. přenesená",J330,0)</f>
        <v>0</v>
      </c>
      <c r="BI330" s="140">
        <f>IF(N330="nulová",J330,0)</f>
        <v>0</v>
      </c>
      <c r="BJ330" s="16" t="s">
        <v>79</v>
      </c>
      <c r="BK330" s="140">
        <f>ROUND(I330*H330,2)</f>
        <v>0</v>
      </c>
      <c r="BL330" s="16" t="s">
        <v>394</v>
      </c>
      <c r="BM330" s="139" t="s">
        <v>429</v>
      </c>
    </row>
    <row r="331" spans="2:65" s="1" customFormat="1">
      <c r="B331" s="31"/>
      <c r="D331" s="141" t="s">
        <v>136</v>
      </c>
      <c r="F331" s="142" t="s">
        <v>428</v>
      </c>
      <c r="I331" s="143"/>
      <c r="L331" s="31"/>
      <c r="M331" s="144"/>
      <c r="T331" s="53"/>
      <c r="AT331" s="16" t="s">
        <v>136</v>
      </c>
      <c r="AU331" s="16" t="s">
        <v>81</v>
      </c>
    </row>
    <row r="332" spans="2:65" s="1" customFormat="1">
      <c r="B332" s="31"/>
      <c r="D332" s="159" t="s">
        <v>154</v>
      </c>
      <c r="F332" s="160" t="s">
        <v>430</v>
      </c>
      <c r="I332" s="143"/>
      <c r="L332" s="31"/>
      <c r="M332" s="144"/>
      <c r="T332" s="53"/>
      <c r="AT332" s="16" t="s">
        <v>154</v>
      </c>
      <c r="AU332" s="16" t="s">
        <v>81</v>
      </c>
    </row>
    <row r="333" spans="2:65" s="11" customFormat="1" ht="22.95" customHeight="1">
      <c r="B333" s="115"/>
      <c r="D333" s="116" t="s">
        <v>73</v>
      </c>
      <c r="E333" s="125" t="s">
        <v>431</v>
      </c>
      <c r="F333" s="125" t="s">
        <v>432</v>
      </c>
      <c r="I333" s="118"/>
      <c r="J333" s="126">
        <f>BK333</f>
        <v>0</v>
      </c>
      <c r="L333" s="115"/>
      <c r="M333" s="120"/>
      <c r="P333" s="121">
        <f>SUM(P334:P336)</f>
        <v>0</v>
      </c>
      <c r="R333" s="121">
        <f>SUM(R334:R336)</f>
        <v>0</v>
      </c>
      <c r="T333" s="122">
        <f>SUM(T334:T336)</f>
        <v>0</v>
      </c>
      <c r="AR333" s="116" t="s">
        <v>161</v>
      </c>
      <c r="AT333" s="123" t="s">
        <v>73</v>
      </c>
      <c r="AU333" s="123" t="s">
        <v>79</v>
      </c>
      <c r="AY333" s="116" t="s">
        <v>127</v>
      </c>
      <c r="BK333" s="124">
        <f>SUM(BK334:BK336)</f>
        <v>0</v>
      </c>
    </row>
    <row r="334" spans="2:65" s="1" customFormat="1" ht="16.5" customHeight="1">
      <c r="B334" s="31"/>
      <c r="C334" s="127">
        <v>51</v>
      </c>
      <c r="D334" s="127" t="s">
        <v>130</v>
      </c>
      <c r="E334" s="128" t="s">
        <v>433</v>
      </c>
      <c r="F334" s="129" t="s">
        <v>434</v>
      </c>
      <c r="G334" s="130" t="s">
        <v>393</v>
      </c>
      <c r="H334" s="131">
        <v>1</v>
      </c>
      <c r="I334" s="132"/>
      <c r="J334" s="133">
        <f>ROUND(I334*H334,2)</f>
        <v>0</v>
      </c>
      <c r="K334" s="134"/>
      <c r="L334" s="31"/>
      <c r="M334" s="135" t="s">
        <v>1</v>
      </c>
      <c r="N334" s="136" t="s">
        <v>39</v>
      </c>
      <c r="P334" s="137">
        <f>O334*H334</f>
        <v>0</v>
      </c>
      <c r="Q334" s="137">
        <v>0</v>
      </c>
      <c r="R334" s="137">
        <f>Q334*H334</f>
        <v>0</v>
      </c>
      <c r="S334" s="137">
        <v>0</v>
      </c>
      <c r="T334" s="138">
        <f>S334*H334</f>
        <v>0</v>
      </c>
      <c r="AR334" s="139" t="s">
        <v>394</v>
      </c>
      <c r="AT334" s="139" t="s">
        <v>130</v>
      </c>
      <c r="AU334" s="139" t="s">
        <v>81</v>
      </c>
      <c r="AY334" s="16" t="s">
        <v>127</v>
      </c>
      <c r="BE334" s="140">
        <f>IF(N334="základní",J334,0)</f>
        <v>0</v>
      </c>
      <c r="BF334" s="140">
        <f>IF(N334="snížená",J334,0)</f>
        <v>0</v>
      </c>
      <c r="BG334" s="140">
        <f>IF(N334="zákl. přenesená",J334,0)</f>
        <v>0</v>
      </c>
      <c r="BH334" s="140">
        <f>IF(N334="sníž. přenesená",J334,0)</f>
        <v>0</v>
      </c>
      <c r="BI334" s="140">
        <f>IF(N334="nulová",J334,0)</f>
        <v>0</v>
      </c>
      <c r="BJ334" s="16" t="s">
        <v>79</v>
      </c>
      <c r="BK334" s="140">
        <f>ROUND(I334*H334,2)</f>
        <v>0</v>
      </c>
      <c r="BL334" s="16" t="s">
        <v>394</v>
      </c>
      <c r="BM334" s="139" t="s">
        <v>435</v>
      </c>
    </row>
    <row r="335" spans="2:65" s="1" customFormat="1">
      <c r="B335" s="31"/>
      <c r="D335" s="141" t="s">
        <v>136</v>
      </c>
      <c r="F335" s="142" t="s">
        <v>434</v>
      </c>
      <c r="I335" s="143"/>
      <c r="L335" s="31"/>
      <c r="M335" s="144"/>
      <c r="T335" s="53"/>
      <c r="AT335" s="16" t="s">
        <v>136</v>
      </c>
      <c r="AU335" s="16" t="s">
        <v>81</v>
      </c>
    </row>
    <row r="336" spans="2:65" s="1" customFormat="1">
      <c r="B336" s="31"/>
      <c r="D336" s="159" t="s">
        <v>154</v>
      </c>
      <c r="F336" s="160" t="s">
        <v>436</v>
      </c>
      <c r="I336" s="143"/>
      <c r="L336" s="31"/>
      <c r="M336" s="144"/>
      <c r="T336" s="53"/>
      <c r="AT336" s="16" t="s">
        <v>154</v>
      </c>
      <c r="AU336" s="16" t="s">
        <v>81</v>
      </c>
    </row>
    <row r="337" spans="2:65" s="11" customFormat="1" ht="22.95" customHeight="1">
      <c r="B337" s="115"/>
      <c r="D337" s="116" t="s">
        <v>73</v>
      </c>
      <c r="E337" s="125" t="s">
        <v>437</v>
      </c>
      <c r="F337" s="125" t="s">
        <v>438</v>
      </c>
      <c r="I337" s="118"/>
      <c r="J337" s="126">
        <f>BK337</f>
        <v>0</v>
      </c>
      <c r="L337" s="115"/>
      <c r="M337" s="120"/>
      <c r="P337" s="121">
        <f>SUM(P338:P340)</f>
        <v>0</v>
      </c>
      <c r="R337" s="121">
        <f>SUM(R338:R340)</f>
        <v>0</v>
      </c>
      <c r="T337" s="122">
        <f>SUM(T338:T340)</f>
        <v>0</v>
      </c>
      <c r="AR337" s="116" t="s">
        <v>161</v>
      </c>
      <c r="AT337" s="123" t="s">
        <v>73</v>
      </c>
      <c r="AU337" s="123" t="s">
        <v>79</v>
      </c>
      <c r="AY337" s="116" t="s">
        <v>127</v>
      </c>
      <c r="BK337" s="124">
        <f>SUM(BK338:BK340)</f>
        <v>0</v>
      </c>
    </row>
    <row r="338" spans="2:65" s="1" customFormat="1" ht="16.5" customHeight="1">
      <c r="B338" s="31"/>
      <c r="C338" s="127">
        <v>52</v>
      </c>
      <c r="D338" s="127" t="s">
        <v>130</v>
      </c>
      <c r="E338" s="128" t="s">
        <v>439</v>
      </c>
      <c r="F338" s="129" t="s">
        <v>440</v>
      </c>
      <c r="G338" s="130" t="s">
        <v>393</v>
      </c>
      <c r="H338" s="131">
        <v>1</v>
      </c>
      <c r="I338" s="132"/>
      <c r="J338" s="133">
        <f>ROUND(I338*H338,2)</f>
        <v>0</v>
      </c>
      <c r="K338" s="134"/>
      <c r="L338" s="31"/>
      <c r="M338" s="135" t="s">
        <v>1</v>
      </c>
      <c r="N338" s="136" t="s">
        <v>39</v>
      </c>
      <c r="P338" s="137">
        <f>O338*H338</f>
        <v>0</v>
      </c>
      <c r="Q338" s="137">
        <v>0</v>
      </c>
      <c r="R338" s="137">
        <f>Q338*H338</f>
        <v>0</v>
      </c>
      <c r="S338" s="137">
        <v>0</v>
      </c>
      <c r="T338" s="138">
        <f>S338*H338</f>
        <v>0</v>
      </c>
      <c r="AR338" s="139" t="s">
        <v>394</v>
      </c>
      <c r="AT338" s="139" t="s">
        <v>130</v>
      </c>
      <c r="AU338" s="139" t="s">
        <v>81</v>
      </c>
      <c r="AY338" s="16" t="s">
        <v>127</v>
      </c>
      <c r="BE338" s="140">
        <f>IF(N338="základní",J338,0)</f>
        <v>0</v>
      </c>
      <c r="BF338" s="140">
        <f>IF(N338="snížená",J338,0)</f>
        <v>0</v>
      </c>
      <c r="BG338" s="140">
        <f>IF(N338="zákl. přenesená",J338,0)</f>
        <v>0</v>
      </c>
      <c r="BH338" s="140">
        <f>IF(N338="sníž. přenesená",J338,0)</f>
        <v>0</v>
      </c>
      <c r="BI338" s="140">
        <f>IF(N338="nulová",J338,0)</f>
        <v>0</v>
      </c>
      <c r="BJ338" s="16" t="s">
        <v>79</v>
      </c>
      <c r="BK338" s="140">
        <f>ROUND(I338*H338,2)</f>
        <v>0</v>
      </c>
      <c r="BL338" s="16" t="s">
        <v>394</v>
      </c>
      <c r="BM338" s="139" t="s">
        <v>441</v>
      </c>
    </row>
    <row r="339" spans="2:65" s="1" customFormat="1">
      <c r="B339" s="31"/>
      <c r="D339" s="141" t="s">
        <v>136</v>
      </c>
      <c r="F339" s="142" t="s">
        <v>440</v>
      </c>
      <c r="I339" s="143"/>
      <c r="L339" s="31"/>
      <c r="M339" s="144"/>
      <c r="T339" s="53"/>
      <c r="AT339" s="16" t="s">
        <v>136</v>
      </c>
      <c r="AU339" s="16" t="s">
        <v>81</v>
      </c>
    </row>
    <row r="340" spans="2:65" s="1" customFormat="1">
      <c r="B340" s="31"/>
      <c r="D340" s="159" t="s">
        <v>154</v>
      </c>
      <c r="F340" s="160" t="s">
        <v>442</v>
      </c>
      <c r="I340" s="143"/>
      <c r="L340" s="31"/>
      <c r="M340" s="179"/>
      <c r="N340" s="180"/>
      <c r="O340" s="180"/>
      <c r="P340" s="180"/>
      <c r="Q340" s="180"/>
      <c r="R340" s="180"/>
      <c r="S340" s="180"/>
      <c r="T340" s="181"/>
      <c r="AT340" s="16" t="s">
        <v>154</v>
      </c>
      <c r="AU340" s="16" t="s">
        <v>81</v>
      </c>
    </row>
    <row r="341" spans="2:65" s="1" customFormat="1" ht="6.9" customHeight="1">
      <c r="B341" s="42"/>
      <c r="C341" s="43"/>
      <c r="D341" s="43"/>
      <c r="E341" s="43"/>
      <c r="F341" s="43"/>
      <c r="G341" s="43"/>
      <c r="H341" s="43"/>
      <c r="I341" s="43"/>
      <c r="J341" s="43"/>
      <c r="K341" s="43"/>
      <c r="L341" s="31"/>
    </row>
  </sheetData>
  <sheetProtection algorithmName="SHA-512" hashValue="SkYka2s5iA77mNSmlZfTS7Nd2G2BifMcP9HJMSkRk4+IuHqVvsFMpvcrya0WrNf3xixc2NTBjrBJy8wWCgC5sQ==" saltValue="63mck8e3v0mtPm61eicTFw==" spinCount="100000" sheet="1" formatColumns="0" formatRows="0" autoFilter="0"/>
  <autoFilter ref="C135:K340" xr:uid="{00000000-0009-0000-0000-000001000000}"/>
  <mergeCells count="6">
    <mergeCell ref="E128:H128"/>
    <mergeCell ref="L2:V2"/>
    <mergeCell ref="E7:H7"/>
    <mergeCell ref="E16:H16"/>
    <mergeCell ref="E25:H25"/>
    <mergeCell ref="E85:H85"/>
  </mergeCells>
  <hyperlinks>
    <hyperlink ref="F150" r:id="rId1" xr:uid="{00000000-0004-0000-0100-000000000000}"/>
    <hyperlink ref="F157" r:id="rId2" xr:uid="{00000000-0004-0000-0100-000001000000}"/>
    <hyperlink ref="F172" r:id="rId3" xr:uid="{00000000-0004-0000-0100-000002000000}"/>
    <hyperlink ref="F175" r:id="rId4" xr:uid="{00000000-0004-0000-0100-000003000000}"/>
    <hyperlink ref="F206" r:id="rId5" xr:uid="{00000000-0004-0000-0100-000004000000}"/>
    <hyperlink ref="F237" r:id="rId6" xr:uid="{00000000-0004-0000-0100-000005000000}"/>
    <hyperlink ref="F252" r:id="rId7" xr:uid="{00000000-0004-0000-0100-000006000000}"/>
    <hyperlink ref="F259" r:id="rId8" xr:uid="{00000000-0004-0000-0100-000007000000}"/>
    <hyperlink ref="F263" r:id="rId9" xr:uid="{00000000-0004-0000-0100-000008000000}"/>
    <hyperlink ref="F277" r:id="rId10" xr:uid="{00000000-0004-0000-0100-000009000000}"/>
    <hyperlink ref="F287" r:id="rId11" xr:uid="{00000000-0004-0000-0100-00000A000000}"/>
    <hyperlink ref="F303" r:id="rId12" xr:uid="{00000000-0004-0000-0100-00000B000000}"/>
    <hyperlink ref="F308" r:id="rId13" xr:uid="{00000000-0004-0000-0100-00000C000000}"/>
    <hyperlink ref="F311" r:id="rId14" xr:uid="{00000000-0004-0000-0100-00000D000000}"/>
    <hyperlink ref="F314" r:id="rId15" xr:uid="{00000000-0004-0000-0100-00000E000000}"/>
    <hyperlink ref="F318" r:id="rId16" xr:uid="{00000000-0004-0000-0100-00000F000000}"/>
    <hyperlink ref="F322" r:id="rId17" xr:uid="{00000000-0004-0000-0100-000010000000}"/>
    <hyperlink ref="F325" r:id="rId18" xr:uid="{00000000-0004-0000-0100-000011000000}"/>
    <hyperlink ref="F328" r:id="rId19" xr:uid="{00000000-0004-0000-0100-000012000000}"/>
    <hyperlink ref="F332" r:id="rId20" xr:uid="{00000000-0004-0000-0100-000013000000}"/>
    <hyperlink ref="F336" r:id="rId21" xr:uid="{00000000-0004-0000-0100-000014000000}"/>
    <hyperlink ref="F340" r:id="rId22" xr:uid="{00000000-0004-0000-0100-00001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847BE-4096-43CD-BC5E-0A32BB8F61AD}">
  <dimension ref="A1:C28"/>
  <sheetViews>
    <sheetView workbookViewId="0">
      <selection activeCell="G14" sqref="G14"/>
    </sheetView>
  </sheetViews>
  <sheetFormatPr defaultColWidth="11.7109375" defaultRowHeight="10.199999999999999"/>
  <cols>
    <col min="1" max="1" width="6" style="182" customWidth="1"/>
    <col min="2" max="2" width="87" style="182" customWidth="1"/>
    <col min="3" max="3" width="15" style="182" customWidth="1"/>
    <col min="4" max="256" width="11.7109375" style="182"/>
    <col min="257" max="257" width="6" style="182" customWidth="1"/>
    <col min="258" max="258" width="87" style="182" customWidth="1"/>
    <col min="259" max="259" width="15" style="182" customWidth="1"/>
    <col min="260" max="512" width="11.7109375" style="182"/>
    <col min="513" max="513" width="6" style="182" customWidth="1"/>
    <col min="514" max="514" width="87" style="182" customWidth="1"/>
    <col min="515" max="515" width="15" style="182" customWidth="1"/>
    <col min="516" max="768" width="11.7109375" style="182"/>
    <col min="769" max="769" width="6" style="182" customWidth="1"/>
    <col min="770" max="770" width="87" style="182" customWidth="1"/>
    <col min="771" max="771" width="15" style="182" customWidth="1"/>
    <col min="772" max="1024" width="11.7109375" style="182"/>
    <col min="1025" max="1025" width="6" style="182" customWidth="1"/>
    <col min="1026" max="1026" width="87" style="182" customWidth="1"/>
    <col min="1027" max="1027" width="15" style="182" customWidth="1"/>
    <col min="1028" max="1280" width="11.7109375" style="182"/>
    <col min="1281" max="1281" width="6" style="182" customWidth="1"/>
    <col min="1282" max="1282" width="87" style="182" customWidth="1"/>
    <col min="1283" max="1283" width="15" style="182" customWidth="1"/>
    <col min="1284" max="1536" width="11.7109375" style="182"/>
    <col min="1537" max="1537" width="6" style="182" customWidth="1"/>
    <col min="1538" max="1538" width="87" style="182" customWidth="1"/>
    <col min="1539" max="1539" width="15" style="182" customWidth="1"/>
    <col min="1540" max="1792" width="11.7109375" style="182"/>
    <col min="1793" max="1793" width="6" style="182" customWidth="1"/>
    <col min="1794" max="1794" width="87" style="182" customWidth="1"/>
    <col min="1795" max="1795" width="15" style="182" customWidth="1"/>
    <col min="1796" max="2048" width="11.7109375" style="182"/>
    <col min="2049" max="2049" width="6" style="182" customWidth="1"/>
    <col min="2050" max="2050" width="87" style="182" customWidth="1"/>
    <col min="2051" max="2051" width="15" style="182" customWidth="1"/>
    <col min="2052" max="2304" width="11.7109375" style="182"/>
    <col min="2305" max="2305" width="6" style="182" customWidth="1"/>
    <col min="2306" max="2306" width="87" style="182" customWidth="1"/>
    <col min="2307" max="2307" width="15" style="182" customWidth="1"/>
    <col min="2308" max="2560" width="11.7109375" style="182"/>
    <col min="2561" max="2561" width="6" style="182" customWidth="1"/>
    <col min="2562" max="2562" width="87" style="182" customWidth="1"/>
    <col min="2563" max="2563" width="15" style="182" customWidth="1"/>
    <col min="2564" max="2816" width="11.7109375" style="182"/>
    <col min="2817" max="2817" width="6" style="182" customWidth="1"/>
    <col min="2818" max="2818" width="87" style="182" customWidth="1"/>
    <col min="2819" max="2819" width="15" style="182" customWidth="1"/>
    <col min="2820" max="3072" width="11.7109375" style="182"/>
    <col min="3073" max="3073" width="6" style="182" customWidth="1"/>
    <col min="3074" max="3074" width="87" style="182" customWidth="1"/>
    <col min="3075" max="3075" width="15" style="182" customWidth="1"/>
    <col min="3076" max="3328" width="11.7109375" style="182"/>
    <col min="3329" max="3329" width="6" style="182" customWidth="1"/>
    <col min="3330" max="3330" width="87" style="182" customWidth="1"/>
    <col min="3331" max="3331" width="15" style="182" customWidth="1"/>
    <col min="3332" max="3584" width="11.7109375" style="182"/>
    <col min="3585" max="3585" width="6" style="182" customWidth="1"/>
    <col min="3586" max="3586" width="87" style="182" customWidth="1"/>
    <col min="3587" max="3587" width="15" style="182" customWidth="1"/>
    <col min="3588" max="3840" width="11.7109375" style="182"/>
    <col min="3841" max="3841" width="6" style="182" customWidth="1"/>
    <col min="3842" max="3842" width="87" style="182" customWidth="1"/>
    <col min="3843" max="3843" width="15" style="182" customWidth="1"/>
    <col min="3844" max="4096" width="11.7109375" style="182"/>
    <col min="4097" max="4097" width="6" style="182" customWidth="1"/>
    <col min="4098" max="4098" width="87" style="182" customWidth="1"/>
    <col min="4099" max="4099" width="15" style="182" customWidth="1"/>
    <col min="4100" max="4352" width="11.7109375" style="182"/>
    <col min="4353" max="4353" width="6" style="182" customWidth="1"/>
    <col min="4354" max="4354" width="87" style="182" customWidth="1"/>
    <col min="4355" max="4355" width="15" style="182" customWidth="1"/>
    <col min="4356" max="4608" width="11.7109375" style="182"/>
    <col min="4609" max="4609" width="6" style="182" customWidth="1"/>
    <col min="4610" max="4610" width="87" style="182" customWidth="1"/>
    <col min="4611" max="4611" width="15" style="182" customWidth="1"/>
    <col min="4612" max="4864" width="11.7109375" style="182"/>
    <col min="4865" max="4865" width="6" style="182" customWidth="1"/>
    <col min="4866" max="4866" width="87" style="182" customWidth="1"/>
    <col min="4867" max="4867" width="15" style="182" customWidth="1"/>
    <col min="4868" max="5120" width="11.7109375" style="182"/>
    <col min="5121" max="5121" width="6" style="182" customWidth="1"/>
    <col min="5122" max="5122" width="87" style="182" customWidth="1"/>
    <col min="5123" max="5123" width="15" style="182" customWidth="1"/>
    <col min="5124" max="5376" width="11.7109375" style="182"/>
    <col min="5377" max="5377" width="6" style="182" customWidth="1"/>
    <col min="5378" max="5378" width="87" style="182" customWidth="1"/>
    <col min="5379" max="5379" width="15" style="182" customWidth="1"/>
    <col min="5380" max="5632" width="11.7109375" style="182"/>
    <col min="5633" max="5633" width="6" style="182" customWidth="1"/>
    <col min="5634" max="5634" width="87" style="182" customWidth="1"/>
    <col min="5635" max="5635" width="15" style="182" customWidth="1"/>
    <col min="5636" max="5888" width="11.7109375" style="182"/>
    <col min="5889" max="5889" width="6" style="182" customWidth="1"/>
    <col min="5890" max="5890" width="87" style="182" customWidth="1"/>
    <col min="5891" max="5891" width="15" style="182" customWidth="1"/>
    <col min="5892" max="6144" width="11.7109375" style="182"/>
    <col min="6145" max="6145" width="6" style="182" customWidth="1"/>
    <col min="6146" max="6146" width="87" style="182" customWidth="1"/>
    <col min="6147" max="6147" width="15" style="182" customWidth="1"/>
    <col min="6148" max="6400" width="11.7109375" style="182"/>
    <col min="6401" max="6401" width="6" style="182" customWidth="1"/>
    <col min="6402" max="6402" width="87" style="182" customWidth="1"/>
    <col min="6403" max="6403" width="15" style="182" customWidth="1"/>
    <col min="6404" max="6656" width="11.7109375" style="182"/>
    <col min="6657" max="6657" width="6" style="182" customWidth="1"/>
    <col min="6658" max="6658" width="87" style="182" customWidth="1"/>
    <col min="6659" max="6659" width="15" style="182" customWidth="1"/>
    <col min="6660" max="6912" width="11.7109375" style="182"/>
    <col min="6913" max="6913" width="6" style="182" customWidth="1"/>
    <col min="6914" max="6914" width="87" style="182" customWidth="1"/>
    <col min="6915" max="6915" width="15" style="182" customWidth="1"/>
    <col min="6916" max="7168" width="11.7109375" style="182"/>
    <col min="7169" max="7169" width="6" style="182" customWidth="1"/>
    <col min="7170" max="7170" width="87" style="182" customWidth="1"/>
    <col min="7171" max="7171" width="15" style="182" customWidth="1"/>
    <col min="7172" max="7424" width="11.7109375" style="182"/>
    <col min="7425" max="7425" width="6" style="182" customWidth="1"/>
    <col min="7426" max="7426" width="87" style="182" customWidth="1"/>
    <col min="7427" max="7427" width="15" style="182" customWidth="1"/>
    <col min="7428" max="7680" width="11.7109375" style="182"/>
    <col min="7681" max="7681" width="6" style="182" customWidth="1"/>
    <col min="7682" max="7682" width="87" style="182" customWidth="1"/>
    <col min="7683" max="7683" width="15" style="182" customWidth="1"/>
    <col min="7684" max="7936" width="11.7109375" style="182"/>
    <col min="7937" max="7937" width="6" style="182" customWidth="1"/>
    <col min="7938" max="7938" width="87" style="182" customWidth="1"/>
    <col min="7939" max="7939" width="15" style="182" customWidth="1"/>
    <col min="7940" max="8192" width="11.7109375" style="182"/>
    <col min="8193" max="8193" width="6" style="182" customWidth="1"/>
    <col min="8194" max="8194" width="87" style="182" customWidth="1"/>
    <col min="8195" max="8195" width="15" style="182" customWidth="1"/>
    <col min="8196" max="8448" width="11.7109375" style="182"/>
    <col min="8449" max="8449" width="6" style="182" customWidth="1"/>
    <col min="8450" max="8450" width="87" style="182" customWidth="1"/>
    <col min="8451" max="8451" width="15" style="182" customWidth="1"/>
    <col min="8452" max="8704" width="11.7109375" style="182"/>
    <col min="8705" max="8705" width="6" style="182" customWidth="1"/>
    <col min="8706" max="8706" width="87" style="182" customWidth="1"/>
    <col min="8707" max="8707" width="15" style="182" customWidth="1"/>
    <col min="8708" max="8960" width="11.7109375" style="182"/>
    <col min="8961" max="8961" width="6" style="182" customWidth="1"/>
    <col min="8962" max="8962" width="87" style="182" customWidth="1"/>
    <col min="8963" max="8963" width="15" style="182" customWidth="1"/>
    <col min="8964" max="9216" width="11.7109375" style="182"/>
    <col min="9217" max="9217" width="6" style="182" customWidth="1"/>
    <col min="9218" max="9218" width="87" style="182" customWidth="1"/>
    <col min="9219" max="9219" width="15" style="182" customWidth="1"/>
    <col min="9220" max="9472" width="11.7109375" style="182"/>
    <col min="9473" max="9473" width="6" style="182" customWidth="1"/>
    <col min="9474" max="9474" width="87" style="182" customWidth="1"/>
    <col min="9475" max="9475" width="15" style="182" customWidth="1"/>
    <col min="9476" max="9728" width="11.7109375" style="182"/>
    <col min="9729" max="9729" width="6" style="182" customWidth="1"/>
    <col min="9730" max="9730" width="87" style="182" customWidth="1"/>
    <col min="9731" max="9731" width="15" style="182" customWidth="1"/>
    <col min="9732" max="9984" width="11.7109375" style="182"/>
    <col min="9985" max="9985" width="6" style="182" customWidth="1"/>
    <col min="9986" max="9986" width="87" style="182" customWidth="1"/>
    <col min="9987" max="9987" width="15" style="182" customWidth="1"/>
    <col min="9988" max="10240" width="11.7109375" style="182"/>
    <col min="10241" max="10241" width="6" style="182" customWidth="1"/>
    <col min="10242" max="10242" width="87" style="182" customWidth="1"/>
    <col min="10243" max="10243" width="15" style="182" customWidth="1"/>
    <col min="10244" max="10496" width="11.7109375" style="182"/>
    <col min="10497" max="10497" width="6" style="182" customWidth="1"/>
    <col min="10498" max="10498" width="87" style="182" customWidth="1"/>
    <col min="10499" max="10499" width="15" style="182" customWidth="1"/>
    <col min="10500" max="10752" width="11.7109375" style="182"/>
    <col min="10753" max="10753" width="6" style="182" customWidth="1"/>
    <col min="10754" max="10754" width="87" style="182" customWidth="1"/>
    <col min="10755" max="10755" width="15" style="182" customWidth="1"/>
    <col min="10756" max="11008" width="11.7109375" style="182"/>
    <col min="11009" max="11009" width="6" style="182" customWidth="1"/>
    <col min="11010" max="11010" width="87" style="182" customWidth="1"/>
    <col min="11011" max="11011" width="15" style="182" customWidth="1"/>
    <col min="11012" max="11264" width="11.7109375" style="182"/>
    <col min="11265" max="11265" width="6" style="182" customWidth="1"/>
    <col min="11266" max="11266" width="87" style="182" customWidth="1"/>
    <col min="11267" max="11267" width="15" style="182" customWidth="1"/>
    <col min="11268" max="11520" width="11.7109375" style="182"/>
    <col min="11521" max="11521" width="6" style="182" customWidth="1"/>
    <col min="11522" max="11522" width="87" style="182" customWidth="1"/>
    <col min="11523" max="11523" width="15" style="182" customWidth="1"/>
    <col min="11524" max="11776" width="11.7109375" style="182"/>
    <col min="11777" max="11777" width="6" style="182" customWidth="1"/>
    <col min="11778" max="11778" width="87" style="182" customWidth="1"/>
    <col min="11779" max="11779" width="15" style="182" customWidth="1"/>
    <col min="11780" max="12032" width="11.7109375" style="182"/>
    <col min="12033" max="12033" width="6" style="182" customWidth="1"/>
    <col min="12034" max="12034" width="87" style="182" customWidth="1"/>
    <col min="12035" max="12035" width="15" style="182" customWidth="1"/>
    <col min="12036" max="12288" width="11.7109375" style="182"/>
    <col min="12289" max="12289" width="6" style="182" customWidth="1"/>
    <col min="12290" max="12290" width="87" style="182" customWidth="1"/>
    <col min="12291" max="12291" width="15" style="182" customWidth="1"/>
    <col min="12292" max="12544" width="11.7109375" style="182"/>
    <col min="12545" max="12545" width="6" style="182" customWidth="1"/>
    <col min="12546" max="12546" width="87" style="182" customWidth="1"/>
    <col min="12547" max="12547" width="15" style="182" customWidth="1"/>
    <col min="12548" max="12800" width="11.7109375" style="182"/>
    <col min="12801" max="12801" width="6" style="182" customWidth="1"/>
    <col min="12802" max="12802" width="87" style="182" customWidth="1"/>
    <col min="12803" max="12803" width="15" style="182" customWidth="1"/>
    <col min="12804" max="13056" width="11.7109375" style="182"/>
    <col min="13057" max="13057" width="6" style="182" customWidth="1"/>
    <col min="13058" max="13058" width="87" style="182" customWidth="1"/>
    <col min="13059" max="13059" width="15" style="182" customWidth="1"/>
    <col min="13060" max="13312" width="11.7109375" style="182"/>
    <col min="13313" max="13313" width="6" style="182" customWidth="1"/>
    <col min="13314" max="13314" width="87" style="182" customWidth="1"/>
    <col min="13315" max="13315" width="15" style="182" customWidth="1"/>
    <col min="13316" max="13568" width="11.7109375" style="182"/>
    <col min="13569" max="13569" width="6" style="182" customWidth="1"/>
    <col min="13570" max="13570" width="87" style="182" customWidth="1"/>
    <col min="13571" max="13571" width="15" style="182" customWidth="1"/>
    <col min="13572" max="13824" width="11.7109375" style="182"/>
    <col min="13825" max="13825" width="6" style="182" customWidth="1"/>
    <col min="13826" max="13826" width="87" style="182" customWidth="1"/>
    <col min="13827" max="13827" width="15" style="182" customWidth="1"/>
    <col min="13828" max="14080" width="11.7109375" style="182"/>
    <col min="14081" max="14081" width="6" style="182" customWidth="1"/>
    <col min="14082" max="14082" width="87" style="182" customWidth="1"/>
    <col min="14083" max="14083" width="15" style="182" customWidth="1"/>
    <col min="14084" max="14336" width="11.7109375" style="182"/>
    <col min="14337" max="14337" width="6" style="182" customWidth="1"/>
    <col min="14338" max="14338" width="87" style="182" customWidth="1"/>
    <col min="14339" max="14339" width="15" style="182" customWidth="1"/>
    <col min="14340" max="14592" width="11.7109375" style="182"/>
    <col min="14593" max="14593" width="6" style="182" customWidth="1"/>
    <col min="14594" max="14594" width="87" style="182" customWidth="1"/>
    <col min="14595" max="14595" width="15" style="182" customWidth="1"/>
    <col min="14596" max="14848" width="11.7109375" style="182"/>
    <col min="14849" max="14849" width="6" style="182" customWidth="1"/>
    <col min="14850" max="14850" width="87" style="182" customWidth="1"/>
    <col min="14851" max="14851" width="15" style="182" customWidth="1"/>
    <col min="14852" max="15104" width="11.7109375" style="182"/>
    <col min="15105" max="15105" width="6" style="182" customWidth="1"/>
    <col min="15106" max="15106" width="87" style="182" customWidth="1"/>
    <col min="15107" max="15107" width="15" style="182" customWidth="1"/>
    <col min="15108" max="15360" width="11.7109375" style="182"/>
    <col min="15361" max="15361" width="6" style="182" customWidth="1"/>
    <col min="15362" max="15362" width="87" style="182" customWidth="1"/>
    <col min="15363" max="15363" width="15" style="182" customWidth="1"/>
    <col min="15364" max="15616" width="11.7109375" style="182"/>
    <col min="15617" max="15617" width="6" style="182" customWidth="1"/>
    <col min="15618" max="15618" width="87" style="182" customWidth="1"/>
    <col min="15619" max="15619" width="15" style="182" customWidth="1"/>
    <col min="15620" max="15872" width="11.7109375" style="182"/>
    <col min="15873" max="15873" width="6" style="182" customWidth="1"/>
    <col min="15874" max="15874" width="87" style="182" customWidth="1"/>
    <col min="15875" max="15875" width="15" style="182" customWidth="1"/>
    <col min="15876" max="16128" width="11.7109375" style="182"/>
    <col min="16129" max="16129" width="6" style="182" customWidth="1"/>
    <col min="16130" max="16130" width="87" style="182" customWidth="1"/>
    <col min="16131" max="16131" width="15" style="182" customWidth="1"/>
    <col min="16132" max="16384" width="11.7109375" style="182"/>
  </cols>
  <sheetData>
    <row r="1" spans="1:3" ht="15.6">
      <c r="A1" s="251" t="s">
        <v>543</v>
      </c>
      <c r="B1" s="251"/>
      <c r="C1" s="251"/>
    </row>
    <row r="3" spans="1:3">
      <c r="A3" s="183" t="s">
        <v>544</v>
      </c>
      <c r="B3" s="196" t="s">
        <v>461</v>
      </c>
      <c r="C3" s="183" t="s">
        <v>545</v>
      </c>
    </row>
    <row r="4" spans="1:3">
      <c r="A4" s="197" t="s">
        <v>546</v>
      </c>
      <c r="B4" s="198" t="s">
        <v>547</v>
      </c>
      <c r="C4" s="199"/>
    </row>
    <row r="5" spans="1:3">
      <c r="A5" s="189">
        <v>1</v>
      </c>
      <c r="B5" s="200" t="s">
        <v>548</v>
      </c>
      <c r="C5" s="201">
        <f>'Položky elektroinstalace'!G17</f>
        <v>0</v>
      </c>
    </row>
    <row r="6" spans="1:3">
      <c r="A6" s="189">
        <v>2</v>
      </c>
      <c r="B6" s="200" t="s">
        <v>549</v>
      </c>
      <c r="C6" s="201">
        <f>'Položky elektroinstalace'!G19</f>
        <v>0</v>
      </c>
    </row>
    <row r="7" spans="1:3">
      <c r="A7" s="189">
        <v>3</v>
      </c>
      <c r="B7" s="200" t="s">
        <v>550</v>
      </c>
      <c r="C7" s="201">
        <f>'Položky elektroinstalace'!G59</f>
        <v>0</v>
      </c>
    </row>
    <row r="8" spans="1:3">
      <c r="A8" s="189">
        <v>4</v>
      </c>
      <c r="B8" s="200" t="s">
        <v>551</v>
      </c>
      <c r="C8" s="201">
        <f>'Položky elektroinstalace'!G31</f>
        <v>0</v>
      </c>
    </row>
    <row r="9" spans="1:3">
      <c r="A9" s="189">
        <v>5</v>
      </c>
      <c r="B9" s="200" t="s">
        <v>552</v>
      </c>
      <c r="C9" s="201">
        <f>'Položky elektroinstalace'!G40</f>
        <v>0</v>
      </c>
    </row>
    <row r="10" spans="1:3">
      <c r="A10" s="202"/>
      <c r="B10" s="203" t="s">
        <v>553</v>
      </c>
      <c r="C10" s="204">
        <f>SUM(C5:C9)</f>
        <v>0</v>
      </c>
    </row>
    <row r="11" spans="1:3">
      <c r="A11" s="189"/>
      <c r="B11" s="200"/>
      <c r="C11" s="201"/>
    </row>
    <row r="12" spans="1:3">
      <c r="A12" s="197" t="s">
        <v>554</v>
      </c>
      <c r="B12" s="198" t="s">
        <v>377</v>
      </c>
      <c r="C12" s="199"/>
    </row>
    <row r="13" spans="1:3">
      <c r="A13" s="189">
        <v>6</v>
      </c>
      <c r="B13" s="200" t="s">
        <v>555</v>
      </c>
      <c r="C13" s="201">
        <f>[1]Položky!G77</f>
        <v>0</v>
      </c>
    </row>
    <row r="14" spans="1:3">
      <c r="A14" s="202"/>
      <c r="B14" s="203" t="s">
        <v>556</v>
      </c>
      <c r="C14" s="204">
        <f>'Položky elektroinstalace'!G77</f>
        <v>0</v>
      </c>
    </row>
    <row r="15" spans="1:3">
      <c r="A15" s="189"/>
      <c r="B15" s="200"/>
      <c r="C15" s="201"/>
    </row>
    <row r="16" spans="1:3">
      <c r="A16" s="197" t="s">
        <v>557</v>
      </c>
      <c r="B16" s="198" t="s">
        <v>558</v>
      </c>
      <c r="C16" s="199"/>
    </row>
    <row r="17" spans="1:3">
      <c r="A17" s="189">
        <v>7</v>
      </c>
      <c r="B17" s="200" t="s">
        <v>559</v>
      </c>
      <c r="C17" s="201">
        <f>'Položky elektroinstalace'!G68</f>
        <v>0</v>
      </c>
    </row>
    <row r="18" spans="1:3">
      <c r="A18" s="202"/>
      <c r="B18" s="203" t="s">
        <v>560</v>
      </c>
      <c r="C18" s="204">
        <f>SUM(C17)</f>
        <v>0</v>
      </c>
    </row>
    <row r="19" spans="1:3">
      <c r="A19" s="189"/>
      <c r="B19" s="200"/>
      <c r="C19" s="201"/>
    </row>
    <row r="20" spans="1:3">
      <c r="A20" s="197" t="s">
        <v>561</v>
      </c>
      <c r="B20" s="198" t="s">
        <v>562</v>
      </c>
      <c r="C20" s="199"/>
    </row>
    <row r="21" spans="1:3">
      <c r="A21" s="202"/>
      <c r="B21" s="203" t="s">
        <v>563</v>
      </c>
      <c r="C21" s="204"/>
    </row>
    <row r="22" spans="1:3" ht="10.8" thickBot="1">
      <c r="A22" s="189"/>
      <c r="B22" s="200"/>
      <c r="C22" s="201"/>
    </row>
    <row r="23" spans="1:3" ht="10.8" thickTop="1">
      <c r="A23" s="205"/>
      <c r="B23" s="206" t="s">
        <v>564</v>
      </c>
      <c r="C23" s="207">
        <f>C10+C14+C18</f>
        <v>0</v>
      </c>
    </row>
    <row r="26" spans="1:3" ht="12">
      <c r="A26" s="208" t="s">
        <v>565</v>
      </c>
      <c r="C26" s="209">
        <f>C23</f>
        <v>0</v>
      </c>
    </row>
    <row r="28" spans="1:3">
      <c r="B28" s="210" t="s">
        <v>566</v>
      </c>
    </row>
  </sheetData>
  <sheetProtection algorithmName="SHA-512" hashValue="MwR9CNbEA/oxCYRkdPFr1m13tiB3GergUCGm0Vt0IN8KCaJ61XCehmS6N3FujZlMY0ATQMnop8q+2QQuYjAHEA==" saltValue="17gSYrQ630ZRarqfI1sgNg==" spinCount="100000" sheet="1" objects="1" scenarios="1"/>
  <protectedRanges>
    <protectedRange sqref="C4:C26" name="Oblast1"/>
  </protectedRanges>
  <mergeCells count="1">
    <mergeCell ref="A1:C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DD5B-E1FF-49FE-9283-E8E02287E5F0}">
  <dimension ref="A1:G79"/>
  <sheetViews>
    <sheetView topLeftCell="A64" workbookViewId="0">
      <selection activeCell="D74" sqref="D74"/>
    </sheetView>
  </sheetViews>
  <sheetFormatPr defaultColWidth="11.7109375" defaultRowHeight="10.199999999999999"/>
  <cols>
    <col min="1" max="1" width="7.28515625" style="182" customWidth="1"/>
    <col min="2" max="2" width="15" style="182" customWidth="1"/>
    <col min="3" max="3" width="21.42578125" style="182" customWidth="1"/>
    <col min="4" max="5" width="15" style="182" customWidth="1"/>
    <col min="6" max="6" width="9.85546875" style="182" customWidth="1"/>
    <col min="7" max="7" width="15" style="182" customWidth="1"/>
    <col min="8" max="256" width="11.7109375" style="182"/>
    <col min="257" max="257" width="7.28515625" style="182" customWidth="1"/>
    <col min="258" max="258" width="15" style="182" customWidth="1"/>
    <col min="259" max="259" width="21.42578125" style="182" customWidth="1"/>
    <col min="260" max="261" width="15" style="182" customWidth="1"/>
    <col min="262" max="262" width="9.85546875" style="182" customWidth="1"/>
    <col min="263" max="263" width="15" style="182" customWidth="1"/>
    <col min="264" max="512" width="11.7109375" style="182"/>
    <col min="513" max="513" width="7.28515625" style="182" customWidth="1"/>
    <col min="514" max="514" width="15" style="182" customWidth="1"/>
    <col min="515" max="515" width="21.42578125" style="182" customWidth="1"/>
    <col min="516" max="517" width="15" style="182" customWidth="1"/>
    <col min="518" max="518" width="9.85546875" style="182" customWidth="1"/>
    <col min="519" max="519" width="15" style="182" customWidth="1"/>
    <col min="520" max="768" width="11.7109375" style="182"/>
    <col min="769" max="769" width="7.28515625" style="182" customWidth="1"/>
    <col min="770" max="770" width="15" style="182" customWidth="1"/>
    <col min="771" max="771" width="21.42578125" style="182" customWidth="1"/>
    <col min="772" max="773" width="15" style="182" customWidth="1"/>
    <col min="774" max="774" width="9.85546875" style="182" customWidth="1"/>
    <col min="775" max="775" width="15" style="182" customWidth="1"/>
    <col min="776" max="1024" width="11.7109375" style="182"/>
    <col min="1025" max="1025" width="7.28515625" style="182" customWidth="1"/>
    <col min="1026" max="1026" width="15" style="182" customWidth="1"/>
    <col min="1027" max="1027" width="21.42578125" style="182" customWidth="1"/>
    <col min="1028" max="1029" width="15" style="182" customWidth="1"/>
    <col min="1030" max="1030" width="9.85546875" style="182" customWidth="1"/>
    <col min="1031" max="1031" width="15" style="182" customWidth="1"/>
    <col min="1032" max="1280" width="11.7109375" style="182"/>
    <col min="1281" max="1281" width="7.28515625" style="182" customWidth="1"/>
    <col min="1282" max="1282" width="15" style="182" customWidth="1"/>
    <col min="1283" max="1283" width="21.42578125" style="182" customWidth="1"/>
    <col min="1284" max="1285" width="15" style="182" customWidth="1"/>
    <col min="1286" max="1286" width="9.85546875" style="182" customWidth="1"/>
    <col min="1287" max="1287" width="15" style="182" customWidth="1"/>
    <col min="1288" max="1536" width="11.7109375" style="182"/>
    <col min="1537" max="1537" width="7.28515625" style="182" customWidth="1"/>
    <col min="1538" max="1538" width="15" style="182" customWidth="1"/>
    <col min="1539" max="1539" width="21.42578125" style="182" customWidth="1"/>
    <col min="1540" max="1541" width="15" style="182" customWidth="1"/>
    <col min="1542" max="1542" width="9.85546875" style="182" customWidth="1"/>
    <col min="1543" max="1543" width="15" style="182" customWidth="1"/>
    <col min="1544" max="1792" width="11.7109375" style="182"/>
    <col min="1793" max="1793" width="7.28515625" style="182" customWidth="1"/>
    <col min="1794" max="1794" width="15" style="182" customWidth="1"/>
    <col min="1795" max="1795" width="21.42578125" style="182" customWidth="1"/>
    <col min="1796" max="1797" width="15" style="182" customWidth="1"/>
    <col min="1798" max="1798" width="9.85546875" style="182" customWidth="1"/>
    <col min="1799" max="1799" width="15" style="182" customWidth="1"/>
    <col min="1800" max="2048" width="11.7109375" style="182"/>
    <col min="2049" max="2049" width="7.28515625" style="182" customWidth="1"/>
    <col min="2050" max="2050" width="15" style="182" customWidth="1"/>
    <col min="2051" max="2051" width="21.42578125" style="182" customWidth="1"/>
    <col min="2052" max="2053" width="15" style="182" customWidth="1"/>
    <col min="2054" max="2054" width="9.85546875" style="182" customWidth="1"/>
    <col min="2055" max="2055" width="15" style="182" customWidth="1"/>
    <col min="2056" max="2304" width="11.7109375" style="182"/>
    <col min="2305" max="2305" width="7.28515625" style="182" customWidth="1"/>
    <col min="2306" max="2306" width="15" style="182" customWidth="1"/>
    <col min="2307" max="2307" width="21.42578125" style="182" customWidth="1"/>
    <col min="2308" max="2309" width="15" style="182" customWidth="1"/>
    <col min="2310" max="2310" width="9.85546875" style="182" customWidth="1"/>
    <col min="2311" max="2311" width="15" style="182" customWidth="1"/>
    <col min="2312" max="2560" width="11.7109375" style="182"/>
    <col min="2561" max="2561" width="7.28515625" style="182" customWidth="1"/>
    <col min="2562" max="2562" width="15" style="182" customWidth="1"/>
    <col min="2563" max="2563" width="21.42578125" style="182" customWidth="1"/>
    <col min="2564" max="2565" width="15" style="182" customWidth="1"/>
    <col min="2566" max="2566" width="9.85546875" style="182" customWidth="1"/>
    <col min="2567" max="2567" width="15" style="182" customWidth="1"/>
    <col min="2568" max="2816" width="11.7109375" style="182"/>
    <col min="2817" max="2817" width="7.28515625" style="182" customWidth="1"/>
    <col min="2818" max="2818" width="15" style="182" customWidth="1"/>
    <col min="2819" max="2819" width="21.42578125" style="182" customWidth="1"/>
    <col min="2820" max="2821" width="15" style="182" customWidth="1"/>
    <col min="2822" max="2822" width="9.85546875" style="182" customWidth="1"/>
    <col min="2823" max="2823" width="15" style="182" customWidth="1"/>
    <col min="2824" max="3072" width="11.7109375" style="182"/>
    <col min="3073" max="3073" width="7.28515625" style="182" customWidth="1"/>
    <col min="3074" max="3074" width="15" style="182" customWidth="1"/>
    <col min="3075" max="3075" width="21.42578125" style="182" customWidth="1"/>
    <col min="3076" max="3077" width="15" style="182" customWidth="1"/>
    <col min="3078" max="3078" width="9.85546875" style="182" customWidth="1"/>
    <col min="3079" max="3079" width="15" style="182" customWidth="1"/>
    <col min="3080" max="3328" width="11.7109375" style="182"/>
    <col min="3329" max="3329" width="7.28515625" style="182" customWidth="1"/>
    <col min="3330" max="3330" width="15" style="182" customWidth="1"/>
    <col min="3331" max="3331" width="21.42578125" style="182" customWidth="1"/>
    <col min="3332" max="3333" width="15" style="182" customWidth="1"/>
    <col min="3334" max="3334" width="9.85546875" style="182" customWidth="1"/>
    <col min="3335" max="3335" width="15" style="182" customWidth="1"/>
    <col min="3336" max="3584" width="11.7109375" style="182"/>
    <col min="3585" max="3585" width="7.28515625" style="182" customWidth="1"/>
    <col min="3586" max="3586" width="15" style="182" customWidth="1"/>
    <col min="3587" max="3587" width="21.42578125" style="182" customWidth="1"/>
    <col min="3588" max="3589" width="15" style="182" customWidth="1"/>
    <col min="3590" max="3590" width="9.85546875" style="182" customWidth="1"/>
    <col min="3591" max="3591" width="15" style="182" customWidth="1"/>
    <col min="3592" max="3840" width="11.7109375" style="182"/>
    <col min="3841" max="3841" width="7.28515625" style="182" customWidth="1"/>
    <col min="3842" max="3842" width="15" style="182" customWidth="1"/>
    <col min="3843" max="3843" width="21.42578125" style="182" customWidth="1"/>
    <col min="3844" max="3845" width="15" style="182" customWidth="1"/>
    <col min="3846" max="3846" width="9.85546875" style="182" customWidth="1"/>
    <col min="3847" max="3847" width="15" style="182" customWidth="1"/>
    <col min="3848" max="4096" width="11.7109375" style="182"/>
    <col min="4097" max="4097" width="7.28515625" style="182" customWidth="1"/>
    <col min="4098" max="4098" width="15" style="182" customWidth="1"/>
    <col min="4099" max="4099" width="21.42578125" style="182" customWidth="1"/>
    <col min="4100" max="4101" width="15" style="182" customWidth="1"/>
    <col min="4102" max="4102" width="9.85546875" style="182" customWidth="1"/>
    <col min="4103" max="4103" width="15" style="182" customWidth="1"/>
    <col min="4104" max="4352" width="11.7109375" style="182"/>
    <col min="4353" max="4353" width="7.28515625" style="182" customWidth="1"/>
    <col min="4354" max="4354" width="15" style="182" customWidth="1"/>
    <col min="4355" max="4355" width="21.42578125" style="182" customWidth="1"/>
    <col min="4356" max="4357" width="15" style="182" customWidth="1"/>
    <col min="4358" max="4358" width="9.85546875" style="182" customWidth="1"/>
    <col min="4359" max="4359" width="15" style="182" customWidth="1"/>
    <col min="4360" max="4608" width="11.7109375" style="182"/>
    <col min="4609" max="4609" width="7.28515625" style="182" customWidth="1"/>
    <col min="4610" max="4610" width="15" style="182" customWidth="1"/>
    <col min="4611" max="4611" width="21.42578125" style="182" customWidth="1"/>
    <col min="4612" max="4613" width="15" style="182" customWidth="1"/>
    <col min="4614" max="4614" width="9.85546875" style="182" customWidth="1"/>
    <col min="4615" max="4615" width="15" style="182" customWidth="1"/>
    <col min="4616" max="4864" width="11.7109375" style="182"/>
    <col min="4865" max="4865" width="7.28515625" style="182" customWidth="1"/>
    <col min="4866" max="4866" width="15" style="182" customWidth="1"/>
    <col min="4867" max="4867" width="21.42578125" style="182" customWidth="1"/>
    <col min="4868" max="4869" width="15" style="182" customWidth="1"/>
    <col min="4870" max="4870" width="9.85546875" style="182" customWidth="1"/>
    <col min="4871" max="4871" width="15" style="182" customWidth="1"/>
    <col min="4872" max="5120" width="11.7109375" style="182"/>
    <col min="5121" max="5121" width="7.28515625" style="182" customWidth="1"/>
    <col min="5122" max="5122" width="15" style="182" customWidth="1"/>
    <col min="5123" max="5123" width="21.42578125" style="182" customWidth="1"/>
    <col min="5124" max="5125" width="15" style="182" customWidth="1"/>
    <col min="5126" max="5126" width="9.85546875" style="182" customWidth="1"/>
    <col min="5127" max="5127" width="15" style="182" customWidth="1"/>
    <col min="5128" max="5376" width="11.7109375" style="182"/>
    <col min="5377" max="5377" width="7.28515625" style="182" customWidth="1"/>
    <col min="5378" max="5378" width="15" style="182" customWidth="1"/>
    <col min="5379" max="5379" width="21.42578125" style="182" customWidth="1"/>
    <col min="5380" max="5381" width="15" style="182" customWidth="1"/>
    <col min="5382" max="5382" width="9.85546875" style="182" customWidth="1"/>
    <col min="5383" max="5383" width="15" style="182" customWidth="1"/>
    <col min="5384" max="5632" width="11.7109375" style="182"/>
    <col min="5633" max="5633" width="7.28515625" style="182" customWidth="1"/>
    <col min="5634" max="5634" width="15" style="182" customWidth="1"/>
    <col min="5635" max="5635" width="21.42578125" style="182" customWidth="1"/>
    <col min="5636" max="5637" width="15" style="182" customWidth="1"/>
    <col min="5638" max="5638" width="9.85546875" style="182" customWidth="1"/>
    <col min="5639" max="5639" width="15" style="182" customWidth="1"/>
    <col min="5640" max="5888" width="11.7109375" style="182"/>
    <col min="5889" max="5889" width="7.28515625" style="182" customWidth="1"/>
    <col min="5890" max="5890" width="15" style="182" customWidth="1"/>
    <col min="5891" max="5891" width="21.42578125" style="182" customWidth="1"/>
    <col min="5892" max="5893" width="15" style="182" customWidth="1"/>
    <col min="5894" max="5894" width="9.85546875" style="182" customWidth="1"/>
    <col min="5895" max="5895" width="15" style="182" customWidth="1"/>
    <col min="5896" max="6144" width="11.7109375" style="182"/>
    <col min="6145" max="6145" width="7.28515625" style="182" customWidth="1"/>
    <col min="6146" max="6146" width="15" style="182" customWidth="1"/>
    <col min="6147" max="6147" width="21.42578125" style="182" customWidth="1"/>
    <col min="6148" max="6149" width="15" style="182" customWidth="1"/>
    <col min="6150" max="6150" width="9.85546875" style="182" customWidth="1"/>
    <col min="6151" max="6151" width="15" style="182" customWidth="1"/>
    <col min="6152" max="6400" width="11.7109375" style="182"/>
    <col min="6401" max="6401" width="7.28515625" style="182" customWidth="1"/>
    <col min="6402" max="6402" width="15" style="182" customWidth="1"/>
    <col min="6403" max="6403" width="21.42578125" style="182" customWidth="1"/>
    <col min="6404" max="6405" width="15" style="182" customWidth="1"/>
    <col min="6406" max="6406" width="9.85546875" style="182" customWidth="1"/>
    <col min="6407" max="6407" width="15" style="182" customWidth="1"/>
    <col min="6408" max="6656" width="11.7109375" style="182"/>
    <col min="6657" max="6657" width="7.28515625" style="182" customWidth="1"/>
    <col min="6658" max="6658" width="15" style="182" customWidth="1"/>
    <col min="6659" max="6659" width="21.42578125" style="182" customWidth="1"/>
    <col min="6660" max="6661" width="15" style="182" customWidth="1"/>
    <col min="6662" max="6662" width="9.85546875" style="182" customWidth="1"/>
    <col min="6663" max="6663" width="15" style="182" customWidth="1"/>
    <col min="6664" max="6912" width="11.7109375" style="182"/>
    <col min="6913" max="6913" width="7.28515625" style="182" customWidth="1"/>
    <col min="6914" max="6914" width="15" style="182" customWidth="1"/>
    <col min="6915" max="6915" width="21.42578125" style="182" customWidth="1"/>
    <col min="6916" max="6917" width="15" style="182" customWidth="1"/>
    <col min="6918" max="6918" width="9.85546875" style="182" customWidth="1"/>
    <col min="6919" max="6919" width="15" style="182" customWidth="1"/>
    <col min="6920" max="7168" width="11.7109375" style="182"/>
    <col min="7169" max="7169" width="7.28515625" style="182" customWidth="1"/>
    <col min="7170" max="7170" width="15" style="182" customWidth="1"/>
    <col min="7171" max="7171" width="21.42578125" style="182" customWidth="1"/>
    <col min="7172" max="7173" width="15" style="182" customWidth="1"/>
    <col min="7174" max="7174" width="9.85546875" style="182" customWidth="1"/>
    <col min="7175" max="7175" width="15" style="182" customWidth="1"/>
    <col min="7176" max="7424" width="11.7109375" style="182"/>
    <col min="7425" max="7425" width="7.28515625" style="182" customWidth="1"/>
    <col min="7426" max="7426" width="15" style="182" customWidth="1"/>
    <col min="7427" max="7427" width="21.42578125" style="182" customWidth="1"/>
    <col min="7428" max="7429" width="15" style="182" customWidth="1"/>
    <col min="7430" max="7430" width="9.85546875" style="182" customWidth="1"/>
    <col min="7431" max="7431" width="15" style="182" customWidth="1"/>
    <col min="7432" max="7680" width="11.7109375" style="182"/>
    <col min="7681" max="7681" width="7.28515625" style="182" customWidth="1"/>
    <col min="7682" max="7682" width="15" style="182" customWidth="1"/>
    <col min="7683" max="7683" width="21.42578125" style="182" customWidth="1"/>
    <col min="7684" max="7685" width="15" style="182" customWidth="1"/>
    <col min="7686" max="7686" width="9.85546875" style="182" customWidth="1"/>
    <col min="7687" max="7687" width="15" style="182" customWidth="1"/>
    <col min="7688" max="7936" width="11.7109375" style="182"/>
    <col min="7937" max="7937" width="7.28515625" style="182" customWidth="1"/>
    <col min="7938" max="7938" width="15" style="182" customWidth="1"/>
    <col min="7939" max="7939" width="21.42578125" style="182" customWidth="1"/>
    <col min="7940" max="7941" width="15" style="182" customWidth="1"/>
    <col min="7942" max="7942" width="9.85546875" style="182" customWidth="1"/>
    <col min="7943" max="7943" width="15" style="182" customWidth="1"/>
    <col min="7944" max="8192" width="11.7109375" style="182"/>
    <col min="8193" max="8193" width="7.28515625" style="182" customWidth="1"/>
    <col min="8194" max="8194" width="15" style="182" customWidth="1"/>
    <col min="8195" max="8195" width="21.42578125" style="182" customWidth="1"/>
    <col min="8196" max="8197" width="15" style="182" customWidth="1"/>
    <col min="8198" max="8198" width="9.85546875" style="182" customWidth="1"/>
    <col min="8199" max="8199" width="15" style="182" customWidth="1"/>
    <col min="8200" max="8448" width="11.7109375" style="182"/>
    <col min="8449" max="8449" width="7.28515625" style="182" customWidth="1"/>
    <col min="8450" max="8450" width="15" style="182" customWidth="1"/>
    <col min="8451" max="8451" width="21.42578125" style="182" customWidth="1"/>
    <col min="8452" max="8453" width="15" style="182" customWidth="1"/>
    <col min="8454" max="8454" width="9.85546875" style="182" customWidth="1"/>
    <col min="8455" max="8455" width="15" style="182" customWidth="1"/>
    <col min="8456" max="8704" width="11.7109375" style="182"/>
    <col min="8705" max="8705" width="7.28515625" style="182" customWidth="1"/>
    <col min="8706" max="8706" width="15" style="182" customWidth="1"/>
    <col min="8707" max="8707" width="21.42578125" style="182" customWidth="1"/>
    <col min="8708" max="8709" width="15" style="182" customWidth="1"/>
    <col min="8710" max="8710" width="9.85546875" style="182" customWidth="1"/>
    <col min="8711" max="8711" width="15" style="182" customWidth="1"/>
    <col min="8712" max="8960" width="11.7109375" style="182"/>
    <col min="8961" max="8961" width="7.28515625" style="182" customWidth="1"/>
    <col min="8962" max="8962" width="15" style="182" customWidth="1"/>
    <col min="8963" max="8963" width="21.42578125" style="182" customWidth="1"/>
    <col min="8964" max="8965" width="15" style="182" customWidth="1"/>
    <col min="8966" max="8966" width="9.85546875" style="182" customWidth="1"/>
    <col min="8967" max="8967" width="15" style="182" customWidth="1"/>
    <col min="8968" max="9216" width="11.7109375" style="182"/>
    <col min="9217" max="9217" width="7.28515625" style="182" customWidth="1"/>
    <col min="9218" max="9218" width="15" style="182" customWidth="1"/>
    <col min="9219" max="9219" width="21.42578125" style="182" customWidth="1"/>
    <col min="9220" max="9221" width="15" style="182" customWidth="1"/>
    <col min="9222" max="9222" width="9.85546875" style="182" customWidth="1"/>
    <col min="9223" max="9223" width="15" style="182" customWidth="1"/>
    <col min="9224" max="9472" width="11.7109375" style="182"/>
    <col min="9473" max="9473" width="7.28515625" style="182" customWidth="1"/>
    <col min="9474" max="9474" width="15" style="182" customWidth="1"/>
    <col min="9475" max="9475" width="21.42578125" style="182" customWidth="1"/>
    <col min="9476" max="9477" width="15" style="182" customWidth="1"/>
    <col min="9478" max="9478" width="9.85546875" style="182" customWidth="1"/>
    <col min="9479" max="9479" width="15" style="182" customWidth="1"/>
    <col min="9480" max="9728" width="11.7109375" style="182"/>
    <col min="9729" max="9729" width="7.28515625" style="182" customWidth="1"/>
    <col min="9730" max="9730" width="15" style="182" customWidth="1"/>
    <col min="9731" max="9731" width="21.42578125" style="182" customWidth="1"/>
    <col min="9732" max="9733" width="15" style="182" customWidth="1"/>
    <col min="9734" max="9734" width="9.85546875" style="182" customWidth="1"/>
    <col min="9735" max="9735" width="15" style="182" customWidth="1"/>
    <col min="9736" max="9984" width="11.7109375" style="182"/>
    <col min="9985" max="9985" width="7.28515625" style="182" customWidth="1"/>
    <col min="9986" max="9986" width="15" style="182" customWidth="1"/>
    <col min="9987" max="9987" width="21.42578125" style="182" customWidth="1"/>
    <col min="9988" max="9989" width="15" style="182" customWidth="1"/>
    <col min="9990" max="9990" width="9.85546875" style="182" customWidth="1"/>
    <col min="9991" max="9991" width="15" style="182" customWidth="1"/>
    <col min="9992" max="10240" width="11.7109375" style="182"/>
    <col min="10241" max="10241" width="7.28515625" style="182" customWidth="1"/>
    <col min="10242" max="10242" width="15" style="182" customWidth="1"/>
    <col min="10243" max="10243" width="21.42578125" style="182" customWidth="1"/>
    <col min="10244" max="10245" width="15" style="182" customWidth="1"/>
    <col min="10246" max="10246" width="9.85546875" style="182" customWidth="1"/>
    <col min="10247" max="10247" width="15" style="182" customWidth="1"/>
    <col min="10248" max="10496" width="11.7109375" style="182"/>
    <col min="10497" max="10497" width="7.28515625" style="182" customWidth="1"/>
    <col min="10498" max="10498" width="15" style="182" customWidth="1"/>
    <col min="10499" max="10499" width="21.42578125" style="182" customWidth="1"/>
    <col min="10500" max="10501" width="15" style="182" customWidth="1"/>
    <col min="10502" max="10502" width="9.85546875" style="182" customWidth="1"/>
    <col min="10503" max="10503" width="15" style="182" customWidth="1"/>
    <col min="10504" max="10752" width="11.7109375" style="182"/>
    <col min="10753" max="10753" width="7.28515625" style="182" customWidth="1"/>
    <col min="10754" max="10754" width="15" style="182" customWidth="1"/>
    <col min="10755" max="10755" width="21.42578125" style="182" customWidth="1"/>
    <col min="10756" max="10757" width="15" style="182" customWidth="1"/>
    <col min="10758" max="10758" width="9.85546875" style="182" customWidth="1"/>
    <col min="10759" max="10759" width="15" style="182" customWidth="1"/>
    <col min="10760" max="11008" width="11.7109375" style="182"/>
    <col min="11009" max="11009" width="7.28515625" style="182" customWidth="1"/>
    <col min="11010" max="11010" width="15" style="182" customWidth="1"/>
    <col min="11011" max="11011" width="21.42578125" style="182" customWidth="1"/>
    <col min="11012" max="11013" width="15" style="182" customWidth="1"/>
    <col min="11014" max="11014" width="9.85546875" style="182" customWidth="1"/>
    <col min="11015" max="11015" width="15" style="182" customWidth="1"/>
    <col min="11016" max="11264" width="11.7109375" style="182"/>
    <col min="11265" max="11265" width="7.28515625" style="182" customWidth="1"/>
    <col min="11266" max="11266" width="15" style="182" customWidth="1"/>
    <col min="11267" max="11267" width="21.42578125" style="182" customWidth="1"/>
    <col min="11268" max="11269" width="15" style="182" customWidth="1"/>
    <col min="11270" max="11270" width="9.85546875" style="182" customWidth="1"/>
    <col min="11271" max="11271" width="15" style="182" customWidth="1"/>
    <col min="11272" max="11520" width="11.7109375" style="182"/>
    <col min="11521" max="11521" width="7.28515625" style="182" customWidth="1"/>
    <col min="11522" max="11522" width="15" style="182" customWidth="1"/>
    <col min="11523" max="11523" width="21.42578125" style="182" customWidth="1"/>
    <col min="11524" max="11525" width="15" style="182" customWidth="1"/>
    <col min="11526" max="11526" width="9.85546875" style="182" customWidth="1"/>
    <col min="11527" max="11527" width="15" style="182" customWidth="1"/>
    <col min="11528" max="11776" width="11.7109375" style="182"/>
    <col min="11777" max="11777" width="7.28515625" style="182" customWidth="1"/>
    <col min="11778" max="11778" width="15" style="182" customWidth="1"/>
    <col min="11779" max="11779" width="21.42578125" style="182" customWidth="1"/>
    <col min="11780" max="11781" width="15" style="182" customWidth="1"/>
    <col min="11782" max="11782" width="9.85546875" style="182" customWidth="1"/>
    <col min="11783" max="11783" width="15" style="182" customWidth="1"/>
    <col min="11784" max="12032" width="11.7109375" style="182"/>
    <col min="12033" max="12033" width="7.28515625" style="182" customWidth="1"/>
    <col min="12034" max="12034" width="15" style="182" customWidth="1"/>
    <col min="12035" max="12035" width="21.42578125" style="182" customWidth="1"/>
    <col min="12036" max="12037" width="15" style="182" customWidth="1"/>
    <col min="12038" max="12038" width="9.85546875" style="182" customWidth="1"/>
    <col min="12039" max="12039" width="15" style="182" customWidth="1"/>
    <col min="12040" max="12288" width="11.7109375" style="182"/>
    <col min="12289" max="12289" width="7.28515625" style="182" customWidth="1"/>
    <col min="12290" max="12290" width="15" style="182" customWidth="1"/>
    <col min="12291" max="12291" width="21.42578125" style="182" customWidth="1"/>
    <col min="12292" max="12293" width="15" style="182" customWidth="1"/>
    <col min="12294" max="12294" width="9.85546875" style="182" customWidth="1"/>
    <col min="12295" max="12295" width="15" style="182" customWidth="1"/>
    <col min="12296" max="12544" width="11.7109375" style="182"/>
    <col min="12545" max="12545" width="7.28515625" style="182" customWidth="1"/>
    <col min="12546" max="12546" width="15" style="182" customWidth="1"/>
    <col min="12547" max="12547" width="21.42578125" style="182" customWidth="1"/>
    <col min="12548" max="12549" width="15" style="182" customWidth="1"/>
    <col min="12550" max="12550" width="9.85546875" style="182" customWidth="1"/>
    <col min="12551" max="12551" width="15" style="182" customWidth="1"/>
    <col min="12552" max="12800" width="11.7109375" style="182"/>
    <col min="12801" max="12801" width="7.28515625" style="182" customWidth="1"/>
    <col min="12802" max="12802" width="15" style="182" customWidth="1"/>
    <col min="12803" max="12803" width="21.42578125" style="182" customWidth="1"/>
    <col min="12804" max="12805" width="15" style="182" customWidth="1"/>
    <col min="12806" max="12806" width="9.85546875" style="182" customWidth="1"/>
    <col min="12807" max="12807" width="15" style="182" customWidth="1"/>
    <col min="12808" max="13056" width="11.7109375" style="182"/>
    <col min="13057" max="13057" width="7.28515625" style="182" customWidth="1"/>
    <col min="13058" max="13058" width="15" style="182" customWidth="1"/>
    <col min="13059" max="13059" width="21.42578125" style="182" customWidth="1"/>
    <col min="13060" max="13061" width="15" style="182" customWidth="1"/>
    <col min="13062" max="13062" width="9.85546875" style="182" customWidth="1"/>
    <col min="13063" max="13063" width="15" style="182" customWidth="1"/>
    <col min="13064" max="13312" width="11.7109375" style="182"/>
    <col min="13313" max="13313" width="7.28515625" style="182" customWidth="1"/>
    <col min="13314" max="13314" width="15" style="182" customWidth="1"/>
    <col min="13315" max="13315" width="21.42578125" style="182" customWidth="1"/>
    <col min="13316" max="13317" width="15" style="182" customWidth="1"/>
    <col min="13318" max="13318" width="9.85546875" style="182" customWidth="1"/>
    <col min="13319" max="13319" width="15" style="182" customWidth="1"/>
    <col min="13320" max="13568" width="11.7109375" style="182"/>
    <col min="13569" max="13569" width="7.28515625" style="182" customWidth="1"/>
    <col min="13570" max="13570" width="15" style="182" customWidth="1"/>
    <col min="13571" max="13571" width="21.42578125" style="182" customWidth="1"/>
    <col min="13572" max="13573" width="15" style="182" customWidth="1"/>
    <col min="13574" max="13574" width="9.85546875" style="182" customWidth="1"/>
    <col min="13575" max="13575" width="15" style="182" customWidth="1"/>
    <col min="13576" max="13824" width="11.7109375" style="182"/>
    <col min="13825" max="13825" width="7.28515625" style="182" customWidth="1"/>
    <col min="13826" max="13826" width="15" style="182" customWidth="1"/>
    <col min="13827" max="13827" width="21.42578125" style="182" customWidth="1"/>
    <col min="13828" max="13829" width="15" style="182" customWidth="1"/>
    <col min="13830" max="13830" width="9.85546875" style="182" customWidth="1"/>
    <col min="13831" max="13831" width="15" style="182" customWidth="1"/>
    <col min="13832" max="14080" width="11.7109375" style="182"/>
    <col min="14081" max="14081" width="7.28515625" style="182" customWidth="1"/>
    <col min="14082" max="14082" width="15" style="182" customWidth="1"/>
    <col min="14083" max="14083" width="21.42578125" style="182" customWidth="1"/>
    <col min="14084" max="14085" width="15" style="182" customWidth="1"/>
    <col min="14086" max="14086" width="9.85546875" style="182" customWidth="1"/>
    <col min="14087" max="14087" width="15" style="182" customWidth="1"/>
    <col min="14088" max="14336" width="11.7109375" style="182"/>
    <col min="14337" max="14337" width="7.28515625" style="182" customWidth="1"/>
    <col min="14338" max="14338" width="15" style="182" customWidth="1"/>
    <col min="14339" max="14339" width="21.42578125" style="182" customWidth="1"/>
    <col min="14340" max="14341" width="15" style="182" customWidth="1"/>
    <col min="14342" max="14342" width="9.85546875" style="182" customWidth="1"/>
    <col min="14343" max="14343" width="15" style="182" customWidth="1"/>
    <col min="14344" max="14592" width="11.7109375" style="182"/>
    <col min="14593" max="14593" width="7.28515625" style="182" customWidth="1"/>
    <col min="14594" max="14594" width="15" style="182" customWidth="1"/>
    <col min="14595" max="14595" width="21.42578125" style="182" customWidth="1"/>
    <col min="14596" max="14597" width="15" style="182" customWidth="1"/>
    <col min="14598" max="14598" width="9.85546875" style="182" customWidth="1"/>
    <col min="14599" max="14599" width="15" style="182" customWidth="1"/>
    <col min="14600" max="14848" width="11.7109375" style="182"/>
    <col min="14849" max="14849" width="7.28515625" style="182" customWidth="1"/>
    <col min="14850" max="14850" width="15" style="182" customWidth="1"/>
    <col min="14851" max="14851" width="21.42578125" style="182" customWidth="1"/>
    <col min="14852" max="14853" width="15" style="182" customWidth="1"/>
    <col min="14854" max="14854" width="9.85546875" style="182" customWidth="1"/>
    <col min="14855" max="14855" width="15" style="182" customWidth="1"/>
    <col min="14856" max="15104" width="11.7109375" style="182"/>
    <col min="15105" max="15105" width="7.28515625" style="182" customWidth="1"/>
    <col min="15106" max="15106" width="15" style="182" customWidth="1"/>
    <col min="15107" max="15107" width="21.42578125" style="182" customWidth="1"/>
    <col min="15108" max="15109" width="15" style="182" customWidth="1"/>
    <col min="15110" max="15110" width="9.85546875" style="182" customWidth="1"/>
    <col min="15111" max="15111" width="15" style="182" customWidth="1"/>
    <col min="15112" max="15360" width="11.7109375" style="182"/>
    <col min="15361" max="15361" width="7.28515625" style="182" customWidth="1"/>
    <col min="15362" max="15362" width="15" style="182" customWidth="1"/>
    <col min="15363" max="15363" width="21.42578125" style="182" customWidth="1"/>
    <col min="15364" max="15365" width="15" style="182" customWidth="1"/>
    <col min="15366" max="15366" width="9.85546875" style="182" customWidth="1"/>
    <col min="15367" max="15367" width="15" style="182" customWidth="1"/>
    <col min="15368" max="15616" width="11.7109375" style="182"/>
    <col min="15617" max="15617" width="7.28515625" style="182" customWidth="1"/>
    <col min="15618" max="15618" width="15" style="182" customWidth="1"/>
    <col min="15619" max="15619" width="21.42578125" style="182" customWidth="1"/>
    <col min="15620" max="15621" width="15" style="182" customWidth="1"/>
    <col min="15622" max="15622" width="9.85546875" style="182" customWidth="1"/>
    <col min="15623" max="15623" width="15" style="182" customWidth="1"/>
    <col min="15624" max="15872" width="11.7109375" style="182"/>
    <col min="15873" max="15873" width="7.28515625" style="182" customWidth="1"/>
    <col min="15874" max="15874" width="15" style="182" customWidth="1"/>
    <col min="15875" max="15875" width="21.42578125" style="182" customWidth="1"/>
    <col min="15876" max="15877" width="15" style="182" customWidth="1"/>
    <col min="15878" max="15878" width="9.85546875" style="182" customWidth="1"/>
    <col min="15879" max="15879" width="15" style="182" customWidth="1"/>
    <col min="15880" max="16128" width="11.7109375" style="182"/>
    <col min="16129" max="16129" width="7.28515625" style="182" customWidth="1"/>
    <col min="16130" max="16130" width="15" style="182" customWidth="1"/>
    <col min="16131" max="16131" width="21.42578125" style="182" customWidth="1"/>
    <col min="16132" max="16133" width="15" style="182" customWidth="1"/>
    <col min="16134" max="16134" width="9.85546875" style="182" customWidth="1"/>
    <col min="16135" max="16135" width="15" style="182" customWidth="1"/>
    <col min="16136" max="16384" width="11.7109375" style="182"/>
  </cols>
  <sheetData>
    <row r="1" spans="1:7" ht="15.6">
      <c r="A1" s="252" t="s">
        <v>458</v>
      </c>
      <c r="B1" s="252"/>
      <c r="C1" s="252"/>
      <c r="D1" s="252"/>
      <c r="E1" s="252"/>
      <c r="F1" s="252"/>
      <c r="G1" s="252"/>
    </row>
    <row r="2" spans="1:7">
      <c r="A2" s="183" t="s">
        <v>459</v>
      </c>
      <c r="B2" s="184" t="s">
        <v>460</v>
      </c>
      <c r="C2" s="184" t="s">
        <v>461</v>
      </c>
      <c r="D2" s="183" t="s">
        <v>462</v>
      </c>
      <c r="E2" s="183" t="s">
        <v>463</v>
      </c>
      <c r="F2" s="184" t="s">
        <v>464</v>
      </c>
      <c r="G2" s="183" t="s">
        <v>465</v>
      </c>
    </row>
    <row r="3" spans="1:7" ht="30.6">
      <c r="A3" s="185">
        <v>1</v>
      </c>
      <c r="B3" s="186" t="s">
        <v>466</v>
      </c>
      <c r="C3" s="186" t="s">
        <v>467</v>
      </c>
      <c r="D3" s="187">
        <v>0</v>
      </c>
      <c r="E3" s="187">
        <v>26</v>
      </c>
      <c r="F3" s="186" t="s">
        <v>386</v>
      </c>
      <c r="G3" s="187">
        <f>(D3)*(E3)</f>
        <v>0</v>
      </c>
    </row>
    <row r="4" spans="1:7" ht="30.6">
      <c r="A4" s="185">
        <v>2</v>
      </c>
      <c r="B4" s="186" t="s">
        <v>466</v>
      </c>
      <c r="C4" s="186" t="s">
        <v>468</v>
      </c>
      <c r="D4" s="187">
        <v>0</v>
      </c>
      <c r="E4" s="187">
        <v>1</v>
      </c>
      <c r="F4" s="186" t="s">
        <v>386</v>
      </c>
      <c r="G4" s="187">
        <f t="shared" ref="G4:G15" si="0">(D4)*(E4)</f>
        <v>0</v>
      </c>
    </row>
    <row r="5" spans="1:7" ht="30.6">
      <c r="A5" s="185">
        <v>3</v>
      </c>
      <c r="B5" s="186" t="s">
        <v>469</v>
      </c>
      <c r="C5" s="186" t="s">
        <v>470</v>
      </c>
      <c r="D5" s="187">
        <v>0</v>
      </c>
      <c r="E5" s="187">
        <v>18</v>
      </c>
      <c r="F5" s="186" t="s">
        <v>471</v>
      </c>
      <c r="G5" s="187">
        <f t="shared" si="0"/>
        <v>0</v>
      </c>
    </row>
    <row r="6" spans="1:7" ht="30.6">
      <c r="A6" s="185">
        <v>4</v>
      </c>
      <c r="B6" s="186" t="s">
        <v>472</v>
      </c>
      <c r="C6" s="186" t="s">
        <v>473</v>
      </c>
      <c r="D6" s="187">
        <v>0</v>
      </c>
      <c r="E6" s="187">
        <v>6</v>
      </c>
      <c r="F6" s="186" t="s">
        <v>386</v>
      </c>
      <c r="G6" s="187">
        <f t="shared" si="0"/>
        <v>0</v>
      </c>
    </row>
    <row r="7" spans="1:7" ht="30.6">
      <c r="A7" s="185">
        <v>5</v>
      </c>
      <c r="B7" s="186" t="s">
        <v>472</v>
      </c>
      <c r="C7" s="186" t="s">
        <v>474</v>
      </c>
      <c r="D7" s="187">
        <v>0</v>
      </c>
      <c r="E7" s="187">
        <v>21</v>
      </c>
      <c r="F7" s="186" t="s">
        <v>386</v>
      </c>
      <c r="G7" s="187">
        <f t="shared" si="0"/>
        <v>0</v>
      </c>
    </row>
    <row r="8" spans="1:7" ht="20.399999999999999">
      <c r="A8" s="185">
        <v>6</v>
      </c>
      <c r="B8" s="186" t="s">
        <v>475</v>
      </c>
      <c r="C8" s="186" t="s">
        <v>476</v>
      </c>
      <c r="D8" s="187">
        <v>0</v>
      </c>
      <c r="E8" s="187">
        <v>6</v>
      </c>
      <c r="F8" s="186" t="s">
        <v>386</v>
      </c>
      <c r="G8" s="187">
        <f t="shared" si="0"/>
        <v>0</v>
      </c>
    </row>
    <row r="9" spans="1:7" ht="20.399999999999999">
      <c r="A9" s="185">
        <v>7</v>
      </c>
      <c r="B9" s="186" t="s">
        <v>477</v>
      </c>
      <c r="C9" s="186" t="s">
        <v>478</v>
      </c>
      <c r="D9" s="187">
        <v>0</v>
      </c>
      <c r="E9" s="187">
        <v>14</v>
      </c>
      <c r="F9" s="186" t="s">
        <v>386</v>
      </c>
      <c r="G9" s="187">
        <f t="shared" si="0"/>
        <v>0</v>
      </c>
    </row>
    <row r="10" spans="1:7" ht="20.399999999999999">
      <c r="A10" s="185">
        <v>8</v>
      </c>
      <c r="B10" s="186" t="s">
        <v>479</v>
      </c>
      <c r="C10" s="186" t="s">
        <v>480</v>
      </c>
      <c r="D10" s="187">
        <v>0</v>
      </c>
      <c r="E10" s="187">
        <v>24</v>
      </c>
      <c r="F10" s="186" t="s">
        <v>386</v>
      </c>
      <c r="G10" s="187">
        <f t="shared" si="0"/>
        <v>0</v>
      </c>
    </row>
    <row r="11" spans="1:7" ht="20.399999999999999">
      <c r="A11" s="185">
        <v>9</v>
      </c>
      <c r="B11" s="186" t="s">
        <v>481</v>
      </c>
      <c r="C11" s="186" t="s">
        <v>482</v>
      </c>
      <c r="D11" s="187">
        <v>0</v>
      </c>
      <c r="E11" s="187">
        <v>192</v>
      </c>
      <c r="F11" s="186" t="s">
        <v>471</v>
      </c>
      <c r="G11" s="187">
        <f t="shared" si="0"/>
        <v>0</v>
      </c>
    </row>
    <row r="12" spans="1:7" ht="20.399999999999999">
      <c r="A12" s="185">
        <v>10</v>
      </c>
      <c r="B12" s="186" t="s">
        <v>481</v>
      </c>
      <c r="C12" s="186" t="s">
        <v>482</v>
      </c>
      <c r="D12" s="187">
        <v>0</v>
      </c>
      <c r="E12" s="187">
        <v>32</v>
      </c>
      <c r="F12" s="186" t="s">
        <v>471</v>
      </c>
      <c r="G12" s="187">
        <f t="shared" si="0"/>
        <v>0</v>
      </c>
    </row>
    <row r="13" spans="1:7" ht="20.399999999999999">
      <c r="A13" s="185">
        <v>11</v>
      </c>
      <c r="B13" s="186" t="s">
        <v>481</v>
      </c>
      <c r="C13" s="186" t="s">
        <v>483</v>
      </c>
      <c r="D13" s="187">
        <v>0</v>
      </c>
      <c r="E13" s="187">
        <v>42</v>
      </c>
      <c r="F13" s="186" t="s">
        <v>471</v>
      </c>
      <c r="G13" s="187">
        <f t="shared" si="0"/>
        <v>0</v>
      </c>
    </row>
    <row r="14" spans="1:7" ht="20.399999999999999">
      <c r="A14" s="185">
        <v>12</v>
      </c>
      <c r="B14" s="186" t="s">
        <v>484</v>
      </c>
      <c r="C14" s="186" t="s">
        <v>485</v>
      </c>
      <c r="D14" s="187">
        <v>0</v>
      </c>
      <c r="E14" s="187">
        <v>480</v>
      </c>
      <c r="F14" s="186" t="s">
        <v>471</v>
      </c>
      <c r="G14" s="187">
        <f t="shared" si="0"/>
        <v>0</v>
      </c>
    </row>
    <row r="15" spans="1:7" ht="30.6">
      <c r="A15" s="185">
        <v>13</v>
      </c>
      <c r="B15" s="186" t="s">
        <v>486</v>
      </c>
      <c r="C15" s="186" t="s">
        <v>487</v>
      </c>
      <c r="D15" s="187">
        <v>0</v>
      </c>
      <c r="E15" s="187">
        <v>2</v>
      </c>
      <c r="F15" s="186" t="s">
        <v>386</v>
      </c>
      <c r="G15" s="187">
        <f t="shared" si="0"/>
        <v>0</v>
      </c>
    </row>
    <row r="16" spans="1:7" ht="20.399999999999999">
      <c r="A16" s="185">
        <v>14</v>
      </c>
      <c r="B16" s="186" t="s">
        <v>488</v>
      </c>
      <c r="C16" s="186" t="s">
        <v>489</v>
      </c>
      <c r="D16" s="187">
        <v>0</v>
      </c>
      <c r="E16" s="187">
        <v>32</v>
      </c>
      <c r="F16" s="186" t="s">
        <v>386</v>
      </c>
      <c r="G16" s="187">
        <f>(D16)*(E16)</f>
        <v>0</v>
      </c>
    </row>
    <row r="17" spans="1:7">
      <c r="A17" s="188" t="s">
        <v>490</v>
      </c>
      <c r="F17" s="189" t="s">
        <v>491</v>
      </c>
      <c r="G17" s="190">
        <f>SUM(G3:G16)</f>
        <v>0</v>
      </c>
    </row>
    <row r="18" spans="1:7" ht="30.6">
      <c r="A18" s="185">
        <v>15</v>
      </c>
      <c r="B18" s="186" t="s">
        <v>486</v>
      </c>
      <c r="C18" s="186" t="s">
        <v>487</v>
      </c>
      <c r="D18" s="187">
        <v>0</v>
      </c>
      <c r="E18" s="187">
        <v>1</v>
      </c>
      <c r="F18" s="186" t="s">
        <v>386</v>
      </c>
      <c r="G18" s="187">
        <f>(D18)*(E18)</f>
        <v>0</v>
      </c>
    </row>
    <row r="19" spans="1:7">
      <c r="F19" s="189" t="s">
        <v>492</v>
      </c>
      <c r="G19" s="190">
        <f>SUM(G18)</f>
        <v>0</v>
      </c>
    </row>
    <row r="20" spans="1:7" ht="10.8" thickBot="1">
      <c r="A20" s="191" t="s">
        <v>493</v>
      </c>
    </row>
    <row r="21" spans="1:7" ht="12.6" thickTop="1">
      <c r="A21" s="192"/>
      <c r="B21" s="192"/>
      <c r="C21" s="192"/>
      <c r="D21" s="192"/>
      <c r="E21" s="192"/>
      <c r="F21" s="192"/>
      <c r="G21" s="193">
        <f>(G17)+(G19)</f>
        <v>0</v>
      </c>
    </row>
    <row r="23" spans="1:7" ht="12">
      <c r="C23" s="194" t="s">
        <v>494</v>
      </c>
      <c r="D23" s="195">
        <f>(G21)</f>
        <v>0</v>
      </c>
    </row>
    <row r="25" spans="1:7" ht="15.6">
      <c r="A25" s="252" t="s">
        <v>495</v>
      </c>
      <c r="B25" s="252"/>
      <c r="C25" s="252"/>
      <c r="D25" s="252"/>
      <c r="E25" s="252"/>
      <c r="F25" s="252"/>
      <c r="G25" s="252"/>
    </row>
    <row r="26" spans="1:7">
      <c r="A26" s="183" t="s">
        <v>459</v>
      </c>
      <c r="B26" s="184" t="s">
        <v>460</v>
      </c>
      <c r="C26" s="184" t="s">
        <v>461</v>
      </c>
      <c r="D26" s="183" t="s">
        <v>462</v>
      </c>
      <c r="E26" s="183" t="s">
        <v>463</v>
      </c>
      <c r="F26" s="184" t="s">
        <v>464</v>
      </c>
      <c r="G26" s="183" t="s">
        <v>465</v>
      </c>
    </row>
    <row r="27" spans="1:7" ht="40.799999999999997">
      <c r="A27" s="185">
        <v>1</v>
      </c>
      <c r="B27" s="186" t="s">
        <v>496</v>
      </c>
      <c r="C27" s="186" t="s">
        <v>497</v>
      </c>
      <c r="D27" s="187">
        <v>0</v>
      </c>
      <c r="E27" s="187">
        <v>1</v>
      </c>
      <c r="F27" s="186" t="s">
        <v>386</v>
      </c>
      <c r="G27" s="187">
        <f>(D27)*(E27)</f>
        <v>0</v>
      </c>
    </row>
    <row r="28" spans="1:7" ht="30.6">
      <c r="A28" s="185">
        <v>2</v>
      </c>
      <c r="B28" s="186" t="s">
        <v>498</v>
      </c>
      <c r="C28" s="186" t="s">
        <v>499</v>
      </c>
      <c r="D28" s="187">
        <v>0</v>
      </c>
      <c r="E28" s="187">
        <v>20</v>
      </c>
      <c r="F28" s="186" t="s">
        <v>471</v>
      </c>
      <c r="G28" s="187">
        <f>(D28)*(E28)</f>
        <v>0</v>
      </c>
    </row>
    <row r="29" spans="1:7">
      <c r="F29" s="189" t="s">
        <v>500</v>
      </c>
      <c r="G29" s="190">
        <f>SUM(G27:G28)</f>
        <v>0</v>
      </c>
    </row>
    <row r="30" spans="1:7" ht="10.8" thickBot="1">
      <c r="A30" s="191" t="s">
        <v>493</v>
      </c>
    </row>
    <row r="31" spans="1:7" ht="12.6" thickTop="1">
      <c r="A31" s="192"/>
      <c r="B31" s="192"/>
      <c r="C31" s="192"/>
      <c r="D31" s="192"/>
      <c r="E31" s="192"/>
      <c r="F31" s="192"/>
      <c r="G31" s="193">
        <f>(G29)</f>
        <v>0</v>
      </c>
    </row>
    <row r="33" spans="1:7" ht="12">
      <c r="C33" s="194" t="s">
        <v>494</v>
      </c>
      <c r="D33" s="195">
        <f>(G29)</f>
        <v>0</v>
      </c>
    </row>
    <row r="35" spans="1:7" ht="15.6">
      <c r="A35" s="252" t="s">
        <v>501</v>
      </c>
      <c r="B35" s="252"/>
      <c r="C35" s="252"/>
      <c r="D35" s="252"/>
      <c r="E35" s="252"/>
      <c r="F35" s="252"/>
      <c r="G35" s="252"/>
    </row>
    <row r="36" spans="1:7">
      <c r="A36" s="183" t="s">
        <v>459</v>
      </c>
      <c r="B36" s="184" t="s">
        <v>460</v>
      </c>
      <c r="C36" s="184" t="s">
        <v>461</v>
      </c>
      <c r="D36" s="183" t="s">
        <v>462</v>
      </c>
      <c r="E36" s="183" t="s">
        <v>463</v>
      </c>
      <c r="F36" s="184" t="s">
        <v>464</v>
      </c>
      <c r="G36" s="183" t="s">
        <v>465</v>
      </c>
    </row>
    <row r="37" spans="1:7" ht="51">
      <c r="A37" s="185">
        <v>1</v>
      </c>
      <c r="B37" s="186" t="s">
        <v>502</v>
      </c>
      <c r="C37" s="186" t="s">
        <v>503</v>
      </c>
      <c r="D37" s="187">
        <v>0</v>
      </c>
      <c r="E37" s="187">
        <v>1</v>
      </c>
      <c r="F37" s="186" t="s">
        <v>504</v>
      </c>
      <c r="G37" s="187">
        <f>(D37)*(E37)</f>
        <v>0</v>
      </c>
    </row>
    <row r="38" spans="1:7">
      <c r="F38" s="189" t="s">
        <v>500</v>
      </c>
      <c r="G38" s="190">
        <f>SUM(G37)</f>
        <v>0</v>
      </c>
    </row>
    <row r="39" spans="1:7" ht="10.8" thickBot="1">
      <c r="A39" s="191" t="s">
        <v>493</v>
      </c>
    </row>
    <row r="40" spans="1:7" ht="12.6" thickTop="1">
      <c r="A40" s="192"/>
      <c r="B40" s="192"/>
      <c r="C40" s="192"/>
      <c r="D40" s="192"/>
      <c r="E40" s="192"/>
      <c r="F40" s="192"/>
      <c r="G40" s="193">
        <f>(G38)</f>
        <v>0</v>
      </c>
    </row>
    <row r="42" spans="1:7" ht="12">
      <c r="C42" s="194" t="s">
        <v>494</v>
      </c>
      <c r="D42" s="195">
        <f>(G38)</f>
        <v>0</v>
      </c>
    </row>
    <row r="44" spans="1:7" ht="15.6">
      <c r="A44" s="252" t="s">
        <v>505</v>
      </c>
      <c r="B44" s="252"/>
      <c r="C44" s="252"/>
      <c r="D44" s="252"/>
      <c r="E44" s="252"/>
      <c r="F44" s="252"/>
      <c r="G44" s="252"/>
    </row>
    <row r="45" spans="1:7">
      <c r="A45" s="183" t="s">
        <v>459</v>
      </c>
      <c r="B45" s="184" t="s">
        <v>460</v>
      </c>
      <c r="C45" s="184" t="s">
        <v>461</v>
      </c>
      <c r="D45" s="183" t="s">
        <v>462</v>
      </c>
      <c r="E45" s="183" t="s">
        <v>463</v>
      </c>
      <c r="F45" s="184" t="s">
        <v>464</v>
      </c>
      <c r="G45" s="183" t="s">
        <v>465</v>
      </c>
    </row>
    <row r="46" spans="1:7" ht="30.6">
      <c r="A46" s="185">
        <v>1</v>
      </c>
      <c r="B46" s="186" t="s">
        <v>506</v>
      </c>
      <c r="C46" s="186" t="s">
        <v>507</v>
      </c>
      <c r="D46" s="187">
        <v>0</v>
      </c>
      <c r="E46" s="187">
        <v>32</v>
      </c>
      <c r="F46" s="186" t="s">
        <v>471</v>
      </c>
      <c r="G46" s="187">
        <f>(D46)*(E46)</f>
        <v>0</v>
      </c>
    </row>
    <row r="47" spans="1:7">
      <c r="A47" s="185">
        <v>2</v>
      </c>
      <c r="B47" s="186" t="s">
        <v>508</v>
      </c>
      <c r="C47" s="186" t="s">
        <v>509</v>
      </c>
      <c r="D47" s="187">
        <v>0</v>
      </c>
      <c r="E47" s="187">
        <v>42</v>
      </c>
      <c r="F47" s="186" t="s">
        <v>471</v>
      </c>
      <c r="G47" s="187">
        <f t="shared" ref="G47:G56" si="1">(D47)*(E47)</f>
        <v>0</v>
      </c>
    </row>
    <row r="48" spans="1:7">
      <c r="A48" s="185">
        <v>3</v>
      </c>
      <c r="B48" s="186" t="s">
        <v>510</v>
      </c>
      <c r="C48" s="186" t="s">
        <v>511</v>
      </c>
      <c r="D48" s="187">
        <v>0</v>
      </c>
      <c r="E48" s="187">
        <v>192</v>
      </c>
      <c r="F48" s="186" t="s">
        <v>471</v>
      </c>
      <c r="G48" s="187">
        <f t="shared" si="1"/>
        <v>0</v>
      </c>
    </row>
    <row r="49" spans="1:7">
      <c r="A49" s="185">
        <v>4</v>
      </c>
      <c r="B49" s="186" t="s">
        <v>512</v>
      </c>
      <c r="C49" s="186" t="s">
        <v>513</v>
      </c>
      <c r="D49" s="187">
        <v>0</v>
      </c>
      <c r="E49" s="187">
        <v>480</v>
      </c>
      <c r="F49" s="186" t="s">
        <v>471</v>
      </c>
      <c r="G49" s="187">
        <f t="shared" si="1"/>
        <v>0</v>
      </c>
    </row>
    <row r="50" spans="1:7" ht="20.399999999999999">
      <c r="A50" s="185">
        <v>5</v>
      </c>
      <c r="B50" s="186" t="s">
        <v>514</v>
      </c>
      <c r="C50" s="186" t="s">
        <v>515</v>
      </c>
      <c r="D50" s="187">
        <v>0</v>
      </c>
      <c r="E50" s="187">
        <v>26</v>
      </c>
      <c r="F50" s="186" t="s">
        <v>386</v>
      </c>
      <c r="G50" s="187">
        <f t="shared" si="1"/>
        <v>0</v>
      </c>
    </row>
    <row r="51" spans="1:7" ht="20.399999999999999">
      <c r="A51" s="185">
        <v>6</v>
      </c>
      <c r="B51" s="186" t="s">
        <v>516</v>
      </c>
      <c r="C51" s="186" t="s">
        <v>517</v>
      </c>
      <c r="D51" s="187">
        <v>0</v>
      </c>
      <c r="E51" s="187">
        <v>1</v>
      </c>
      <c r="F51" s="186" t="s">
        <v>386</v>
      </c>
      <c r="G51" s="187">
        <f t="shared" si="1"/>
        <v>0</v>
      </c>
    </row>
    <row r="52" spans="1:7" ht="30.6">
      <c r="A52" s="185">
        <v>7</v>
      </c>
      <c r="B52" s="186" t="s">
        <v>518</v>
      </c>
      <c r="C52" s="186" t="s">
        <v>519</v>
      </c>
      <c r="D52" s="187">
        <v>0</v>
      </c>
      <c r="E52" s="187">
        <v>18</v>
      </c>
      <c r="F52" s="186" t="s">
        <v>471</v>
      </c>
      <c r="G52" s="187">
        <f t="shared" si="1"/>
        <v>0</v>
      </c>
    </row>
    <row r="53" spans="1:7" ht="20.399999999999999">
      <c r="A53" s="185">
        <v>8</v>
      </c>
      <c r="B53" s="186" t="s">
        <v>520</v>
      </c>
      <c r="C53" s="186" t="s">
        <v>521</v>
      </c>
      <c r="D53" s="187">
        <v>0</v>
      </c>
      <c r="E53" s="187">
        <v>6</v>
      </c>
      <c r="F53" s="186" t="s">
        <v>386</v>
      </c>
      <c r="G53" s="187">
        <f t="shared" si="1"/>
        <v>0</v>
      </c>
    </row>
    <row r="54" spans="1:7" ht="51">
      <c r="A54" s="185">
        <v>9</v>
      </c>
      <c r="B54" s="186" t="s">
        <v>522</v>
      </c>
      <c r="C54" s="186" t="s">
        <v>523</v>
      </c>
      <c r="D54" s="187">
        <v>0</v>
      </c>
      <c r="E54" s="187">
        <v>24</v>
      </c>
      <c r="F54" s="186" t="s">
        <v>386</v>
      </c>
      <c r="G54" s="187">
        <f t="shared" si="1"/>
        <v>0</v>
      </c>
    </row>
    <row r="55" spans="1:7" ht="51">
      <c r="A55" s="185">
        <v>10</v>
      </c>
      <c r="B55" s="186" t="s">
        <v>524</v>
      </c>
      <c r="C55" s="186" t="s">
        <v>525</v>
      </c>
      <c r="D55" s="187">
        <v>0</v>
      </c>
      <c r="E55" s="187">
        <v>1</v>
      </c>
      <c r="F55" s="186" t="s">
        <v>386</v>
      </c>
      <c r="G55" s="187">
        <f t="shared" si="1"/>
        <v>0</v>
      </c>
    </row>
    <row r="56" spans="1:7" ht="30.6">
      <c r="A56" s="185">
        <v>11</v>
      </c>
      <c r="B56" s="186" t="s">
        <v>526</v>
      </c>
      <c r="C56" s="186" t="s">
        <v>527</v>
      </c>
      <c r="D56" s="187">
        <v>0</v>
      </c>
      <c r="E56" s="187">
        <v>32</v>
      </c>
      <c r="F56" s="186" t="s">
        <v>386</v>
      </c>
      <c r="G56" s="187">
        <f t="shared" si="1"/>
        <v>0</v>
      </c>
    </row>
    <row r="57" spans="1:7" ht="20.399999999999999">
      <c r="A57" s="185">
        <v>12</v>
      </c>
      <c r="B57" s="186" t="s">
        <v>528</v>
      </c>
      <c r="C57" s="186" t="s">
        <v>529</v>
      </c>
      <c r="D57" s="187">
        <v>0</v>
      </c>
      <c r="E57" s="187">
        <v>14</v>
      </c>
      <c r="F57" s="186" t="s">
        <v>386</v>
      </c>
      <c r="G57" s="187">
        <f>(D57)*(E57)</f>
        <v>0</v>
      </c>
    </row>
    <row r="58" spans="1:7" ht="10.8" thickBot="1">
      <c r="A58" s="191" t="s">
        <v>530</v>
      </c>
    </row>
    <row r="59" spans="1:7" ht="12.6" thickTop="1">
      <c r="A59" s="192"/>
      <c r="B59" s="192"/>
      <c r="C59" s="192"/>
      <c r="D59" s="192"/>
      <c r="E59" s="192"/>
      <c r="F59" s="192"/>
      <c r="G59" s="193">
        <f>SUM(G46:G57)</f>
        <v>0</v>
      </c>
    </row>
    <row r="61" spans="1:7" ht="12">
      <c r="C61" s="194" t="s">
        <v>531</v>
      </c>
      <c r="D61" s="195">
        <f>(G59)</f>
        <v>0</v>
      </c>
    </row>
    <row r="63" spans="1:7" ht="15.6">
      <c r="A63" s="252" t="s">
        <v>532</v>
      </c>
      <c r="B63" s="252"/>
      <c r="C63" s="252"/>
      <c r="D63" s="252"/>
      <c r="E63" s="252"/>
      <c r="F63" s="252"/>
      <c r="G63" s="252"/>
    </row>
    <row r="64" spans="1:7">
      <c r="A64" s="183" t="s">
        <v>459</v>
      </c>
      <c r="B64" s="184" t="s">
        <v>460</v>
      </c>
      <c r="C64" s="184" t="s">
        <v>461</v>
      </c>
      <c r="D64" s="183" t="s">
        <v>462</v>
      </c>
      <c r="E64" s="183" t="s">
        <v>463</v>
      </c>
      <c r="F64" s="184" t="s">
        <v>464</v>
      </c>
      <c r="G64" s="183" t="s">
        <v>465</v>
      </c>
    </row>
    <row r="65" spans="1:7" ht="40.799999999999997">
      <c r="A65" s="185">
        <v>1</v>
      </c>
      <c r="B65" s="186" t="s">
        <v>506</v>
      </c>
      <c r="C65" s="186" t="s">
        <v>533</v>
      </c>
      <c r="D65" s="187">
        <v>0</v>
      </c>
      <c r="E65" s="187">
        <v>1</v>
      </c>
      <c r="F65" s="186" t="s">
        <v>504</v>
      </c>
      <c r="G65" s="187">
        <f>(D65)*(E65)</f>
        <v>0</v>
      </c>
    </row>
    <row r="66" spans="1:7" ht="61.2">
      <c r="A66" s="185">
        <v>2</v>
      </c>
      <c r="B66" s="186" t="s">
        <v>508</v>
      </c>
      <c r="C66" s="186" t="s">
        <v>534</v>
      </c>
      <c r="D66" s="187">
        <v>0</v>
      </c>
      <c r="E66" s="187">
        <v>1</v>
      </c>
      <c r="F66" s="186" t="s">
        <v>386</v>
      </c>
      <c r="G66" s="187">
        <f>(D66)*(E66)</f>
        <v>0</v>
      </c>
    </row>
    <row r="67" spans="1:7" ht="10.8" thickBot="1">
      <c r="A67" s="191" t="s">
        <v>535</v>
      </c>
    </row>
    <row r="68" spans="1:7" ht="12.6" thickTop="1">
      <c r="A68" s="192"/>
      <c r="B68" s="192"/>
      <c r="C68" s="192"/>
      <c r="D68" s="192"/>
      <c r="E68" s="192"/>
      <c r="F68" s="192"/>
      <c r="G68" s="193">
        <f>SUM(G65:G66)</f>
        <v>0</v>
      </c>
    </row>
    <row r="70" spans="1:7" ht="12">
      <c r="C70" s="194" t="s">
        <v>536</v>
      </c>
      <c r="D70" s="195">
        <f>(G68)</f>
        <v>0</v>
      </c>
    </row>
    <row r="72" spans="1:7" ht="15.6">
      <c r="A72" s="252" t="s">
        <v>537</v>
      </c>
      <c r="B72" s="252"/>
      <c r="C72" s="252"/>
      <c r="D72" s="252"/>
      <c r="E72" s="252"/>
      <c r="F72" s="252"/>
      <c r="G72" s="252"/>
    </row>
    <row r="73" spans="1:7">
      <c r="A73" s="183" t="s">
        <v>459</v>
      </c>
      <c r="B73" s="184" t="s">
        <v>460</v>
      </c>
      <c r="C73" s="184" t="s">
        <v>461</v>
      </c>
      <c r="D73" s="183" t="s">
        <v>462</v>
      </c>
      <c r="E73" s="183" t="s">
        <v>463</v>
      </c>
      <c r="F73" s="184" t="s">
        <v>464</v>
      </c>
      <c r="G73" s="183" t="s">
        <v>465</v>
      </c>
    </row>
    <row r="74" spans="1:7" ht="30.6">
      <c r="A74" s="185">
        <v>1</v>
      </c>
      <c r="B74" s="186" t="s">
        <v>506</v>
      </c>
      <c r="C74" s="186" t="s">
        <v>538</v>
      </c>
      <c r="D74" s="187">
        <v>0</v>
      </c>
      <c r="E74" s="187">
        <v>2</v>
      </c>
      <c r="F74" s="186" t="s">
        <v>539</v>
      </c>
      <c r="G74" s="187">
        <f>(D74)*(E74)</f>
        <v>0</v>
      </c>
    </row>
    <row r="75" spans="1:7" ht="20.399999999999999">
      <c r="A75" s="185">
        <v>2</v>
      </c>
      <c r="B75" s="186" t="s">
        <v>508</v>
      </c>
      <c r="C75" s="186" t="s">
        <v>540</v>
      </c>
      <c r="D75" s="187">
        <v>0</v>
      </c>
      <c r="E75" s="187">
        <v>4</v>
      </c>
      <c r="F75" s="186" t="s">
        <v>539</v>
      </c>
      <c r="G75" s="187">
        <f>(D75)*(E75)</f>
        <v>0</v>
      </c>
    </row>
    <row r="76" spans="1:7" ht="10.8" thickBot="1">
      <c r="A76" s="191" t="s">
        <v>541</v>
      </c>
    </row>
    <row r="77" spans="1:7" ht="12.6" thickTop="1">
      <c r="A77" s="192"/>
      <c r="B77" s="192"/>
      <c r="C77" s="192"/>
      <c r="D77" s="192"/>
      <c r="E77" s="192"/>
      <c r="F77" s="192"/>
      <c r="G77" s="193">
        <f>SUM(G74:G75)</f>
        <v>0</v>
      </c>
    </row>
    <row r="79" spans="1:7" ht="12">
      <c r="C79" s="194" t="s">
        <v>542</v>
      </c>
      <c r="D79" s="195">
        <f>(G77)</f>
        <v>0</v>
      </c>
    </row>
  </sheetData>
  <sheetProtection algorithmName="SHA-512" hashValue="+ifnXmQpa6iLzMq/18UTBRWDGCXfZHHkBMrBusXbvhmMLw8HFhI75afhqqter4X/pN63f2nCN495W3j4u7DsiQ==" saltValue="vw9dTF3koeZB+jXZ9JebnQ==" spinCount="100000" sheet="1" objects="1" scenarios="1"/>
  <protectedRanges>
    <protectedRange sqref="D3:D18 D27:D28 D37 D46:D57 D65:D66 D74:D75" name="Oblast2"/>
    <protectedRange sqref="D3:D16 D18 D27:D28 D37 D46:D57 D65:D66 D74:D75" name="Oblast1_1"/>
  </protectedRanges>
  <mergeCells count="6">
    <mergeCell ref="A72:G72"/>
    <mergeCell ref="A1:G1"/>
    <mergeCell ref="A25:G25"/>
    <mergeCell ref="A35:G35"/>
    <mergeCell ref="A44:G44"/>
    <mergeCell ref="A63:G6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Rekapitulace stavby</vt:lpstr>
      <vt:lpstr>202209 - ZŚ Vančurova - s...</vt:lpstr>
      <vt:lpstr>Rekapitulace elektroinstalace</vt:lpstr>
      <vt:lpstr>Položky elektroinstalace</vt:lpstr>
      <vt:lpstr>'202209 - ZŚ Vančurova - s...'!Názvy_tisku</vt:lpstr>
      <vt:lpstr>'Rekapitulace stavby'!Názvy_tisku</vt:lpstr>
      <vt:lpstr>'202209 - ZŚ Vančurova - s...'!Oblast_tisku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Repos ing</cp:lastModifiedBy>
  <dcterms:created xsi:type="dcterms:W3CDTF">2022-09-06T11:19:09Z</dcterms:created>
  <dcterms:modified xsi:type="dcterms:W3CDTF">2024-11-18T08:39:08Z</dcterms:modified>
</cp:coreProperties>
</file>