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 activeTab="1"/>
  </bookViews>
  <sheets>
    <sheet name="Rekapitulácia stavby" sheetId="1" r:id="rId1"/>
    <sheet name="SO03 - Ubytovacie zariade..." sheetId="2" r:id="rId2"/>
  </sheets>
  <definedNames>
    <definedName name="_xlnm._FilterDatabase" localSheetId="1" hidden="1">'SO03 - Ubytovacie zariade...'!$C$136:$K$362</definedName>
    <definedName name="_xlnm.Print_Titles" localSheetId="0">'Rekapitulácia stavby'!$92:$92</definedName>
    <definedName name="_xlnm.Print_Titles" localSheetId="1">'SO03 - Ubytovacie zariade...'!$136:$136</definedName>
    <definedName name="_xlnm.Print_Area" localSheetId="0">'Rekapitulácia stavby'!$D$4:$AO$76,'Rekapitulácia stavby'!$C$82:$AQ$96</definedName>
    <definedName name="_xlnm.Print_Area" localSheetId="1">'SO03 - Ubytovacie zariade...'!$C$4:$J$76,'SO03 - Ubytovacie zariade...'!$C$126:$J$362</definedName>
  </definedNames>
  <calcPr calcId="145621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T177" i="2"/>
  <c r="R178" i="2"/>
  <c r="R177" i="2"/>
  <c r="P178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F35" i="2" s="1"/>
  <c r="BH140" i="2"/>
  <c r="BG140" i="2"/>
  <c r="BE140" i="2"/>
  <c r="T140" i="2"/>
  <c r="R140" i="2"/>
  <c r="P140" i="2"/>
  <c r="F131" i="2"/>
  <c r="E129" i="2"/>
  <c r="F87" i="2"/>
  <c r="E85" i="2"/>
  <c r="J22" i="2"/>
  <c r="E22" i="2"/>
  <c r="J90" i="2" s="1"/>
  <c r="J21" i="2"/>
  <c r="J19" i="2"/>
  <c r="E19" i="2"/>
  <c r="J89" i="2" s="1"/>
  <c r="J18" i="2"/>
  <c r="J16" i="2"/>
  <c r="E16" i="2"/>
  <c r="F134" i="2" s="1"/>
  <c r="J15" i="2"/>
  <c r="J13" i="2"/>
  <c r="E13" i="2"/>
  <c r="F133" i="2" s="1"/>
  <c r="J12" i="2"/>
  <c r="J87" i="2"/>
  <c r="L90" i="1"/>
  <c r="AM90" i="1"/>
  <c r="AM89" i="1"/>
  <c r="L89" i="1"/>
  <c r="AM87" i="1"/>
  <c r="L87" i="1"/>
  <c r="L85" i="1"/>
  <c r="L84" i="1"/>
  <c r="BK238" i="2"/>
  <c r="BK216" i="2"/>
  <c r="BK183" i="2"/>
  <c r="BK154" i="2"/>
  <c r="BK140" i="2"/>
  <c r="BK359" i="2"/>
  <c r="BK357" i="2"/>
  <c r="BK351" i="2"/>
  <c r="BK345" i="2"/>
  <c r="BK260" i="2"/>
  <c r="BK160" i="2"/>
  <c r="BK305" i="2"/>
  <c r="BK275" i="2"/>
  <c r="BK246" i="2"/>
  <c r="BK230" i="2"/>
  <c r="BK218" i="2"/>
  <c r="BK339" i="2"/>
  <c r="BK326" i="2"/>
  <c r="BK319" i="2"/>
  <c r="BK309" i="2"/>
  <c r="BK287" i="2"/>
  <c r="BK241" i="2"/>
  <c r="BK203" i="2"/>
  <c r="BK191" i="2"/>
  <c r="BK165" i="2"/>
  <c r="BK346" i="2"/>
  <c r="BK269" i="2"/>
  <c r="BK167" i="2"/>
  <c r="BK152" i="2"/>
  <c r="BK296" i="2"/>
  <c r="BK284" i="2"/>
  <c r="BK266" i="2"/>
  <c r="BK245" i="2"/>
  <c r="BK228" i="2"/>
  <c r="BK201" i="2"/>
  <c r="BK188" i="2"/>
  <c r="BK329" i="2"/>
  <c r="BK283" i="2"/>
  <c r="BK229" i="2"/>
  <c r="BK209" i="2"/>
  <c r="BK192" i="2"/>
  <c r="BK156" i="2"/>
  <c r="BK164" i="2"/>
  <c r="BK227" i="2"/>
  <c r="BK212" i="2"/>
  <c r="BK347" i="2"/>
  <c r="BK335" i="2"/>
  <c r="BK302" i="2"/>
  <c r="BK270" i="2"/>
  <c r="BK254" i="2"/>
  <c r="BK240" i="2"/>
  <c r="BK224" i="2"/>
  <c r="BK206" i="2"/>
  <c r="BK149" i="2"/>
  <c r="BK272" i="2"/>
  <c r="BK257" i="2"/>
  <c r="BK220" i="2"/>
  <c r="BK172" i="2"/>
  <c r="BK356" i="2"/>
  <c r="BK317" i="2"/>
  <c r="BK295" i="2"/>
  <c r="BK159" i="2"/>
  <c r="BK306" i="2"/>
  <c r="BK252" i="2"/>
  <c r="BK233" i="2"/>
  <c r="BK205" i="2"/>
  <c r="BK334" i="2"/>
  <c r="BK315" i="2"/>
  <c r="BK274" i="2"/>
  <c r="BK225" i="2"/>
  <c r="BK158" i="2"/>
  <c r="BK142" i="2"/>
  <c r="BK304" i="2"/>
  <c r="BK244" i="2"/>
  <c r="BK202" i="2"/>
  <c r="BK291" i="2"/>
  <c r="BK187" i="2"/>
  <c r="BK168" i="2"/>
  <c r="BK231" i="2"/>
  <c r="BK198" i="2"/>
  <c r="BK342" i="2"/>
  <c r="BK178" i="2"/>
  <c r="BK155" i="2"/>
  <c r="BK166" i="2"/>
  <c r="BK330" i="2"/>
  <c r="BK300" i="2"/>
  <c r="BK190" i="2"/>
  <c r="BK145" i="2"/>
  <c r="BK279" i="2"/>
  <c r="BK197" i="2"/>
  <c r="BK175" i="2"/>
  <c r="BK355" i="2"/>
  <c r="BK341" i="2"/>
  <c r="BK318" i="2"/>
  <c r="BK297" i="2"/>
  <c r="BK281" i="2"/>
  <c r="BK268" i="2"/>
  <c r="BK215" i="2"/>
  <c r="BK199" i="2"/>
  <c r="BK181" i="2"/>
  <c r="BK148" i="2"/>
  <c r="BK353" i="2"/>
  <c r="BK350" i="2"/>
  <c r="BK349" i="2"/>
  <c r="BK340" i="2"/>
  <c r="BK338" i="2"/>
  <c r="BK331" i="2"/>
  <c r="BK325" i="2"/>
  <c r="BK321" i="2"/>
  <c r="BK314" i="2"/>
  <c r="BK310" i="2"/>
  <c r="BK294" i="2"/>
  <c r="BK286" i="2"/>
  <c r="BK267" i="2"/>
  <c r="BK262" i="2"/>
  <c r="BK256" i="2"/>
  <c r="BK234" i="2"/>
  <c r="BK195" i="2"/>
  <c r="BK193" i="2"/>
  <c r="BK184" i="2"/>
  <c r="BK171" i="2"/>
  <c r="BK361" i="2"/>
  <c r="BK358" i="2"/>
  <c r="BK348" i="2"/>
  <c r="BK313" i="2"/>
  <c r="BK278" i="2"/>
  <c r="BK265" i="2"/>
  <c r="BK208" i="2"/>
  <c r="BK182" i="2"/>
  <c r="BK170" i="2"/>
  <c r="BK308" i="2"/>
  <c r="BK292" i="2"/>
  <c r="BK288" i="2"/>
  <c r="BK280" i="2"/>
  <c r="BK250" i="2"/>
  <c r="BK236" i="2"/>
  <c r="BK232" i="2"/>
  <c r="BK221" i="2"/>
  <c r="BK204" i="2"/>
  <c r="BK196" i="2"/>
  <c r="BK176" i="2"/>
  <c r="BK336" i="2"/>
  <c r="BK312" i="2"/>
  <c r="BK303" i="2"/>
  <c r="BK293" i="2"/>
  <c r="BK290" i="2"/>
  <c r="BK277" i="2"/>
  <c r="BK273" i="2"/>
  <c r="BK243" i="2"/>
  <c r="BK237" i="2"/>
  <c r="BK213" i="2"/>
  <c r="BK162" i="2"/>
  <c r="BK151" i="2"/>
  <c r="BK354" i="2"/>
  <c r="BK344" i="2"/>
  <c r="BK332" i="2"/>
  <c r="BK322" i="2"/>
  <c r="BK298" i="2"/>
  <c r="BK264" i="2"/>
  <c r="BK248" i="2"/>
  <c r="BK210" i="2"/>
  <c r="BK185" i="2"/>
  <c r="BK323" i="2"/>
  <c r="BK276" i="2"/>
  <c r="BK219" i="2"/>
  <c r="BK163" i="2"/>
  <c r="BK362" i="2"/>
  <c r="BK153" i="2"/>
  <c r="BK147" i="2"/>
  <c r="BK141" i="2"/>
  <c r="BK352" i="2"/>
  <c r="BK251" i="2"/>
  <c r="BK239" i="2"/>
  <c r="BK223" i="2"/>
  <c r="BK174" i="2"/>
  <c r="BK255" i="2"/>
  <c r="BK211" i="2"/>
  <c r="BK289" i="2"/>
  <c r="BK259" i="2"/>
  <c r="BK253" i="2"/>
  <c r="BK242" i="2"/>
  <c r="BK235" i="2"/>
  <c r="BK226" i="2"/>
  <c r="BK214" i="2"/>
  <c r="BK194" i="2"/>
  <c r="BK189" i="2"/>
  <c r="BK143" i="2"/>
  <c r="BK169" i="2"/>
  <c r="BK360" i="2"/>
  <c r="BK343" i="2"/>
  <c r="BK337" i="2"/>
  <c r="BK333" i="2"/>
  <c r="BK316" i="2"/>
  <c r="BK299" i="2"/>
  <c r="BK261" i="2"/>
  <c r="BK249" i="2"/>
  <c r="BK222" i="2"/>
  <c r="BK173" i="2"/>
  <c r="BK157" i="2"/>
  <c r="BK146" i="2"/>
  <c r="AS94" i="1"/>
  <c r="J31" i="2" l="1"/>
  <c r="F33" i="2"/>
  <c r="F34" i="2"/>
  <c r="BC95" i="1" s="1"/>
  <c r="BC94" i="1" s="1"/>
  <c r="W32" i="1" s="1"/>
  <c r="F31" i="2"/>
  <c r="AZ95" i="1" s="1"/>
  <c r="AZ94" i="1" s="1"/>
  <c r="AV94" i="1" s="1"/>
  <c r="AK29" i="1" s="1"/>
  <c r="BK161" i="2"/>
  <c r="J161" i="2" s="1"/>
  <c r="J99" i="2" s="1"/>
  <c r="P186" i="2"/>
  <c r="BK217" i="2"/>
  <c r="J217" i="2" s="1"/>
  <c r="J106" i="2" s="1"/>
  <c r="R258" i="2"/>
  <c r="T285" i="2"/>
  <c r="R139" i="2"/>
  <c r="T150" i="2"/>
  <c r="BK186" i="2"/>
  <c r="J186" i="2"/>
  <c r="J103" i="2" s="1"/>
  <c r="P200" i="2"/>
  <c r="R207" i="2"/>
  <c r="R247" i="2"/>
  <c r="P271" i="2"/>
  <c r="BK307" i="2"/>
  <c r="J114" i="2" s="1"/>
  <c r="P139" i="2"/>
  <c r="R150" i="2"/>
  <c r="P180" i="2"/>
  <c r="BK200" i="2"/>
  <c r="J200" i="2"/>
  <c r="J104" i="2" s="1"/>
  <c r="R217" i="2"/>
  <c r="P258" i="2"/>
  <c r="T263" i="2"/>
  <c r="R282" i="2"/>
  <c r="R307" i="2"/>
  <c r="P144" i="2"/>
  <c r="P161" i="2"/>
  <c r="P217" i="2"/>
  <c r="BK258" i="2"/>
  <c r="J258" i="2" s="1"/>
  <c r="J108" i="2" s="1"/>
  <c r="P263" i="2"/>
  <c r="BK282" i="2"/>
  <c r="J282" i="2" s="1"/>
  <c r="J111" i="2" s="1"/>
  <c r="BK311" i="2"/>
  <c r="J115" i="2"/>
  <c r="BK144" i="2"/>
  <c r="J97" i="2" s="1"/>
  <c r="R144" i="2"/>
  <c r="BK150" i="2"/>
  <c r="J150" i="2" s="1"/>
  <c r="J98" i="2" s="1"/>
  <c r="T161" i="2"/>
  <c r="BK180" i="2"/>
  <c r="T180" i="2"/>
  <c r="T179" i="2" s="1"/>
  <c r="T186" i="2"/>
  <c r="R200" i="2"/>
  <c r="BK207" i="2"/>
  <c r="J207" i="2" s="1"/>
  <c r="J105" i="2" s="1"/>
  <c r="T207" i="2"/>
  <c r="BK247" i="2"/>
  <c r="J107" i="2" s="1"/>
  <c r="T247" i="2"/>
  <c r="T258" i="2"/>
  <c r="BK271" i="2"/>
  <c r="J271" i="2"/>
  <c r="J110" i="2" s="1"/>
  <c r="T271" i="2"/>
  <c r="BK285" i="2"/>
  <c r="J285" i="2" s="1"/>
  <c r="J112" i="2" s="1"/>
  <c r="R285" i="2"/>
  <c r="T301" i="2"/>
  <c r="P311" i="2"/>
  <c r="P179" i="2" s="1"/>
  <c r="BK324" i="2"/>
  <c r="J117" i="2"/>
  <c r="BK139" i="2"/>
  <c r="J139" i="2" s="1"/>
  <c r="J96" i="2" s="1"/>
  <c r="T139" i="2"/>
  <c r="T144" i="2"/>
  <c r="T138" i="2" s="1"/>
  <c r="T137" i="2" s="1"/>
  <c r="P150" i="2"/>
  <c r="R161" i="2"/>
  <c r="R180" i="2"/>
  <c r="R186" i="2"/>
  <c r="T200" i="2"/>
  <c r="P207" i="2"/>
  <c r="T217" i="2"/>
  <c r="P247" i="2"/>
  <c r="BK263" i="2"/>
  <c r="J263" i="2" s="1"/>
  <c r="J109" i="2" s="1"/>
  <c r="R263" i="2"/>
  <c r="R271" i="2"/>
  <c r="R179" i="2" s="1"/>
  <c r="P282" i="2"/>
  <c r="T282" i="2"/>
  <c r="P285" i="2"/>
  <c r="BK301" i="2"/>
  <c r="J113" i="2" s="1"/>
  <c r="P301" i="2"/>
  <c r="R301" i="2"/>
  <c r="P307" i="2"/>
  <c r="T307" i="2"/>
  <c r="R311" i="2"/>
  <c r="T311" i="2"/>
  <c r="BK320" i="2"/>
  <c r="J116" i="2"/>
  <c r="P320" i="2"/>
  <c r="R320" i="2"/>
  <c r="T320" i="2"/>
  <c r="P324" i="2"/>
  <c r="R324" i="2"/>
  <c r="T324" i="2"/>
  <c r="BK328" i="2"/>
  <c r="J328" i="2" s="1"/>
  <c r="J119" i="2" s="1"/>
  <c r="P328" i="2"/>
  <c r="P327" i="2"/>
  <c r="R328" i="2"/>
  <c r="R327" i="2"/>
  <c r="T328" i="2"/>
  <c r="T327" i="2"/>
  <c r="BK177" i="2"/>
  <c r="J177" i="2"/>
  <c r="J100" i="2" s="1"/>
  <c r="F90" i="2"/>
  <c r="J131" i="2"/>
  <c r="BF155" i="2"/>
  <c r="BF163" i="2"/>
  <c r="BF164" i="2"/>
  <c r="BF169" i="2"/>
  <c r="BF170" i="2"/>
  <c r="BF173" i="2"/>
  <c r="BF182" i="2"/>
  <c r="BF184" i="2"/>
  <c r="BF187" i="2"/>
  <c r="BF194" i="2"/>
  <c r="BF195" i="2"/>
  <c r="BF196" i="2"/>
  <c r="BF203" i="2"/>
  <c r="BF206" i="2"/>
  <c r="BF209" i="2"/>
  <c r="BF211" i="2"/>
  <c r="BF213" i="2"/>
  <c r="BF219" i="2"/>
  <c r="BF226" i="2"/>
  <c r="BF228" i="2"/>
  <c r="BF229" i="2"/>
  <c r="BF231" i="2"/>
  <c r="BF233" i="2"/>
  <c r="BF235" i="2"/>
  <c r="BF237" i="2"/>
  <c r="BF238" i="2"/>
  <c r="BF241" i="2"/>
  <c r="BF242" i="2"/>
  <c r="BF244" i="2"/>
  <c r="BF245" i="2"/>
  <c r="BF248" i="2"/>
  <c r="BF251" i="2"/>
  <c r="BF257" i="2"/>
  <c r="BF260" i="2"/>
  <c r="BF266" i="2"/>
  <c r="BF299" i="2"/>
  <c r="BF303" i="2"/>
  <c r="BF310" i="2"/>
  <c r="BF312" i="2"/>
  <c r="BF317" i="2"/>
  <c r="BF321" i="2"/>
  <c r="BF323" i="2"/>
  <c r="BF334" i="2"/>
  <c r="BF336" i="2"/>
  <c r="BF338" i="2"/>
  <c r="BF339" i="2"/>
  <c r="BF340" i="2"/>
  <c r="BF344" i="2"/>
  <c r="BF359" i="2"/>
  <c r="BF360" i="2"/>
  <c r="BF361" i="2"/>
  <c r="J134" i="2"/>
  <c r="BF140" i="2"/>
  <c r="BF142" i="2"/>
  <c r="BF145" i="2"/>
  <c r="BF154" i="2"/>
  <c r="BF157" i="2"/>
  <c r="BF172" i="2"/>
  <c r="BF174" i="2"/>
  <c r="BF176" i="2"/>
  <c r="BF178" i="2"/>
  <c r="BF183" i="2"/>
  <c r="BF190" i="2"/>
  <c r="BF191" i="2"/>
  <c r="BF192" i="2"/>
  <c r="BF202" i="2"/>
  <c r="BF204" i="2"/>
  <c r="BF210" i="2"/>
  <c r="BF215" i="2"/>
  <c r="BF221" i="2"/>
  <c r="BF222" i="2"/>
  <c r="BF223" i="2"/>
  <c r="BF224" i="2"/>
  <c r="BF230" i="2"/>
  <c r="BF232" i="2"/>
  <c r="BF243" i="2"/>
  <c r="BF246" i="2"/>
  <c r="BF252" i="2"/>
  <c r="BF261" i="2"/>
  <c r="BF267" i="2"/>
  <c r="BF272" i="2"/>
  <c r="BF273" i="2"/>
  <c r="BF275" i="2"/>
  <c r="BF280" i="2"/>
  <c r="BF284" i="2"/>
  <c r="BF286" i="2"/>
  <c r="BF289" i="2"/>
  <c r="BF293" i="2"/>
  <c r="BF294" i="2"/>
  <c r="BF296" i="2"/>
  <c r="BF297" i="2"/>
  <c r="BF298" i="2"/>
  <c r="BF300" i="2"/>
  <c r="BF302" i="2"/>
  <c r="BF308" i="2"/>
  <c r="F89" i="2"/>
  <c r="J133" i="2"/>
  <c r="BF141" i="2"/>
  <c r="BF151" i="2"/>
  <c r="BF152" i="2"/>
  <c r="BF162" i="2"/>
  <c r="BF165" i="2"/>
  <c r="BF181" i="2"/>
  <c r="BF185" i="2"/>
  <c r="BF189" i="2"/>
  <c r="BF193" i="2"/>
  <c r="BF201" i="2"/>
  <c r="BF216" i="2"/>
  <c r="BF225" i="2"/>
  <c r="BF239" i="2"/>
  <c r="BF255" i="2"/>
  <c r="BF256" i="2"/>
  <c r="BF262" i="2"/>
  <c r="BF268" i="2"/>
  <c r="BF277" i="2"/>
  <c r="BF281" i="2"/>
  <c r="BF288" i="2"/>
  <c r="BF292" i="2"/>
  <c r="BF309" i="2"/>
  <c r="BF313" i="2"/>
  <c r="BF314" i="2"/>
  <c r="BF315" i="2"/>
  <c r="BF318" i="2"/>
  <c r="BF322" i="2"/>
  <c r="BF326" i="2"/>
  <c r="BF329" i="2"/>
  <c r="BF333" i="2"/>
  <c r="BF335" i="2"/>
  <c r="BF341" i="2"/>
  <c r="BF343" i="2"/>
  <c r="BF346" i="2"/>
  <c r="BF355" i="2"/>
  <c r="BF356" i="2"/>
  <c r="BF357" i="2"/>
  <c r="BF358" i="2"/>
  <c r="AV95" i="1"/>
  <c r="BF158" i="2"/>
  <c r="BF160" i="2"/>
  <c r="BF171" i="2"/>
  <c r="BF175" i="2"/>
  <c r="BF188" i="2"/>
  <c r="BF197" i="2"/>
  <c r="BF198" i="2"/>
  <c r="BF199" i="2"/>
  <c r="BF205" i="2"/>
  <c r="BF208" i="2"/>
  <c r="BF212" i="2"/>
  <c r="BF214" i="2"/>
  <c r="BF218" i="2"/>
  <c r="BF220" i="2"/>
  <c r="BF227" i="2"/>
  <c r="BF234" i="2"/>
  <c r="BF236" i="2"/>
  <c r="BF240" i="2"/>
  <c r="BF249" i="2"/>
  <c r="BF250" i="2"/>
  <c r="BF253" i="2"/>
  <c r="BF254" i="2"/>
  <c r="BF259" i="2"/>
  <c r="BF264" i="2"/>
  <c r="BF265" i="2"/>
  <c r="BF269" i="2"/>
  <c r="BF270" i="2"/>
  <c r="BF274" i="2"/>
  <c r="BF276" i="2"/>
  <c r="BF278" i="2"/>
  <c r="BF279" i="2"/>
  <c r="BF283" i="2"/>
  <c r="BF287" i="2"/>
  <c r="BF290" i="2"/>
  <c r="BF291" i="2"/>
  <c r="BF295" i="2"/>
  <c r="BF304" i="2"/>
  <c r="BF305" i="2"/>
  <c r="BF306" i="2"/>
  <c r="BF316" i="2"/>
  <c r="BF319" i="2"/>
  <c r="BF325" i="2"/>
  <c r="BF330" i="2"/>
  <c r="BF331" i="2"/>
  <c r="BF332" i="2"/>
  <c r="BF337" i="2"/>
  <c r="BF342" i="2"/>
  <c r="BF345" i="2"/>
  <c r="BF347" i="2"/>
  <c r="BF348" i="2"/>
  <c r="BF349" i="2"/>
  <c r="BF350" i="2"/>
  <c r="BF351" i="2"/>
  <c r="BF352" i="2"/>
  <c r="BF353" i="2"/>
  <c r="BF354" i="2"/>
  <c r="BF143" i="2"/>
  <c r="BF146" i="2"/>
  <c r="BF147" i="2"/>
  <c r="BF148" i="2"/>
  <c r="BF149" i="2"/>
  <c r="BF153" i="2"/>
  <c r="BF156" i="2"/>
  <c r="BF159" i="2"/>
  <c r="BF166" i="2"/>
  <c r="BF167" i="2"/>
  <c r="BF168" i="2"/>
  <c r="BF362" i="2"/>
  <c r="BB95" i="1"/>
  <c r="BB94" i="1" s="1"/>
  <c r="AX94" i="1" s="1"/>
  <c r="BD95" i="1"/>
  <c r="BD94" i="1" s="1"/>
  <c r="W33" i="1" s="1"/>
  <c r="BK179" i="2" l="1"/>
  <c r="J179" i="2" s="1"/>
  <c r="J101" i="2" s="1"/>
  <c r="R138" i="2"/>
  <c r="R137" i="2" s="1"/>
  <c r="P138" i="2"/>
  <c r="P137" i="2" s="1"/>
  <c r="AU95" i="1" s="1"/>
  <c r="AU94" i="1" s="1"/>
  <c r="BK138" i="2"/>
  <c r="J138" i="2" s="1"/>
  <c r="J95" i="2" s="1"/>
  <c r="J180" i="2"/>
  <c r="J102" i="2" s="1"/>
  <c r="BK327" i="2"/>
  <c r="J327" i="2" s="1"/>
  <c r="J118" i="2" s="1"/>
  <c r="F32" i="2"/>
  <c r="BA95" i="1" s="1"/>
  <c r="BA94" i="1" s="1"/>
  <c r="W30" i="1" s="1"/>
  <c r="AY94" i="1"/>
  <c r="W29" i="1"/>
  <c r="J32" i="2"/>
  <c r="AW95" i="1" s="1"/>
  <c r="AT95" i="1" s="1"/>
  <c r="W31" i="1"/>
  <c r="BK137" i="2" l="1"/>
  <c r="J137" i="2" s="1"/>
  <c r="J28" i="2" s="1"/>
  <c r="AG95" i="1" s="1"/>
  <c r="AG94" i="1" s="1"/>
  <c r="AK26" i="1" s="1"/>
  <c r="AW94" i="1"/>
  <c r="AK30" i="1" s="1"/>
  <c r="AK35" i="1" l="1"/>
  <c r="J37" i="2"/>
  <c r="J94" i="2"/>
  <c r="AN95" i="1"/>
  <c r="AT94" i="1"/>
  <c r="AN94" i="1" s="1"/>
</calcChain>
</file>

<file path=xl/sharedStrings.xml><?xml version="1.0" encoding="utf-8"?>
<sst xmlns="http://schemas.openxmlformats.org/spreadsheetml/2006/main" count="3232" uniqueCount="963">
  <si>
    <t>Export Komplet</t>
  </si>
  <si>
    <t/>
  </si>
  <si>
    <t>2.0</t>
  </si>
  <si>
    <t>False</t>
  </si>
  <si>
    <t>{812b40f9-326c-4263-906c-ff6da28bc3ad}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</si>
  <si>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</si>
  <si>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</si>
  <si>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</si>
  <si>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</si>
  <si>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</si>
  <si>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</si>
  <si>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</si>
  <si>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SO03</t>
  </si>
  <si>
    <t>Stavba:</t>
  </si>
  <si>
    <t>Ubytovacie zariadenie Moldava nad Bodvou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</si>
  <si>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</si>
  <si>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</si>
  <si>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</si>
  <si>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</si>
  <si>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</si>
  <si>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</si>
  <si>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</si>
  <si>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</si>
  <si>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</si>
  <si>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</si>
  <si>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</si>
  <si>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</si>
  <si>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</si>
  <si>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</si>
  <si>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</si>
  <si>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</si>
  <si>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</si>
  <si>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</si>
  <si>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</si>
  <si>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</si>
  <si>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</si>
  <si>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</si>
  <si>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</si>
  <si>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</si>
  <si>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</si>
  <si>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</si>
  <si>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</si>
  <si>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</si>
  <si>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</si>
  <si>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</si>
  <si>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</si>
  <si>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</si>
  <si>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</si>
  <si>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</si>
  <si>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</si>
  <si>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</si>
  <si>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</si>
  <si>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</si>
  <si>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</si>
  <si>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</si>
  <si>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</si>
  <si>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</si>
  <si>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</si>
  <si>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</si>
  <si>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</si>
  <si>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</si>
  <si>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</si>
  <si>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</si>
  <si>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</si>
  <si>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</si>
  <si>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</si>
  <si>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</si>
  <si>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</si>
  <si>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</si>
  <si>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</si>
  <si>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</si>
  <si>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</si>
  <si>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</si>
  <si>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</si>
  <si>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</si>
  <si>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</si>
  <si>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</si>
  <si>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</si>
  <si>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</si>
  <si>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</si>
  <si>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</si>
  <si>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</si>
  <si>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Zelená infraštruktúra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</si>
  <si>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</si>
  <si>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</si>
  <si>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</si>
  <si>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</si>
  <si>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</si>
  <si>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</si>
  <si>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</si>
  <si>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</si>
  <si>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</si>
  <si>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</si>
  <si>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732 - Ústredné kúrenie - strojovne</t>
  </si>
  <si>
    <t xml:space="preserve">    733 - Ústredné kúrenie - rozvodné potrubie</t>
  </si>
  <si>
    <t xml:space="preserve">    735 - Ústredné kúrenie - vykurovacie telesá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</si>
  <si>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</si>
  <si>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</si>
  <si>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</si>
  <si>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</si>
  <si>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</si>
  <si>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</si>
  <si>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781 - Obklady</t>
  </si>
  <si>
    <t xml:space="preserve">    784 - Maľby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</si>
  <si>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</si>
  <si>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</si>
  <si>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</si>
  <si>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</si>
  <si>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</si>
  <si>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</si>
  <si>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</si>
  <si>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</si>
  <si>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</si>
  <si>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</si>
  <si>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</si>
  <si>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</si>
  <si>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</si>
  <si>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</si>
  <si>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</si>
  <si>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</si>
  <si>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</si>
  <si>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Zelená infraštruktúra</t>
  </si>
  <si>
    <t>K</t>
  </si>
  <si>
    <t>180402111.S</t>
  </si>
  <si>
    <t>Založenie trávnika parkového výsevom v rovine do 1:5</t>
  </si>
  <si>
    <t>m2</t>
  </si>
  <si>
    <t>4</t>
  </si>
  <si>
    <t>2</t>
  </si>
  <si>
    <t>1490935792</t>
  </si>
  <si>
    <t>M</t>
  </si>
  <si>
    <t>005720001400.S</t>
  </si>
  <si>
    <t>Osivá tráv - semená parkovej zmesi</t>
  </si>
  <si>
    <t>kg</t>
  </si>
  <si>
    <t>8</t>
  </si>
  <si>
    <t>1912199792</t>
  </si>
  <si>
    <t>3</t>
  </si>
  <si>
    <t>181101101.S</t>
  </si>
  <si>
    <t>Úprava pláne v zárezoch v hornine 1-4 bez zhutnenia</t>
  </si>
  <si>
    <t>1218489520</t>
  </si>
  <si>
    <t>181301112.S</t>
  </si>
  <si>
    <t>Rozprestretie ornice v rovine, plocha nad 500 m2, hr.do 150 mm</t>
  </si>
  <si>
    <t>-975794608</t>
  </si>
  <si>
    <t>5</t>
  </si>
  <si>
    <t>Komunikácie</t>
  </si>
  <si>
    <t>564762111.S</t>
  </si>
  <si>
    <t>Podklad alebo kryt z kameniva hrubého drveného veľ. 32-63 mm (vibr.štrk) po zhut.hr. 200 mm</t>
  </si>
  <si>
    <t>1170459777</t>
  </si>
  <si>
    <t>6</t>
  </si>
  <si>
    <t>596911141.S</t>
  </si>
  <si>
    <t>Kladenie betónovej zámkovej dlažby komunikácií pre peších hr. 60 mm pre peších do 50 m2 so zriadením lôžka z kameniva hr. 30 mm</t>
  </si>
  <si>
    <t>1768210521</t>
  </si>
  <si>
    <t>7</t>
  </si>
  <si>
    <t>592460007500.S</t>
  </si>
  <si>
    <t>Dlažba betónová bezškárová, rozmer 200x165x60 mm, prírodná</t>
  </si>
  <si>
    <t>2009641860</t>
  </si>
  <si>
    <t>596912211.S</t>
  </si>
  <si>
    <t>Kladenie betónovej dlažby z vegetačných tvárnic hr. 80 mm, do lôžka z kameniva ťaženého, veľkosti do 0,25 m2, plochy do 50 m2</t>
  </si>
  <si>
    <t>432247836</t>
  </si>
  <si>
    <t>9</t>
  </si>
  <si>
    <t>592460020100.S</t>
  </si>
  <si>
    <t>Dlažba betónová zatrávňovacia, rozmer 400x400x80 mm, prírodná</t>
  </si>
  <si>
    <t>1779171247</t>
  </si>
  <si>
    <t>Úpravy povrchov, podlahy, osadenie</t>
  </si>
  <si>
    <t>10</t>
  </si>
  <si>
    <t>612460124.S</t>
  </si>
  <si>
    <t>Príprava vnútorného podkladu stien penetráciou pod omietky a nátery</t>
  </si>
  <si>
    <t>89726728</t>
  </si>
  <si>
    <t>11</t>
  </si>
  <si>
    <t>612460242.S</t>
  </si>
  <si>
    <t>Vnútorná omietka stien vápennocementová jadrová (hrubá), hr. 15 mm</t>
  </si>
  <si>
    <t>911828836</t>
  </si>
  <si>
    <t>12</t>
  </si>
  <si>
    <t>612460383.S</t>
  </si>
  <si>
    <t>Vnútorná omietka stien vápennocementová štuková (jemná), hr. 3 mm</t>
  </si>
  <si>
    <t>-1615408</t>
  </si>
  <si>
    <t>13</t>
  </si>
  <si>
    <t>622460124.S</t>
  </si>
  <si>
    <t>Príprava vonkajšieho podkladu stien penetráciou pod omietky a nátery</t>
  </si>
  <si>
    <t>-1790542210</t>
  </si>
  <si>
    <t>14</t>
  </si>
  <si>
    <t>622460151.S</t>
  </si>
  <si>
    <t>Príprava vonkajšieho podkladu stien cementovým prednástrekom, hr. 3 mm</t>
  </si>
  <si>
    <t>1050229784</t>
  </si>
  <si>
    <t>15</t>
  </si>
  <si>
    <t>622460345.S</t>
  </si>
  <si>
    <t>Vonkajšia omietka stien tepelnoizolačná, hr. 30 mm</t>
  </si>
  <si>
    <t>-1209898305</t>
  </si>
  <si>
    <t>16</t>
  </si>
  <si>
    <t>622461032.S</t>
  </si>
  <si>
    <t>Vonkajšia omietka stien pastovitá silikátová roztieraná, hr. 1,5 mm</t>
  </si>
  <si>
    <t>1304513980</t>
  </si>
  <si>
    <t>17</t>
  </si>
  <si>
    <t>622481119.S</t>
  </si>
  <si>
    <t>Potiahnutie vonkajších stien sklotextilnou mriežkou s celoplošným prilepením</t>
  </si>
  <si>
    <t>-2015795320</t>
  </si>
  <si>
    <t>18</t>
  </si>
  <si>
    <t>625250710.S</t>
  </si>
  <si>
    <t>Kontaktný zatepľovací systém z minerálnej vlny hr. 150 mm, skrutkovacie kotvy</t>
  </si>
  <si>
    <t>-843672345</t>
  </si>
  <si>
    <t>19</t>
  </si>
  <si>
    <t>632452252.S</t>
  </si>
  <si>
    <t>Cementový poter (vhodný aj ako spádový), pevnosti v tlaku 25 MPa, hr. 65 mm</t>
  </si>
  <si>
    <t>-1578741160</t>
  </si>
  <si>
    <t>Ostatné konštrukcie a práce-búranie</t>
  </si>
  <si>
    <t>916362113.S</t>
  </si>
  <si>
    <t>Osadenie cestného obrubníka betónového stojatého do lôžka z betónu prostého tr. C 20/25 s bočnou oporou</t>
  </si>
  <si>
    <t>m</t>
  </si>
  <si>
    <t>-1573958637</t>
  </si>
  <si>
    <t>21</t>
  </si>
  <si>
    <t>592170002100.S</t>
  </si>
  <si>
    <t>Obrubník cestný, lxšxv 1000x100x200 mm, skosenie 15/15 mm</t>
  </si>
  <si>
    <t>ks</t>
  </si>
  <si>
    <t>737979524</t>
  </si>
  <si>
    <t>22</t>
  </si>
  <si>
    <t>917862112.S</t>
  </si>
  <si>
    <t>Osadenie chodník. obrubníka betónového stojatého do lôžka z betónu prosteho tr. C 16/20 s bočnou oporou</t>
  </si>
  <si>
    <t>2107021435</t>
  </si>
  <si>
    <t>23</t>
  </si>
  <si>
    <t>592170003500.S</t>
  </si>
  <si>
    <t>Obrubník rovný, lxšxv 1000x100x200 mm, prírodný</t>
  </si>
  <si>
    <t>-1247387155</t>
  </si>
  <si>
    <t>24</t>
  </si>
  <si>
    <t>936105124.S</t>
  </si>
  <si>
    <t>Montáž prevažovadlových hojdačiek z drevených prvkov skladaných na mieste, osadené do betónových pätiek</t>
  </si>
  <si>
    <t>1303676627</t>
  </si>
  <si>
    <t>25</t>
  </si>
  <si>
    <t>553570019300.S</t>
  </si>
  <si>
    <t>Prevažovadlo detské</t>
  </si>
  <si>
    <t>-1687199391</t>
  </si>
  <si>
    <t>26</t>
  </si>
  <si>
    <t>936105131.S</t>
  </si>
  <si>
    <t>Montáž pieskoviska z drevených prvkov skladaných na mieste, osadené do betónových pätiek</t>
  </si>
  <si>
    <t>-599123113</t>
  </si>
  <si>
    <t>27</t>
  </si>
  <si>
    <t>553570025300.S</t>
  </si>
  <si>
    <t>Pieskovisko</t>
  </si>
  <si>
    <t>-216586363</t>
  </si>
  <si>
    <t>28</t>
  </si>
  <si>
    <t>936105141.S</t>
  </si>
  <si>
    <t>Montáž lezeckých prvkov malých z drevených prvkov skladaných na mieste, osadené do betónových pätiek</t>
  </si>
  <si>
    <t>-764007913</t>
  </si>
  <si>
    <t>29</t>
  </si>
  <si>
    <t>553570019600.S</t>
  </si>
  <si>
    <t>Preliezka detská</t>
  </si>
  <si>
    <t>-559067469</t>
  </si>
  <si>
    <t>30</t>
  </si>
  <si>
    <t>941941041.S</t>
  </si>
  <si>
    <t>Montáž lešenia ľahkého pracovného radového s podlahami šírky nad 1,00 do 1,20 m, výšky do 10 m</t>
  </si>
  <si>
    <t>947745004</t>
  </si>
  <si>
    <t>31</t>
  </si>
  <si>
    <t>941941291.S</t>
  </si>
  <si>
    <t>Príplatok za prvý a každý ďalší i začatý mesiac použitia lešenia ľahkého pracovného radového s podlahami šírky nad 1,00 do 1,20 m, výšky do 10 m</t>
  </si>
  <si>
    <t>90460118</t>
  </si>
  <si>
    <t>32</t>
  </si>
  <si>
    <t>941941841.S</t>
  </si>
  <si>
    <t>Demontáž lešenia ľahkého pracovného radového s podlahami šírky nad 1,00 do 1,20 m, výšky do 10 m</t>
  </si>
  <si>
    <t>-159789024</t>
  </si>
  <si>
    <t>33</t>
  </si>
  <si>
    <t>941955002.S</t>
  </si>
  <si>
    <t>Lešenie ľahké pracovné pomocné s výškou lešeňovej podlahy nad 1,20 do 1,90 m</t>
  </si>
  <si>
    <t>138658519</t>
  </si>
  <si>
    <t>34</t>
  </si>
  <si>
    <t>952901111.S</t>
  </si>
  <si>
    <t>Vyčistenie budov pri výške podlaží do 4 m</t>
  </si>
  <si>
    <t>1555919970</t>
  </si>
  <si>
    <t>99</t>
  </si>
  <si>
    <t>Presun hmôt HSV</t>
  </si>
  <si>
    <t>35</t>
  </si>
  <si>
    <t>998011001.S</t>
  </si>
  <si>
    <t>Presun hmôt pre budovy (801, 803, 812), zvislá konštr. z tehál, tvárnic, z kovu výšky do 6 m</t>
  </si>
  <si>
    <t>t</t>
  </si>
  <si>
    <t>-735254861</t>
  </si>
  <si>
    <t>PSV</t>
  </si>
  <si>
    <t>Práce a dodávky PSV</t>
  </si>
  <si>
    <t>711</t>
  </si>
  <si>
    <t>Izolácie proti vode a vlhkosti</t>
  </si>
  <si>
    <t>36</t>
  </si>
  <si>
    <t>711111001.S</t>
  </si>
  <si>
    <t>Zhotovenie izolácie proti zemnej vlhkosti vodorovná náterom penetračným za studena</t>
  </si>
  <si>
    <t>1591582657</t>
  </si>
  <si>
    <t>37</t>
  </si>
  <si>
    <t>246170000900.S</t>
  </si>
  <si>
    <t>Lak asfaltový penetračný</t>
  </si>
  <si>
    <t>-1367780750</t>
  </si>
  <si>
    <t>38</t>
  </si>
  <si>
    <t>711141559.S</t>
  </si>
  <si>
    <t>Zhotovenie izolácie proti zemnej vlhkosti a tlakovej vode vodorovná NAIP pritavením</t>
  </si>
  <si>
    <t>1199369716</t>
  </si>
  <si>
    <t>39</t>
  </si>
  <si>
    <t>628330000100.S</t>
  </si>
  <si>
    <t>Pás asfaltový SBS s bridličným posypom vystužený netkanou polyesterovou rohožou modifikovaný</t>
  </si>
  <si>
    <t>443790301</t>
  </si>
  <si>
    <t>40</t>
  </si>
  <si>
    <t>998711201.S</t>
  </si>
  <si>
    <t>Presun hmôt pre izoláciu proti vode v objektoch výšky do 6 m</t>
  </si>
  <si>
    <t>%</t>
  </si>
  <si>
    <t>-1600991842</t>
  </si>
  <si>
    <t>713</t>
  </si>
  <si>
    <t>Izolácie tepelné</t>
  </si>
  <si>
    <t>41</t>
  </si>
  <si>
    <t>713120010.S</t>
  </si>
  <si>
    <t>Zakrývanie tepelnej izolácie podláh fóliou</t>
  </si>
  <si>
    <t>-1467477072</t>
  </si>
  <si>
    <t>42</t>
  </si>
  <si>
    <t>283230011400.S</t>
  </si>
  <si>
    <t>Krycia PE fólia hr. 0,12 mm, pre podlahové vykurovanie</t>
  </si>
  <si>
    <t>-58046259</t>
  </si>
  <si>
    <t>43</t>
  </si>
  <si>
    <t>713122111.S</t>
  </si>
  <si>
    <t>Montáž tepelnej izolácie podláh polystyrénom, kladeným voľne v jednej vrstve</t>
  </si>
  <si>
    <t>-1461150170</t>
  </si>
  <si>
    <t>44</t>
  </si>
  <si>
    <t>283720008100.S</t>
  </si>
  <si>
    <t>Doska EPS hr. 120 mm, pevnosť v tlaku 100 kPa, na zateplenie podláh a plochých striech</t>
  </si>
  <si>
    <t>-127884174</t>
  </si>
  <si>
    <t>45</t>
  </si>
  <si>
    <t>713482111.S</t>
  </si>
  <si>
    <t>Montáž trubíc z PE, hr.do 10 mm,vnút.priemer do 38 mm</t>
  </si>
  <si>
    <t>1451459393</t>
  </si>
  <si>
    <t>46</t>
  </si>
  <si>
    <t>283310001100.S</t>
  </si>
  <si>
    <t>Izolačná PE trubica dxhr. 18x9 mm, nadrezaná, na izolovanie rozvodov vody, kúrenia, zdravotechniky</t>
  </si>
  <si>
    <t>674690677</t>
  </si>
  <si>
    <t>47</t>
  </si>
  <si>
    <t>283310001300.S</t>
  </si>
  <si>
    <t>Izolačná PE trubica dxhr. 22x9 mm, nadrezaná, na izolovanie rozvodov vody, kúrenia, zdravotechniky</t>
  </si>
  <si>
    <t>-1017409154</t>
  </si>
  <si>
    <t>48</t>
  </si>
  <si>
    <t>283310001500.S</t>
  </si>
  <si>
    <t>Izolačná PE trubica dxhr. 28x9 mm, nadrezaná, na izolovanie rozvodov vody, kúrenia, zdravotechniky</t>
  </si>
  <si>
    <t>113046823</t>
  </si>
  <si>
    <t>49</t>
  </si>
  <si>
    <t>283310001600.S</t>
  </si>
  <si>
    <t>Izolačná PE trubica dxhr. 35x9 mm, nadrezaná, na izolovanie rozvodov vody, kúrenia, zdravotechniky</t>
  </si>
  <si>
    <t>-1114926200</t>
  </si>
  <si>
    <t>50</t>
  </si>
  <si>
    <t>713482121.S</t>
  </si>
  <si>
    <t>Montáž trubíc z PE, hr.15-20 mm,vnút.priemer do 38 mm</t>
  </si>
  <si>
    <t>2021692449</t>
  </si>
  <si>
    <t>51</t>
  </si>
  <si>
    <t>283310004800.S</t>
  </si>
  <si>
    <t>Izolačná PE trubica dxhr. 28x20 mm, nadrezaná, na izolovanie rozvodov vody, kúrenia, zdravotechniky</t>
  </si>
  <si>
    <t>-1109380610</t>
  </si>
  <si>
    <t>52</t>
  </si>
  <si>
    <t>283310004900.S</t>
  </si>
  <si>
    <t>Izolačná PE trubica dxhr. 35x20 mm, nadrezaná, na izolovanie rozvodov vody, kúrenia, zdravotechniky</t>
  </si>
  <si>
    <t>1456540602</t>
  </si>
  <si>
    <t>53</t>
  </si>
  <si>
    <t>998713201.S</t>
  </si>
  <si>
    <t>Presun hmôt pre izolácie tepelné v objektoch výšky do 6 m</t>
  </si>
  <si>
    <t>463215287</t>
  </si>
  <si>
    <t>721</t>
  </si>
  <si>
    <t>Zdravotechnika - vnútorná kanalizácia</t>
  </si>
  <si>
    <t>54</t>
  </si>
  <si>
    <t>721171109.S</t>
  </si>
  <si>
    <t>Potrubie z PVC - U odpadové ležaté hrdlové D 110 mm</t>
  </si>
  <si>
    <t>-2094152564</t>
  </si>
  <si>
    <t>55</t>
  </si>
  <si>
    <t>721172105.S</t>
  </si>
  <si>
    <t>Potrubie z PVC - U odpadové zvislé hrdlové Dxt 50x1,8 mm</t>
  </si>
  <si>
    <t>1977639390</t>
  </si>
  <si>
    <t>56</t>
  </si>
  <si>
    <t>721172109.S</t>
  </si>
  <si>
    <t>Potrubie z PVC - U odpadové zvislé hrdlové Dxt 110x2,2 mm</t>
  </si>
  <si>
    <t>-900816555</t>
  </si>
  <si>
    <t>57</t>
  </si>
  <si>
    <t>721173205.S</t>
  </si>
  <si>
    <t>Potrubie z PVC - U odpadné pripájacie D 50 mm</t>
  </si>
  <si>
    <t>-395266110</t>
  </si>
  <si>
    <t>58</t>
  </si>
  <si>
    <t>721290123.S</t>
  </si>
  <si>
    <t>Ostatné - skúška tesnosti kanalizácie v objektoch dymom do DN 300</t>
  </si>
  <si>
    <t>-176177927</t>
  </si>
  <si>
    <t>59</t>
  </si>
  <si>
    <t>998721201.S</t>
  </si>
  <si>
    <t>Presun hmôt pre vnútornú kanalizáciu v objektoch výšky do 6 m</t>
  </si>
  <si>
    <t>1066542042</t>
  </si>
  <si>
    <t>722</t>
  </si>
  <si>
    <t>Zdravotechnika - vnútorný vodovod</t>
  </si>
  <si>
    <t>60</t>
  </si>
  <si>
    <t>722172110.S</t>
  </si>
  <si>
    <t>Potrubie z plastických rúr PP-R D 16 mm - PN16, polyfúznym zváraním</t>
  </si>
  <si>
    <t>-1182579868</t>
  </si>
  <si>
    <t>61</t>
  </si>
  <si>
    <t>722172111.S</t>
  </si>
  <si>
    <t>Potrubie z plastických rúr PP-R D 20 mm - PN16, polyfúznym zváraním</t>
  </si>
  <si>
    <t>-513364210</t>
  </si>
  <si>
    <t>62</t>
  </si>
  <si>
    <t>722172112.S</t>
  </si>
  <si>
    <t>Potrubie z plastických rúr PP-R D 25 mm - PN16, polyfúznym zváraním</t>
  </si>
  <si>
    <t>-1570299573</t>
  </si>
  <si>
    <t>63</t>
  </si>
  <si>
    <t>722172113.S</t>
  </si>
  <si>
    <t>Potrubie z plastických rúr PP-R D 32 mm - PN16, polyfúznym zváraním</t>
  </si>
  <si>
    <t>-1983612402</t>
  </si>
  <si>
    <t>64</t>
  </si>
  <si>
    <t>722221430.S</t>
  </si>
  <si>
    <t>Montáž pripojovacej sanitárnej flexi hadice G 1/2</t>
  </si>
  <si>
    <t>1717571164</t>
  </si>
  <si>
    <t>65</t>
  </si>
  <si>
    <t>552270000400.S</t>
  </si>
  <si>
    <t>Hadica flexi nerezová 1/2", dĺ. 500 mm, priemyselná pripojovacia pre vykurovanie, chladenie, sanitu</t>
  </si>
  <si>
    <t>317478566</t>
  </si>
  <si>
    <t>66</t>
  </si>
  <si>
    <t>722290226.S</t>
  </si>
  <si>
    <t>Tlaková skúška vodovodného potrubia závitového do DN 50</t>
  </si>
  <si>
    <t>-1808508931</t>
  </si>
  <si>
    <t>67</t>
  </si>
  <si>
    <t>722290234.S</t>
  </si>
  <si>
    <t>Prepláchnutie a dezinfekcia vodovodného potrubia do DN 80</t>
  </si>
  <si>
    <t>2102622975</t>
  </si>
  <si>
    <t>68</t>
  </si>
  <si>
    <t>998722201.S</t>
  </si>
  <si>
    <t>Presun hmôt pre vnútorný vodovod v objektoch výšky do 6 m</t>
  </si>
  <si>
    <t>-655262208</t>
  </si>
  <si>
    <t>725</t>
  </si>
  <si>
    <t>Zdravotechnika - zariaďovacie predmety</t>
  </si>
  <si>
    <t>69</t>
  </si>
  <si>
    <t>725149715.S</t>
  </si>
  <si>
    <t>Montáž predstenového systému záchodov do ľahkých stien s kovovou konštrukciou</t>
  </si>
  <si>
    <t>70594745</t>
  </si>
  <si>
    <t>70</t>
  </si>
  <si>
    <t>552370000100.S</t>
  </si>
  <si>
    <t>Predstenový systém pre závesné WC so splachovacou podomietkovou nádržou do ľahkých montovaných konštrukcií</t>
  </si>
  <si>
    <t>-125849387</t>
  </si>
  <si>
    <t>71</t>
  </si>
  <si>
    <t>725149720.S</t>
  </si>
  <si>
    <t>Montáž záchodu do predstenového systému</t>
  </si>
  <si>
    <t>1105596869</t>
  </si>
  <si>
    <t>72</t>
  </si>
  <si>
    <t>642360000500.S</t>
  </si>
  <si>
    <t>Misa záchodová keramická závesná so splachovacím okruhom</t>
  </si>
  <si>
    <t>-1931496366</t>
  </si>
  <si>
    <t>73</t>
  </si>
  <si>
    <t>725219401.S</t>
  </si>
  <si>
    <t>Montáž umývadla keramického na skrutky do muriva, bez výtokovej armatúry</t>
  </si>
  <si>
    <t>-640010013</t>
  </si>
  <si>
    <t>74</t>
  </si>
  <si>
    <t>642110004300.S</t>
  </si>
  <si>
    <t>Umývadlo keramické bežný typ</t>
  </si>
  <si>
    <t>265548362</t>
  </si>
  <si>
    <t>75</t>
  </si>
  <si>
    <t>725245271.S</t>
  </si>
  <si>
    <t>Montáž sprchových kútov kompletných štvorcových od 900x900 mm</t>
  </si>
  <si>
    <t>11285124</t>
  </si>
  <si>
    <t>76</t>
  </si>
  <si>
    <t>554230002100.S</t>
  </si>
  <si>
    <t>Sprchová vanička štvorcová akrylátová s nožičkami rozmer 900x900 mm</t>
  </si>
  <si>
    <t>-708452434</t>
  </si>
  <si>
    <t>77</t>
  </si>
  <si>
    <t>725291112.S</t>
  </si>
  <si>
    <t>Montáž záchodového sedadla s poklopom</t>
  </si>
  <si>
    <t>-478349119</t>
  </si>
  <si>
    <t>78</t>
  </si>
  <si>
    <t>554330000300.S</t>
  </si>
  <si>
    <t>Záchodové sedadlo plastové s poklopom</t>
  </si>
  <si>
    <t>-458486905</t>
  </si>
  <si>
    <t>79</t>
  </si>
  <si>
    <t>725319121.S</t>
  </si>
  <si>
    <t>Montáž kuchynských drezov jednoduchých, ostatných typov hranatých, bez výtokových armatúr</t>
  </si>
  <si>
    <t>-286858804</t>
  </si>
  <si>
    <t>80</t>
  </si>
  <si>
    <t>552310000200.S</t>
  </si>
  <si>
    <t>Kuchynský drez nerezový na zapustenie do dosky 340x400 mm</t>
  </si>
  <si>
    <t>1369854655</t>
  </si>
  <si>
    <t>81</t>
  </si>
  <si>
    <t>725819201.S</t>
  </si>
  <si>
    <t>Montáž ventilu nástenného G 1/2</t>
  </si>
  <si>
    <t>-1855923251</t>
  </si>
  <si>
    <t>82</t>
  </si>
  <si>
    <t>551110020000.S</t>
  </si>
  <si>
    <t>Guľový ventil rohový, 1/2" - 1/2", s filtrom, chrómovaná mosadz</t>
  </si>
  <si>
    <t>243850052</t>
  </si>
  <si>
    <t>83</t>
  </si>
  <si>
    <t>725829201.S</t>
  </si>
  <si>
    <t>Montáž batérie umývadlovej a drezovej nástennej pákovej alebo klasickej s mechanickým ovládaním</t>
  </si>
  <si>
    <t>2048102500</t>
  </si>
  <si>
    <t>84</t>
  </si>
  <si>
    <t>551450000600.S</t>
  </si>
  <si>
    <t>Batéria drezová stojanková páková</t>
  </si>
  <si>
    <t>338220135</t>
  </si>
  <si>
    <t>85</t>
  </si>
  <si>
    <t>725849201.S</t>
  </si>
  <si>
    <t>Montáž batérie sprchovej nástennej pákovej, klasickej</t>
  </si>
  <si>
    <t>14410358</t>
  </si>
  <si>
    <t>86</t>
  </si>
  <si>
    <t>551450002600.S</t>
  </si>
  <si>
    <t>Batéria sprchová nástenná páková</t>
  </si>
  <si>
    <t>138768700</t>
  </si>
  <si>
    <t>87</t>
  </si>
  <si>
    <t>725849205.S</t>
  </si>
  <si>
    <t>Montáž batérie sprchovej nástennej, držiak sprchy s nastaviteľnou výškou sprchy</t>
  </si>
  <si>
    <t>-2113142449</t>
  </si>
  <si>
    <t>88</t>
  </si>
  <si>
    <t>551450003300.S</t>
  </si>
  <si>
    <t>Teleskopický sprchový stĺp s nástennou batériou a prepínačom</t>
  </si>
  <si>
    <t>-993113864</t>
  </si>
  <si>
    <t>89</t>
  </si>
  <si>
    <t>725869301.S</t>
  </si>
  <si>
    <t>Montáž zápachovej uzávierky pre zariaďovacie predmety, umývadlovej do D 40 mm</t>
  </si>
  <si>
    <t>-355572260</t>
  </si>
  <si>
    <t>90</t>
  </si>
  <si>
    <t>551620005600.S</t>
  </si>
  <si>
    <t>Zápachová uzávierka - sifón pre umývadlá DN 50</t>
  </si>
  <si>
    <t>-256555226</t>
  </si>
  <si>
    <t>91</t>
  </si>
  <si>
    <t>725869311.S</t>
  </si>
  <si>
    <t>Montáž zápachovej uzávierky pre zariaďovacie predmety, drezovej do D 50 mm (pre jeden drez)</t>
  </si>
  <si>
    <t>-1797671815</t>
  </si>
  <si>
    <t>92</t>
  </si>
  <si>
    <t>551620007100.S</t>
  </si>
  <si>
    <t>Zápachová uzávierka- sifón pre jednodielne drezy DN 50</t>
  </si>
  <si>
    <t>1258720946</t>
  </si>
  <si>
    <t>93</t>
  </si>
  <si>
    <t>725869320.S</t>
  </si>
  <si>
    <t>Montáž zápachovej uzávierky pre zariaďovacie predmety, pračkovej do D 40 mm</t>
  </si>
  <si>
    <t>-174225773</t>
  </si>
  <si>
    <t>94</t>
  </si>
  <si>
    <t>551620011700.S</t>
  </si>
  <si>
    <t>Zápachová uzávierka kolenová DN 40 pre pripojenie práčok a umývačiek riadu, biela, plast</t>
  </si>
  <si>
    <t>-361791262</t>
  </si>
  <si>
    <t>95</t>
  </si>
  <si>
    <t>725869340.S</t>
  </si>
  <si>
    <t>Montáž zápachovej uzávierky pre zariaďovacie predmety, sprchovej do D 50 mm</t>
  </si>
  <si>
    <t>689067943</t>
  </si>
  <si>
    <t>96</t>
  </si>
  <si>
    <t>551620003400.S</t>
  </si>
  <si>
    <t>Zápachová uzávierka sprchových vaničiek DN 40/50</t>
  </si>
  <si>
    <t>409428279</t>
  </si>
  <si>
    <t>97</t>
  </si>
  <si>
    <t>998725201.S</t>
  </si>
  <si>
    <t>Presun hmôt pre zariaďovacie predmety v objektoch výšky do 6 m</t>
  </si>
  <si>
    <t>-1166261531</t>
  </si>
  <si>
    <t>732</t>
  </si>
  <si>
    <t>Ústredné kúrenie - strojovne</t>
  </si>
  <si>
    <t>98</t>
  </si>
  <si>
    <t>732460010.S</t>
  </si>
  <si>
    <t>Montáž tepelného čerpadla SPLIT 4-16 kW (vzduch-voda)</t>
  </si>
  <si>
    <t>449085458</t>
  </si>
  <si>
    <t>484730002727.S</t>
  </si>
  <si>
    <t>Set s tepelným čerpadlom vzduch-voda na vykurovanie a chladenie, 6 kW, vonkajšia jednotka a zásobník 180 l pre prípravu teplej vody</t>
  </si>
  <si>
    <t>set</t>
  </si>
  <si>
    <t>1591366863</t>
  </si>
  <si>
    <t>100</t>
  </si>
  <si>
    <t>484730002939.S</t>
  </si>
  <si>
    <t>Tepelné čerpadlo vzduch-voda vnútorná jednotka, biela,, záložný ohrev 6 kW</t>
  </si>
  <si>
    <t>-555902354</t>
  </si>
  <si>
    <t>101</t>
  </si>
  <si>
    <t>484730002994.S</t>
  </si>
  <si>
    <t>Priestorové diaľkové ovládanie s funkciou termostatu pre reguláciu tepelného čerpadla</t>
  </si>
  <si>
    <t>-207347534</t>
  </si>
  <si>
    <t>102</t>
  </si>
  <si>
    <t>484730003005.S</t>
  </si>
  <si>
    <t>Snímač teploty v systémoch tepelných čerpadiel, 2 m</t>
  </si>
  <si>
    <t>1755622130</t>
  </si>
  <si>
    <t>103</t>
  </si>
  <si>
    <t>484730003011.S</t>
  </si>
  <si>
    <t>Regulátor ochrany teploty, kontaktný termostat obmedzuje maximálnu prípustnú teplotu na vstupe</t>
  </si>
  <si>
    <t>1709218557</t>
  </si>
  <si>
    <t>104</t>
  </si>
  <si>
    <t>484730003014.S</t>
  </si>
  <si>
    <t>Stacionárna konzola pre tepelné čerpadlo, set pozostáva z dvoch konzol a skrutiek na upevnenie tepelného čerpadla</t>
  </si>
  <si>
    <t>256885484</t>
  </si>
  <si>
    <t>105</t>
  </si>
  <si>
    <t>732491005.S</t>
  </si>
  <si>
    <t>Montáž cirkulačného čerpadla výtlak do 1,4 m rozpon 110 mm</t>
  </si>
  <si>
    <t>145585675</t>
  </si>
  <si>
    <t>106</t>
  </si>
  <si>
    <t>426150001400.S</t>
  </si>
  <si>
    <t>Čerpadlo cirkulačné, automatické riadenie výkonu s integrovaným uzatváracím a spätným ventilom, max. dopravná výška 1,4 m, mosadz</t>
  </si>
  <si>
    <t>1730987798</t>
  </si>
  <si>
    <t>107</t>
  </si>
  <si>
    <t>998732201.S</t>
  </si>
  <si>
    <t>Presun hmôt pre strojovne v objektoch výšky do 6 m</t>
  </si>
  <si>
    <t>2051281672</t>
  </si>
  <si>
    <t>733</t>
  </si>
  <si>
    <t>Ústredné kúrenie - rozvodné potrubie</t>
  </si>
  <si>
    <t>108</t>
  </si>
  <si>
    <t>733166156.S</t>
  </si>
  <si>
    <t>Plasthliníkové potrubie v tyčiach pre vykurovanie spájané lisovaním d 25/26 mm</t>
  </si>
  <si>
    <t>-1430717906</t>
  </si>
  <si>
    <t>109</t>
  </si>
  <si>
    <t>733166158.S</t>
  </si>
  <si>
    <t>Plasthliníkové potrubie v tyčiach pre vykurovanie spájané lisovaním d 32 mm</t>
  </si>
  <si>
    <t>-1378790789</t>
  </si>
  <si>
    <t>110</t>
  </si>
  <si>
    <t>733191301.S</t>
  </si>
  <si>
    <t>Tlaková skúška plastového potrubia do 32 mm</t>
  </si>
  <si>
    <t>-746740942</t>
  </si>
  <si>
    <t>111</t>
  </si>
  <si>
    <t>998733201.S</t>
  </si>
  <si>
    <t>Presun hmôt pre rozvody potrubia v objektoch výšky do 6 m</t>
  </si>
  <si>
    <t>-1207527053</t>
  </si>
  <si>
    <t>735</t>
  </si>
  <si>
    <t>Ústredné kúrenie - vykurovacie telesá</t>
  </si>
  <si>
    <t>112</t>
  </si>
  <si>
    <t>735311278.S</t>
  </si>
  <si>
    <t>Podlahové kúrenie so systémom nosných rohoží a otočným klipom, potrubie 17x2,0 rozostup 100 mm</t>
  </si>
  <si>
    <t>769067039</t>
  </si>
  <si>
    <t>113</t>
  </si>
  <si>
    <t>735311624.S</t>
  </si>
  <si>
    <t>Montáž zostavy rozdeľovač / zberač na stenu typ 14 cestný</t>
  </si>
  <si>
    <t>1174237149</t>
  </si>
  <si>
    <t>114</t>
  </si>
  <si>
    <t>484650036600.S</t>
  </si>
  <si>
    <t>Rozdeľovač s prietokomermi z ušľachtilej ocele, šxvxhĺ 796x341x89 mm, 14 vykurovacích okruhov, ušľachtilá oceľ</t>
  </si>
  <si>
    <t>-2004417565</t>
  </si>
  <si>
    <t>115</t>
  </si>
  <si>
    <t>551240011900.S</t>
  </si>
  <si>
    <t>Set guľových kohútov 1“ (2 ks priame) na pripojenie k rozdeľovaču</t>
  </si>
  <si>
    <t>-1083333113</t>
  </si>
  <si>
    <t>116</t>
  </si>
  <si>
    <t>735311780.S</t>
  </si>
  <si>
    <t>Montáž skrinky rozdeľovača pod omietku 13-15 okruhov</t>
  </si>
  <si>
    <t>-823419414</t>
  </si>
  <si>
    <t>117</t>
  </si>
  <si>
    <t>484650041900.S</t>
  </si>
  <si>
    <t>Skrinka rozdelovača pre montáž pod omietku, 13 -15 okruhov, šxvxhĺ 1150x715-895x110-150 mm, oceľový plech</t>
  </si>
  <si>
    <t>273381888</t>
  </si>
  <si>
    <t>118</t>
  </si>
  <si>
    <t>998735201.S</t>
  </si>
  <si>
    <t>Presun hmôt pre vykurovacie telesá v objektoch výšky do 6 m</t>
  </si>
  <si>
    <t>-942457468</t>
  </si>
  <si>
    <t>763</t>
  </si>
  <si>
    <t>Konštrukcie - drevostavby</t>
  </si>
  <si>
    <t>119</t>
  </si>
  <si>
    <t>763120010.S</t>
  </si>
  <si>
    <t>Sadrokartónová inštalačná predstena pre sanitárne zariadenia, kca CD+UD, jednoducho opláštená doskou impregnovanou H2 12,5 mm</t>
  </si>
  <si>
    <t>-1526046326</t>
  </si>
  <si>
    <t>120</t>
  </si>
  <si>
    <t>763138222.S</t>
  </si>
  <si>
    <t>Podhľad SDK závesný na dvojúrovňovej oceľovej podkonštrukcií CD+UD, doska impregnovaná H2 12.5 mm</t>
  </si>
  <si>
    <t>-749484905</t>
  </si>
  <si>
    <t>121</t>
  </si>
  <si>
    <t>763138223.S</t>
  </si>
  <si>
    <t>Podhľad SDK závesný na dvojúrovňovej oceľovej podkonštrukcií CD+UD, doska protipožiarna impregnovaná DFH2 12.5 mm</t>
  </si>
  <si>
    <t>-454667467</t>
  </si>
  <si>
    <t>122</t>
  </si>
  <si>
    <t>763732122.S</t>
  </si>
  <si>
    <t>Montáž strešnej konštrukcie stojok pre rámové konštrukcie priehradové, výšky do 10 m</t>
  </si>
  <si>
    <t>223880053</t>
  </si>
  <si>
    <t>123</t>
  </si>
  <si>
    <t>605470000700.S</t>
  </si>
  <si>
    <t>Hranoly drevené zo smreku, lepené, štvorstranne hobľované, sušené 14±2%, s opracovanými spojmi, nadpájané, triedy 3A STN 480055, bez defektov</t>
  </si>
  <si>
    <t>m3</t>
  </si>
  <si>
    <t>2057745067</t>
  </si>
  <si>
    <t>124</t>
  </si>
  <si>
    <t>763734113.S</t>
  </si>
  <si>
    <t>Montáž strešnej konštrukcie z ostatných prvkov prierezovej plochy 150-500 cm2</t>
  </si>
  <si>
    <t>1946906813</t>
  </si>
  <si>
    <t>125</t>
  </si>
  <si>
    <t>-1457148778</t>
  </si>
  <si>
    <t>126</t>
  </si>
  <si>
    <t>763781111.S</t>
  </si>
  <si>
    <t>Montáž prestrešenia terasy</t>
  </si>
  <si>
    <t>2027089586</t>
  </si>
  <si>
    <t>127</t>
  </si>
  <si>
    <t>283170000800.S</t>
  </si>
  <si>
    <t>Doska komôrková z polykarbonátu pre zasklievanie, presvetľovanie a zastrešenie</t>
  </si>
  <si>
    <t>1311003270</t>
  </si>
  <si>
    <t>128</t>
  </si>
  <si>
    <t>998763401.S</t>
  </si>
  <si>
    <t>Presun hmôt pre sadrokartónové konštrukcie v stavbách (objektoch) výšky do 7 m</t>
  </si>
  <si>
    <t>866890302</t>
  </si>
  <si>
    <t>764</t>
  </si>
  <si>
    <t>Konštrukcie klampiarske</t>
  </si>
  <si>
    <t>129</t>
  </si>
  <si>
    <t>764410750.S</t>
  </si>
  <si>
    <t>Oplechovanie parapetov z hliníkového farebného Al plechu, vrátane rohov r.š. 330 mm</t>
  </si>
  <si>
    <t>643221603</t>
  </si>
  <si>
    <t>130</t>
  </si>
  <si>
    <t>998764201.S</t>
  </si>
  <si>
    <t>Presun hmôt pre konštrukcie klampiarske v objektoch výšky do 6 m</t>
  </si>
  <si>
    <t>896077549</t>
  </si>
  <si>
    <t>766</t>
  </si>
  <si>
    <t>Konštrukcie stolárske</t>
  </si>
  <si>
    <t>131</t>
  </si>
  <si>
    <t>766662112.S</t>
  </si>
  <si>
    <t>Montáž dverového krídla otočného jednokrídlového poldrážkového, do existujúcej zárubne, vrátane kovania</t>
  </si>
  <si>
    <t>521285321</t>
  </si>
  <si>
    <t>132</t>
  </si>
  <si>
    <t>549150000600.S</t>
  </si>
  <si>
    <t>Kľučka dverová a rozeta 2x, nehrdzavejúca oceľ, povrch nerez brúsený</t>
  </si>
  <si>
    <t>-2056466895</t>
  </si>
  <si>
    <t>133</t>
  </si>
  <si>
    <t>611610000400.S</t>
  </si>
  <si>
    <t>Dvere vnútorné jednokrídlové, šírka 600-900 mm, výplň papierová voština, povrch fólia, plné</t>
  </si>
  <si>
    <t>1415364520</t>
  </si>
  <si>
    <t>134</t>
  </si>
  <si>
    <t>766694141.S</t>
  </si>
  <si>
    <t>Montáž parapetnej dosky plastovej šírky do 300 mm, dĺžky do 1000 mm</t>
  </si>
  <si>
    <t>322081096</t>
  </si>
  <si>
    <t>135</t>
  </si>
  <si>
    <t>611560000400.S</t>
  </si>
  <si>
    <t>Parapetná doska plastová, šírka 300 mm, komôrková vnútorná, zlatý dub, mramor, mahagon, svetlý buk, orech</t>
  </si>
  <si>
    <t>436740295</t>
  </si>
  <si>
    <t>136</t>
  </si>
  <si>
    <t>766694142.S</t>
  </si>
  <si>
    <t>Montáž parapetnej dosky plastovej šírky do 300 mm, dĺžky 1000-1600 mm</t>
  </si>
  <si>
    <t>-845806653</t>
  </si>
  <si>
    <t>137</t>
  </si>
  <si>
    <t>-1627431837</t>
  </si>
  <si>
    <t>138</t>
  </si>
  <si>
    <t>766694144.S</t>
  </si>
  <si>
    <t>Montáž parapetnej dosky plastovej šírky do 300 mm, dĺžky nad 2600 mm</t>
  </si>
  <si>
    <t>-95864163</t>
  </si>
  <si>
    <t>139</t>
  </si>
  <si>
    <t>-1668062651</t>
  </si>
  <si>
    <t>140</t>
  </si>
  <si>
    <t>766702111.S</t>
  </si>
  <si>
    <t>Montáž zárubní obložkových pre dvere jednokrídlové</t>
  </si>
  <si>
    <t>1814479150</t>
  </si>
  <si>
    <t>141</t>
  </si>
  <si>
    <t>611810002200.S</t>
  </si>
  <si>
    <t>Zárubňa vnútorná obložková, šírka 600-900 mm, výška 1970 mm, DTD doska, povrch fólia, pre stenu hrúbky 60-170 mm, pre jednokrídlové dvere</t>
  </si>
  <si>
    <t>14400998</t>
  </si>
  <si>
    <t>142</t>
  </si>
  <si>
    <t>766811000</t>
  </si>
  <si>
    <t>Montáž kuchynskej linky</t>
  </si>
  <si>
    <t>-1489476349</t>
  </si>
  <si>
    <t>143</t>
  </si>
  <si>
    <t>615620000000</t>
  </si>
  <si>
    <t>Kuchynská linka bez spotrebičov</t>
  </si>
  <si>
    <t>-1688723105</t>
  </si>
  <si>
    <t>144</t>
  </si>
  <si>
    <t>766811036.S</t>
  </si>
  <si>
    <t>Montáž kuchynskej linky drevenej, vyrezanie otvoru vrátane zamerania, pre drez, várnu dosku,</t>
  </si>
  <si>
    <t>-1681882668</t>
  </si>
  <si>
    <t>145</t>
  </si>
  <si>
    <t>998766201.S</t>
  </si>
  <si>
    <t>Presun hmot pre konštrukcie stolárske v objektoch výšky do 6 m</t>
  </si>
  <si>
    <t>-757379196</t>
  </si>
  <si>
    <t>767</t>
  </si>
  <si>
    <t>Konštrukcie doplnkové kovové</t>
  </si>
  <si>
    <t>146</t>
  </si>
  <si>
    <t>767340120.S</t>
  </si>
  <si>
    <t>Montáž oceľového prístrešku, rovná strecha</t>
  </si>
  <si>
    <t>565539634</t>
  </si>
  <si>
    <t>147</t>
  </si>
  <si>
    <t>145540000000</t>
  </si>
  <si>
    <t>Profil oceľový tenkostenný uzavretý štvorcový</t>
  </si>
  <si>
    <t>-1839571942</t>
  </si>
  <si>
    <t>148</t>
  </si>
  <si>
    <t>-494109766</t>
  </si>
  <si>
    <t>149</t>
  </si>
  <si>
    <t>767649196.S</t>
  </si>
  <si>
    <t>Montáž doplnkov dverí - podrezanie dverového krídla</t>
  </si>
  <si>
    <t>608956182</t>
  </si>
  <si>
    <t>150</t>
  </si>
  <si>
    <t>998767201.S</t>
  </si>
  <si>
    <t>Presun hmôt pre kovové stavebné doplnkové konštrukcie v objektoch výšky do 6 m</t>
  </si>
  <si>
    <t>-525702255</t>
  </si>
  <si>
    <t>771</t>
  </si>
  <si>
    <t>Podlahy z dlaždíc</t>
  </si>
  <si>
    <t>151</t>
  </si>
  <si>
    <t>771576109.S</t>
  </si>
  <si>
    <t>Montáž podláh z dlaždíc keramických do tmelu flexibilného mrazuvzdorného veľ. 300 x 300 mm</t>
  </si>
  <si>
    <t>-135350985</t>
  </si>
  <si>
    <t>152</t>
  </si>
  <si>
    <t>597740001600.S</t>
  </si>
  <si>
    <t>Dlaždice keramické, lxvxhr 297x297x8 mm, hutné glazované</t>
  </si>
  <si>
    <t>-335172349</t>
  </si>
  <si>
    <t>153</t>
  </si>
  <si>
    <t>998771201.S</t>
  </si>
  <si>
    <t>Presun hmôt pre podlahy z dlaždíc v objektoch výšky do 6m</t>
  </si>
  <si>
    <t>244852011</t>
  </si>
  <si>
    <t>775</t>
  </si>
  <si>
    <t>Podlahy vlysové a parketové</t>
  </si>
  <si>
    <t>154</t>
  </si>
  <si>
    <t>775413130.S</t>
  </si>
  <si>
    <t>Montáž podlahových soklíkov alebo líšt obvodových lepením</t>
  </si>
  <si>
    <t>1420592045</t>
  </si>
  <si>
    <t>155</t>
  </si>
  <si>
    <t>611990002900.S</t>
  </si>
  <si>
    <t>Lišta soklová MDF, vxš 40x20 mm</t>
  </si>
  <si>
    <t>682162670</t>
  </si>
  <si>
    <t>156</t>
  </si>
  <si>
    <t>611990003700.S</t>
  </si>
  <si>
    <t>Spojka a ukončenie pre lištu soklovú výšky 40 mm</t>
  </si>
  <si>
    <t>-1831446919</t>
  </si>
  <si>
    <t>157</t>
  </si>
  <si>
    <t>775550110.S</t>
  </si>
  <si>
    <t>Montáž podlahy z laminátových a drevených parkiet, click spoj, položená voľne</t>
  </si>
  <si>
    <t>-1620062622</t>
  </si>
  <si>
    <t>158</t>
  </si>
  <si>
    <t>611980003035.S</t>
  </si>
  <si>
    <t>Podlaha laminátová, hrúbka 8 mm</t>
  </si>
  <si>
    <t>1983441802</t>
  </si>
  <si>
    <t>159</t>
  </si>
  <si>
    <t>775592141.S</t>
  </si>
  <si>
    <t>Montáž podložky vyrovnávacej a tlmiacej penovej hr. 3 mm pod plávajúce podlahy</t>
  </si>
  <si>
    <t>1164297742</t>
  </si>
  <si>
    <t>160</t>
  </si>
  <si>
    <t>283230008600.S</t>
  </si>
  <si>
    <t>Podložka z penového PE pod plávajúce podlahy, hr. 3 mm</t>
  </si>
  <si>
    <t>-1756327199</t>
  </si>
  <si>
    <t>161</t>
  </si>
  <si>
    <t>998775201.S</t>
  </si>
  <si>
    <t>Presun hmôt pre podlahy vlysové a parketové v objektoch výšky do 6 m</t>
  </si>
  <si>
    <t>-1202667409</t>
  </si>
  <si>
    <t>781</t>
  </si>
  <si>
    <t>Obklady</t>
  </si>
  <si>
    <t>162</t>
  </si>
  <si>
    <t>781445210.S</t>
  </si>
  <si>
    <t>Montáž obkladov vnútor. stien z obkladačiek kladených do tmelu flexibilného veľ. 300x300 mm</t>
  </si>
  <si>
    <t>-791867115</t>
  </si>
  <si>
    <t>163</t>
  </si>
  <si>
    <t>597640000800.S</t>
  </si>
  <si>
    <t>Obkladačky keramické glazované jednofarebné hladké lxv 300x300mm</t>
  </si>
  <si>
    <t>1718594887</t>
  </si>
  <si>
    <t>164</t>
  </si>
  <si>
    <t>998781201.S</t>
  </si>
  <si>
    <t>Presun hmôt pre obklady keramické v objektoch výšky do 6 m</t>
  </si>
  <si>
    <t>1580426031</t>
  </si>
  <si>
    <t>784</t>
  </si>
  <si>
    <t>Maľby</t>
  </si>
  <si>
    <t>165</t>
  </si>
  <si>
    <t>784452263.S</t>
  </si>
  <si>
    <t>Maľby z maliarskych zmesí na vodnej báze, ručne nanášané jednonásobné základné na podklad hrubozrnný výšky do 3,80 m</t>
  </si>
  <si>
    <t>-2097994227</t>
  </si>
  <si>
    <t>166</t>
  </si>
  <si>
    <t>784452373.S</t>
  </si>
  <si>
    <t>Maľby z maliarskych zmesí na vodnej báze, ručne nanášané tónované dvojnásobné na hrubozrnný podklad výšky do 3,80 m</t>
  </si>
  <si>
    <t>522350727</t>
  </si>
  <si>
    <t>Práce a dodávky M</t>
  </si>
  <si>
    <t>21-M</t>
  </si>
  <si>
    <t>Elektromontáže</t>
  </si>
  <si>
    <t>167</t>
  </si>
  <si>
    <t>210010301.S</t>
  </si>
  <si>
    <t>Krabica prístrojová bez zapojenia (1901, KP 68, KZ 3)</t>
  </si>
  <si>
    <t>1164080010</t>
  </si>
  <si>
    <t>168</t>
  </si>
  <si>
    <t>345410002400.S</t>
  </si>
  <si>
    <t>Krabica inštalačná KU 68-1901 KA pod omietku</t>
  </si>
  <si>
    <t>316633301</t>
  </si>
  <si>
    <t>169</t>
  </si>
  <si>
    <t>345410005810.S</t>
  </si>
  <si>
    <t>Viečko bezhalogénové ku kruhovej krabici V 68HF HB</t>
  </si>
  <si>
    <t>-841028928</t>
  </si>
  <si>
    <t>170</t>
  </si>
  <si>
    <t>210110041.S</t>
  </si>
  <si>
    <t>Spínač polozapustený a zapustený vrátane zapojenia jednopólový - radenie 1</t>
  </si>
  <si>
    <t>-1486179322</t>
  </si>
  <si>
    <t>171</t>
  </si>
  <si>
    <t>345340004500.S</t>
  </si>
  <si>
    <t>Prístroj spínača, radenie 1,1So</t>
  </si>
  <si>
    <t>-1598501773</t>
  </si>
  <si>
    <t>172</t>
  </si>
  <si>
    <t>345350001500.S</t>
  </si>
  <si>
    <t>Kryt spínača</t>
  </si>
  <si>
    <t>-1306367019</t>
  </si>
  <si>
    <t>173</t>
  </si>
  <si>
    <t>345350002300.S</t>
  </si>
  <si>
    <t>Rámček 1-násobný</t>
  </si>
  <si>
    <t>914720250</t>
  </si>
  <si>
    <t>174</t>
  </si>
  <si>
    <t>210111012.S</t>
  </si>
  <si>
    <t>Domová zásuvka polozapustená alebo zapustená, 10/16 A 250 V 2P + Z 2 x zapojenie</t>
  </si>
  <si>
    <t>-1775655725</t>
  </si>
  <si>
    <t>175</t>
  </si>
  <si>
    <t>345520000450.S</t>
  </si>
  <si>
    <t>Zásuvka dvojnásobná polozapustená, radenie 2x(2P+PE), komplet</t>
  </si>
  <si>
    <t>1714512138</t>
  </si>
  <si>
    <t>176</t>
  </si>
  <si>
    <t>210120410.S</t>
  </si>
  <si>
    <t>Prúdové chrániče dvojpólové 16 - 80 A</t>
  </si>
  <si>
    <t>268831491</t>
  </si>
  <si>
    <t>177</t>
  </si>
  <si>
    <t>358230009900.S</t>
  </si>
  <si>
    <t>Prúdový chránič 2P, 25 A, 30 mA, typ AC, 2 moduly</t>
  </si>
  <si>
    <t>1690233954</t>
  </si>
  <si>
    <t>178</t>
  </si>
  <si>
    <t>210130101.S</t>
  </si>
  <si>
    <t>Stýkač dvojpólový na DIN lištu do 25 A</t>
  </si>
  <si>
    <t>2120514048</t>
  </si>
  <si>
    <t>179</t>
  </si>
  <si>
    <t>358210000500.S</t>
  </si>
  <si>
    <t>Stýkač inštalačný 2P, 25A, kontakty 2 NO, cievka 230 V, 1 modul</t>
  </si>
  <si>
    <t>-1184234768</t>
  </si>
  <si>
    <t>180</t>
  </si>
  <si>
    <t>358210000200.S</t>
  </si>
  <si>
    <t>Stýkač inštalačný 2P, 16 A, kontakty NC+NO, cievka 230 V, 1 modul</t>
  </si>
  <si>
    <t>-946987566</t>
  </si>
  <si>
    <t>181</t>
  </si>
  <si>
    <t>210193071.S</t>
  </si>
  <si>
    <t>Domova rozvodnica do 28 M pre zapustenú montáž bez sekacích prác</t>
  </si>
  <si>
    <t>-358987118</t>
  </si>
  <si>
    <t>182</t>
  </si>
  <si>
    <t>357150000320.S</t>
  </si>
  <si>
    <t>Rozvodnicová skriňa plastová zapustená, počet radov 2, modulov v rade 14, modulov celkom 28, PE+N, IP40</t>
  </si>
  <si>
    <t>413393412</t>
  </si>
  <si>
    <t>183</t>
  </si>
  <si>
    <t>210220001.S</t>
  </si>
  <si>
    <t>Uzemňovacie vedenie na povrchu FeZn drôt zvodový Ø 8-10</t>
  </si>
  <si>
    <t>-50368945</t>
  </si>
  <si>
    <t>184</t>
  </si>
  <si>
    <t>354410054800.S</t>
  </si>
  <si>
    <t>Drôt bleskozvodový FeZn, d 10 mm</t>
  </si>
  <si>
    <t>1264110055</t>
  </si>
  <si>
    <t>185</t>
  </si>
  <si>
    <t>210220050.S</t>
  </si>
  <si>
    <t>Označenie zvodov číselnými štítkami</t>
  </si>
  <si>
    <t>1363095250</t>
  </si>
  <si>
    <t>186</t>
  </si>
  <si>
    <t>354410064600.S</t>
  </si>
  <si>
    <t>Štítok orientačný nerezový zemniaci na zvody</t>
  </si>
  <si>
    <t>1996025791</t>
  </si>
  <si>
    <t>187</t>
  </si>
  <si>
    <t>210220101.S</t>
  </si>
  <si>
    <t>Podpery vedenia FeZn na plochú strechu PV21</t>
  </si>
  <si>
    <t>-798847578</t>
  </si>
  <si>
    <t>188</t>
  </si>
  <si>
    <t>354410034800.S</t>
  </si>
  <si>
    <t>Podpera vedenia FeZn na ploché strechy označenie PV 21 oceľ</t>
  </si>
  <si>
    <t>1499261252</t>
  </si>
  <si>
    <t>189</t>
  </si>
  <si>
    <t>354410034900.S</t>
  </si>
  <si>
    <t>Podložka plastová k podpere vedenia FeZn označenie podložka k PV 21</t>
  </si>
  <si>
    <t>-1645056754</t>
  </si>
  <si>
    <t>190</t>
  </si>
  <si>
    <t>210220201.S</t>
  </si>
  <si>
    <t>Zachytávacia tyč FeZn s vrutom do dreva JD 10, JD 15, JD 20</t>
  </si>
  <si>
    <t>212777388</t>
  </si>
  <si>
    <t>191</t>
  </si>
  <si>
    <t>354410022200.S</t>
  </si>
  <si>
    <t>Tyč zachytávacia FeZn s vrutom do dreva označenie JD 10</t>
  </si>
  <si>
    <t>108978257</t>
  </si>
  <si>
    <t>192</t>
  </si>
  <si>
    <t>210220241.S</t>
  </si>
  <si>
    <t>Svorka FeZn krížová SK a diagonálna krížová DKS</t>
  </si>
  <si>
    <t>2109621664</t>
  </si>
  <si>
    <t>193</t>
  </si>
  <si>
    <t>354410002500.S</t>
  </si>
  <si>
    <t>Svorka FeZn krížová označenie SK</t>
  </si>
  <si>
    <t>-26297970</t>
  </si>
  <si>
    <t>194</t>
  </si>
  <si>
    <t>210220301.S</t>
  </si>
  <si>
    <t>Ochranné pospájanie v práčovniach, kúpeľniach, pevné uloženie CY 4-6 mm2</t>
  </si>
  <si>
    <t>1970628523</t>
  </si>
  <si>
    <t>195</t>
  </si>
  <si>
    <t>341110012200.S</t>
  </si>
  <si>
    <t>Vodič medený H07V-U 4 mm2</t>
  </si>
  <si>
    <t>1708601416</t>
  </si>
  <si>
    <t>196</t>
  </si>
  <si>
    <t>210800042.S</t>
  </si>
  <si>
    <t>Kábel medený uložený pevne CYYp 450/750 V  3x1,5</t>
  </si>
  <si>
    <t>-291885326</t>
  </si>
  <si>
    <t>197</t>
  </si>
  <si>
    <t>341110000700.S</t>
  </si>
  <si>
    <t>Kábel medený CYKY-O 3x1,5 mm2</t>
  </si>
  <si>
    <t>-2129901085</t>
  </si>
  <si>
    <t>198</t>
  </si>
  <si>
    <t>210800043.S</t>
  </si>
  <si>
    <t>Kábel medený uložený pevne CYYp 450/750 V 3x2,5</t>
  </si>
  <si>
    <t>-1347030121</t>
  </si>
  <si>
    <t>199</t>
  </si>
  <si>
    <t>341110000800.S</t>
  </si>
  <si>
    <t>Kábel medený CYKY-O 3x2,5 mm2</t>
  </si>
  <si>
    <t>-813783283</t>
  </si>
  <si>
    <t>200</t>
  </si>
  <si>
    <t>998921201.S</t>
  </si>
  <si>
    <t>Presun hmôt pre montáž silnoprúdových rozvodov a zariadení v stavbe (objekte) výšky do 7 m</t>
  </si>
  <si>
    <t>524094267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</si>
</sst>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L30" sqref="L30:P3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7" t="s">
        <v>5</v>
      </c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98" t="s">
        <v>12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99" t="s">
        <v>14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18</v>
      </c>
      <c r="AK11" s="23" t="s">
        <v>22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23</v>
      </c>
      <c r="AK13" s="23" t="s">
        <v>21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18</v>
      </c>
      <c r="AK14" s="23" t="s">
        <v>22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24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18</v>
      </c>
      <c r="AK17" s="23" t="s">
        <v>22</v>
      </c>
      <c r="AN17" s="21" t="s">
        <v>1</v>
      </c>
      <c r="AR17" s="17"/>
      <c r="BS17" s="14" t="s">
        <v>25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26</v>
      </c>
      <c r="AK19" s="23" t="s">
        <v>21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18</v>
      </c>
      <c r="AK20" s="23" t="s">
        <v>22</v>
      </c>
      <c r="AN20" s="21" t="s">
        <v>1</v>
      </c>
      <c r="AR20" s="17"/>
      <c r="BS20" s="14" t="s">
        <v>25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27</v>
      </c>
      <c r="AR22" s="17"/>
    </row>
    <row r="23" spans="1:71" s="1" customFormat="1" ht="16.5" customHeight="1">
      <c r="B23" s="17"/>
      <c r="E23" s="200" t="s">
        <v>1</v>
      </c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1">
        <f>ROUND(AG94,2)</f>
        <v>0</v>
      </c>
      <c r="AL26" s="202"/>
      <c r="AM26" s="202"/>
      <c r="AN26" s="202"/>
      <c r="AO26" s="202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3" t="s">
        <v>29</v>
      </c>
      <c r="M28" s="203"/>
      <c r="N28" s="203"/>
      <c r="O28" s="203"/>
      <c r="P28" s="203"/>
      <c r="Q28" s="26"/>
      <c r="R28" s="26"/>
      <c r="S28" s="26"/>
      <c r="T28" s="26"/>
      <c r="U28" s="26"/>
      <c r="V28" s="26"/>
      <c r="W28" s="203" t="s">
        <v>30</v>
      </c>
      <c r="X28" s="203"/>
      <c r="Y28" s="203"/>
      <c r="Z28" s="203"/>
      <c r="AA28" s="203"/>
      <c r="AB28" s="203"/>
      <c r="AC28" s="203"/>
      <c r="AD28" s="203"/>
      <c r="AE28" s="203"/>
      <c r="AF28" s="26"/>
      <c r="AG28" s="26"/>
      <c r="AH28" s="26"/>
      <c r="AI28" s="26"/>
      <c r="AJ28" s="26"/>
      <c r="AK28" s="203" t="s">
        <v>31</v>
      </c>
      <c r="AL28" s="203"/>
      <c r="AM28" s="203"/>
      <c r="AN28" s="203"/>
      <c r="AO28" s="203"/>
      <c r="AP28" s="26"/>
      <c r="AQ28" s="26"/>
      <c r="AR28" s="27"/>
      <c r="BE28" s="26"/>
    </row>
    <row r="29" spans="1:71" s="3" customFormat="1" ht="14.45" customHeight="1">
      <c r="B29" s="31"/>
      <c r="D29" s="23" t="s">
        <v>32</v>
      </c>
      <c r="F29" s="32" t="s">
        <v>33</v>
      </c>
      <c r="L29" s="190">
        <v>0.2</v>
      </c>
      <c r="M29" s="189"/>
      <c r="N29" s="189"/>
      <c r="O29" s="189"/>
      <c r="P29" s="189"/>
      <c r="Q29" s="33"/>
      <c r="R29" s="33"/>
      <c r="S29" s="33"/>
      <c r="T29" s="33"/>
      <c r="U29" s="33"/>
      <c r="V29" s="33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F29" s="33"/>
      <c r="AG29" s="33"/>
      <c r="AH29" s="33"/>
      <c r="AI29" s="33"/>
      <c r="AJ29" s="33"/>
      <c r="AK29" s="188">
        <f>ROUND(AV94, 2)</f>
        <v>0</v>
      </c>
      <c r="AL29" s="189"/>
      <c r="AM29" s="189"/>
      <c r="AN29" s="189"/>
      <c r="AO29" s="189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34</v>
      </c>
      <c r="L30" s="197">
        <v>0.23</v>
      </c>
      <c r="M30" s="196"/>
      <c r="N30" s="196"/>
      <c r="O30" s="196"/>
      <c r="P30" s="19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ROUND(AW94, 2)</f>
        <v>0</v>
      </c>
      <c r="AL30" s="196"/>
      <c r="AM30" s="196"/>
      <c r="AN30" s="196"/>
      <c r="AO30" s="196"/>
      <c r="AR30" s="31"/>
    </row>
    <row r="31" spans="1:71" s="3" customFormat="1" ht="14.45" hidden="1" customHeight="1">
      <c r="B31" s="31"/>
      <c r="F31" s="23" t="s">
        <v>35</v>
      </c>
      <c r="L31" s="197">
        <v>0.2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1"/>
    </row>
    <row r="32" spans="1:71" s="3" customFormat="1" ht="14.45" hidden="1" customHeight="1">
      <c r="B32" s="31"/>
      <c r="F32" s="23" t="s">
        <v>36</v>
      </c>
      <c r="L32" s="197">
        <v>0.2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1"/>
    </row>
    <row r="33" spans="1:57" s="3" customFormat="1" ht="14.45" hidden="1" customHeight="1">
      <c r="B33" s="31"/>
      <c r="F33" s="32" t="s">
        <v>37</v>
      </c>
      <c r="L33" s="190">
        <v>0</v>
      </c>
      <c r="M33" s="189"/>
      <c r="N33" s="189"/>
      <c r="O33" s="189"/>
      <c r="P33" s="189"/>
      <c r="Q33" s="33"/>
      <c r="R33" s="33"/>
      <c r="S33" s="33"/>
      <c r="T33" s="33"/>
      <c r="U33" s="33"/>
      <c r="V33" s="33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F33" s="33"/>
      <c r="AG33" s="33"/>
      <c r="AH33" s="33"/>
      <c r="AI33" s="33"/>
      <c r="AJ33" s="33"/>
      <c r="AK33" s="188">
        <v>0</v>
      </c>
      <c r="AL33" s="189"/>
      <c r="AM33" s="189"/>
      <c r="AN33" s="189"/>
      <c r="AO33" s="189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5"/>
      <c r="D35" s="36" t="s">
        <v>38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39</v>
      </c>
      <c r="U35" s="37"/>
      <c r="V35" s="37"/>
      <c r="W35" s="37"/>
      <c r="X35" s="191" t="s">
        <v>40</v>
      </c>
      <c r="Y35" s="192"/>
      <c r="Z35" s="192"/>
      <c r="AA35" s="192"/>
      <c r="AB35" s="192"/>
      <c r="AC35" s="37"/>
      <c r="AD35" s="37"/>
      <c r="AE35" s="37"/>
      <c r="AF35" s="37"/>
      <c r="AG35" s="37"/>
      <c r="AH35" s="37"/>
      <c r="AI35" s="37"/>
      <c r="AJ35" s="37"/>
      <c r="AK35" s="193">
        <f>SUM(AK26:AK33)</f>
        <v>0</v>
      </c>
      <c r="AL35" s="192"/>
      <c r="AM35" s="192"/>
      <c r="AN35" s="192"/>
      <c r="AO35" s="194"/>
      <c r="AP35" s="35"/>
      <c r="AQ35" s="35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41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42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42" t="s">
        <v>43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44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43</v>
      </c>
      <c r="AI60" s="29"/>
      <c r="AJ60" s="29"/>
      <c r="AK60" s="29"/>
      <c r="AL60" s="29"/>
      <c r="AM60" s="42" t="s">
        <v>44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40" t="s">
        <v>45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46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42" t="s">
        <v>43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44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43</v>
      </c>
      <c r="AI75" s="29"/>
      <c r="AJ75" s="29"/>
      <c r="AK75" s="29"/>
      <c r="AL75" s="29"/>
      <c r="AM75" s="42" t="s">
        <v>44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0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0" s="2" customFormat="1" ht="24.95" customHeight="1">
      <c r="A82" s="26"/>
      <c r="B82" s="27"/>
      <c r="C82" s="18" t="s">
        <v>47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8"/>
      <c r="C84" s="23" t="s">
        <v>11</v>
      </c>
      <c r="L84" s="4" t="str">
        <f>K5</f>
        <v>SO03</v>
      </c>
      <c r="AR84" s="48"/>
    </row>
    <row r="85" spans="1:90" s="5" customFormat="1" ht="36.950000000000003" customHeight="1">
      <c r="B85" s="49"/>
      <c r="C85" s="50" t="s">
        <v>13</v>
      </c>
      <c r="L85" s="179" t="str">
        <f>K6</f>
        <v>Ubytovacie zariadenie Moldava nad Bodvou</v>
      </c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R85" s="49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1" t="str">
        <f>IF(AN8= "","",AN8)</f>
        <v/>
      </c>
      <c r="AN87" s="181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24</v>
      </c>
      <c r="AJ89" s="26"/>
      <c r="AK89" s="26"/>
      <c r="AL89" s="26"/>
      <c r="AM89" s="182" t="str">
        <f>IF(E17="","",E17)</f>
        <v xml:space="preserve"> </v>
      </c>
      <c r="AN89" s="183"/>
      <c r="AO89" s="183"/>
      <c r="AP89" s="183"/>
      <c r="AQ89" s="26"/>
      <c r="AR89" s="27"/>
      <c r="AS89" s="184" t="s">
        <v>48</v>
      </c>
      <c r="AT89" s="185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0" s="2" customFormat="1" ht="15.2" customHeight="1">
      <c r="A90" s="26"/>
      <c r="B90" s="27"/>
      <c r="C90" s="23" t="s">
        <v>23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26</v>
      </c>
      <c r="AJ90" s="26"/>
      <c r="AK90" s="26"/>
      <c r="AL90" s="26"/>
      <c r="AM90" s="182" t="str">
        <f>IF(E20="","",E20)</f>
        <v xml:space="preserve"> </v>
      </c>
      <c r="AN90" s="183"/>
      <c r="AO90" s="183"/>
      <c r="AP90" s="183"/>
      <c r="AQ90" s="26"/>
      <c r="AR90" s="27"/>
      <c r="AS90" s="186"/>
      <c r="AT90" s="187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6"/>
      <c r="AT91" s="187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0" s="2" customFormat="1" ht="29.25" customHeight="1">
      <c r="A92" s="26"/>
      <c r="B92" s="27"/>
      <c r="C92" s="169" t="s">
        <v>49</v>
      </c>
      <c r="D92" s="170"/>
      <c r="E92" s="170"/>
      <c r="F92" s="170"/>
      <c r="G92" s="170"/>
      <c r="H92" s="57"/>
      <c r="I92" s="171" t="s">
        <v>50</v>
      </c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2" t="s">
        <v>51</v>
      </c>
      <c r="AH92" s="170"/>
      <c r="AI92" s="170"/>
      <c r="AJ92" s="170"/>
      <c r="AK92" s="170"/>
      <c r="AL92" s="170"/>
      <c r="AM92" s="170"/>
      <c r="AN92" s="171" t="s">
        <v>52</v>
      </c>
      <c r="AO92" s="170"/>
      <c r="AP92" s="173"/>
      <c r="AQ92" s="58" t="s">
        <v>53</v>
      </c>
      <c r="AR92" s="27"/>
      <c r="AS92" s="59" t="s">
        <v>54</v>
      </c>
      <c r="AT92" s="60" t="s">
        <v>55</v>
      </c>
      <c r="AU92" s="60" t="s">
        <v>56</v>
      </c>
      <c r="AV92" s="60" t="s">
        <v>57</v>
      </c>
      <c r="AW92" s="60" t="s">
        <v>58</v>
      </c>
      <c r="AX92" s="60" t="s">
        <v>59</v>
      </c>
      <c r="AY92" s="60" t="s">
        <v>60</v>
      </c>
      <c r="AZ92" s="60" t="s">
        <v>61</v>
      </c>
      <c r="BA92" s="60" t="s">
        <v>62</v>
      </c>
      <c r="BB92" s="60" t="s">
        <v>63</v>
      </c>
      <c r="BC92" s="60" t="s">
        <v>64</v>
      </c>
      <c r="BD92" s="61" t="s">
        <v>65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0" s="6" customFormat="1" ht="32.450000000000003" customHeight="1">
      <c r="B94" s="65"/>
      <c r="C94" s="66" t="s">
        <v>66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77">
        <f>ROUND(AG95,2)</f>
        <v>0</v>
      </c>
      <c r="AH94" s="177"/>
      <c r="AI94" s="177"/>
      <c r="AJ94" s="177"/>
      <c r="AK94" s="177"/>
      <c r="AL94" s="177"/>
      <c r="AM94" s="177"/>
      <c r="AN94" s="178">
        <f>SUM(AG94,AT94)</f>
        <v>0</v>
      </c>
      <c r="AO94" s="178"/>
      <c r="AP94" s="178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1964.7992899999999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67</v>
      </c>
      <c r="BT94" s="74" t="s">
        <v>68</v>
      </c>
      <c r="BV94" s="74" t="s">
        <v>69</v>
      </c>
      <c r="BW94" s="74" t="s">
        <v>4</v>
      </c>
      <c r="BX94" s="74" t="s">
        <v>70</v>
      </c>
      <c r="CL94" s="74" t="s">
        <v>1</v>
      </c>
    </row>
    <row r="95" spans="1:90" s="7" customFormat="1" ht="24.75" customHeight="1">
      <c r="A95" s="75" t="s">
        <v>71</v>
      </c>
      <c r="B95" s="76"/>
      <c r="C95" s="77"/>
      <c r="D95" s="176" t="s">
        <v>12</v>
      </c>
      <c r="E95" s="176"/>
      <c r="F95" s="176"/>
      <c r="G95" s="176"/>
      <c r="H95" s="176"/>
      <c r="I95" s="78"/>
      <c r="J95" s="176" t="s">
        <v>14</v>
      </c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4">
        <f>'SO03 - Ubytovacie zariade...'!J28</f>
        <v>0</v>
      </c>
      <c r="AH95" s="175"/>
      <c r="AI95" s="175"/>
      <c r="AJ95" s="175"/>
      <c r="AK95" s="175"/>
      <c r="AL95" s="175"/>
      <c r="AM95" s="175"/>
      <c r="AN95" s="174">
        <f>SUM(AG95,AT95)</f>
        <v>0</v>
      </c>
      <c r="AO95" s="175"/>
      <c r="AP95" s="175"/>
      <c r="AQ95" s="79" t="s">
        <v>72</v>
      </c>
      <c r="AR95" s="76"/>
      <c r="AS95" s="80">
        <v>0</v>
      </c>
      <c r="AT95" s="81">
        <f>ROUND(SUM(AV95:AW95),2)</f>
        <v>0</v>
      </c>
      <c r="AU95" s="82">
        <f>'SO03 - Ubytovacie zariade...'!P137</f>
        <v>1964.7992938039997</v>
      </c>
      <c r="AV95" s="81">
        <f>'SO03 - Ubytovacie zariade...'!J31</f>
        <v>0</v>
      </c>
      <c r="AW95" s="81">
        <f>'SO03 - Ubytovacie zariade...'!J32</f>
        <v>0</v>
      </c>
      <c r="AX95" s="81">
        <f>'SO03 - Ubytovacie zariade...'!J33</f>
        <v>0</v>
      </c>
      <c r="AY95" s="81">
        <f>'SO03 - Ubytovacie zariade...'!J34</f>
        <v>0</v>
      </c>
      <c r="AZ95" s="81">
        <f>'SO03 - Ubytovacie zariade...'!F31</f>
        <v>0</v>
      </c>
      <c r="BA95" s="81">
        <f>'SO03 - Ubytovacie zariade...'!F32</f>
        <v>0</v>
      </c>
      <c r="BB95" s="81">
        <f>'SO03 - Ubytovacie zariade...'!F33</f>
        <v>0</v>
      </c>
      <c r="BC95" s="81">
        <f>'SO03 - Ubytovacie zariade...'!F34</f>
        <v>0</v>
      </c>
      <c r="BD95" s="83">
        <f>'SO03 - Ubytovacie zariade...'!F35</f>
        <v>0</v>
      </c>
      <c r="BT95" s="84" t="s">
        <v>73</v>
      </c>
      <c r="BU95" s="84" t="s">
        <v>74</v>
      </c>
      <c r="BV95" s="84" t="s">
        <v>69</v>
      </c>
      <c r="BW95" s="84" t="s">
        <v>4</v>
      </c>
      <c r="BX95" s="84" t="s">
        <v>70</v>
      </c>
      <c r="CL95" s="84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SO03 - Ubytovacie zariade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63"/>
  <sheetViews>
    <sheetView showGridLines="0" tabSelected="1" workbookViewId="0">
      <selection activeCell="AG47" sqref="AG4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5"/>
    </row>
    <row r="2" spans="1:46" s="1" customFormat="1" ht="36.950000000000003" customHeight="1">
      <c r="L2" s="167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68</v>
      </c>
    </row>
    <row r="4" spans="1:46" s="1" customFormat="1" ht="24.95" customHeight="1">
      <c r="B4" s="17"/>
      <c r="D4" s="18" t="s">
        <v>75</v>
      </c>
      <c r="L4" s="17"/>
      <c r="M4" s="86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9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79" t="s">
        <v>14</v>
      </c>
      <c r="F7" s="204"/>
      <c r="G7" s="204"/>
      <c r="H7" s="204"/>
      <c r="I7" s="26"/>
      <c r="J7" s="26"/>
      <c r="K7" s="26"/>
      <c r="L7" s="39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52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20</v>
      </c>
      <c r="E12" s="26"/>
      <c r="F12" s="26"/>
      <c r="G12" s="26"/>
      <c r="H12" s="26"/>
      <c r="I12" s="23" t="s">
        <v>21</v>
      </c>
      <c r="J12" s="21" t="str">
        <f>IF('Rekapitulácia stavby'!AN10="","",'Rekapitulácia stavby'!AN10)</f>
        <v/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tr">
        <f>IF('Rekapitulácia stavby'!E11="","",'Rekapitulácia stavby'!E11)</f>
        <v xml:space="preserve"> </v>
      </c>
      <c r="F13" s="26"/>
      <c r="G13" s="26"/>
      <c r="H13" s="26"/>
      <c r="I13" s="23" t="s">
        <v>22</v>
      </c>
      <c r="J13" s="21" t="str">
        <f>IF('Rekapitulácia stavby'!AN11="","",'Rekapitulácia stavby'!AN11)</f>
        <v/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23</v>
      </c>
      <c r="E15" s="26"/>
      <c r="F15" s="26"/>
      <c r="G15" s="26"/>
      <c r="H15" s="26"/>
      <c r="I15" s="23" t="s">
        <v>21</v>
      </c>
      <c r="J15" s="21" t="str">
        <f>'Rekapitulácia stavby'!AN13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98" t="str">
        <f>'Rekapitulácia stavby'!E14</f>
        <v xml:space="preserve"> </v>
      </c>
      <c r="F16" s="198"/>
      <c r="G16" s="198"/>
      <c r="H16" s="198"/>
      <c r="I16" s="23" t="s">
        <v>22</v>
      </c>
      <c r="J16" s="21" t="str">
        <f>'Rekapitulácia stavby'!AN14</f>
        <v/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24</v>
      </c>
      <c r="E18" s="26"/>
      <c r="F18" s="26"/>
      <c r="G18" s="26"/>
      <c r="H18" s="26"/>
      <c r="I18" s="23" t="s">
        <v>21</v>
      </c>
      <c r="J18" s="21" t="str">
        <f>IF('Rekapitulácia stavby'!AN16="","",'Rekapitulácia stavby'!AN16)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stavby'!E17="","",'Rekapitulácia stavby'!E17)</f>
        <v xml:space="preserve"> </v>
      </c>
      <c r="F19" s="26"/>
      <c r="G19" s="26"/>
      <c r="H19" s="26"/>
      <c r="I19" s="23" t="s">
        <v>22</v>
      </c>
      <c r="J19" s="21" t="str">
        <f>IF('Rekapitulácia stavby'!AN17="","",'Rekapitulácia stavby'!AN17)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26</v>
      </c>
      <c r="E21" s="26"/>
      <c r="F21" s="26"/>
      <c r="G21" s="26"/>
      <c r="H21" s="26"/>
      <c r="I21" s="23" t="s">
        <v>21</v>
      </c>
      <c r="J21" s="21" t="str">
        <f>IF('Rekapitulácia stavby'!AN19="","",'Rekapitulácia stavby'!AN19)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tr">
        <f>IF('Rekapitulácia stavby'!E20="","",'Rekapitulácia stavby'!E20)</f>
        <v xml:space="preserve"> </v>
      </c>
      <c r="F22" s="26"/>
      <c r="G22" s="26"/>
      <c r="H22" s="26"/>
      <c r="I22" s="23" t="s">
        <v>22</v>
      </c>
      <c r="J22" s="21" t="str">
        <f>IF('Rekapitulácia stavby'!AN20="","",'Rekapitulácia stavby'!AN20)</f>
        <v/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7"/>
      <c r="B25" s="88"/>
      <c r="C25" s="87"/>
      <c r="D25" s="87"/>
      <c r="E25" s="200" t="s">
        <v>1</v>
      </c>
      <c r="F25" s="200"/>
      <c r="G25" s="200"/>
      <c r="H25" s="200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3"/>
      <c r="E27" s="63"/>
      <c r="F27" s="63"/>
      <c r="G27" s="63"/>
      <c r="H27" s="63"/>
      <c r="I27" s="63"/>
      <c r="J27" s="63"/>
      <c r="K27" s="63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90" t="s">
        <v>28</v>
      </c>
      <c r="E28" s="26"/>
      <c r="F28" s="26"/>
      <c r="G28" s="26"/>
      <c r="H28" s="26"/>
      <c r="I28" s="26"/>
      <c r="J28" s="68">
        <f>ROUND(J137, 2)</f>
        <v>0</v>
      </c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30</v>
      </c>
      <c r="G30" s="26"/>
      <c r="H30" s="26"/>
      <c r="I30" s="30" t="s">
        <v>29</v>
      </c>
      <c r="J30" s="30" t="s">
        <v>31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91" t="s">
        <v>32</v>
      </c>
      <c r="E31" s="32" t="s">
        <v>33</v>
      </c>
      <c r="F31" s="92">
        <f>ROUND((SUM(BE137:BE362)),  2)</f>
        <v>0</v>
      </c>
      <c r="G31" s="93"/>
      <c r="H31" s="93"/>
      <c r="I31" s="94">
        <v>0.2</v>
      </c>
      <c r="J31" s="92">
        <f>ROUND(((SUM(BE137:BE362))*I31),  2)</f>
        <v>0</v>
      </c>
      <c r="K31" s="26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32" t="s">
        <v>34</v>
      </c>
      <c r="F32" s="95">
        <f>ROUND((SUM(BF137:BF362)),  2)</f>
        <v>0</v>
      </c>
      <c r="G32" s="26"/>
      <c r="H32" s="26"/>
      <c r="I32" s="96">
        <v>0.23</v>
      </c>
      <c r="J32" s="95">
        <f>ROUND(((SUM(BF137:BF362))*I32),  2)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35</v>
      </c>
      <c r="F33" s="95">
        <f>ROUND((SUM(BG137:BG362)),  2)</f>
        <v>0</v>
      </c>
      <c r="G33" s="26"/>
      <c r="H33" s="26"/>
      <c r="I33" s="96">
        <v>0.2</v>
      </c>
      <c r="J33" s="95">
        <f>0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36</v>
      </c>
      <c r="F34" s="95">
        <f>ROUND((SUM(BH137:BH362)),  2)</f>
        <v>0</v>
      </c>
      <c r="G34" s="26"/>
      <c r="H34" s="26"/>
      <c r="I34" s="96">
        <v>0.2</v>
      </c>
      <c r="J34" s="95">
        <f>0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32" t="s">
        <v>37</v>
      </c>
      <c r="F35" s="92">
        <f>ROUND((SUM(BI137:BI362)),  2)</f>
        <v>0</v>
      </c>
      <c r="G35" s="93"/>
      <c r="H35" s="93"/>
      <c r="I35" s="94">
        <v>0</v>
      </c>
      <c r="J35" s="92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7"/>
      <c r="D37" s="98" t="s">
        <v>38</v>
      </c>
      <c r="E37" s="57"/>
      <c r="F37" s="57"/>
      <c r="G37" s="99" t="s">
        <v>39</v>
      </c>
      <c r="H37" s="100" t="s">
        <v>40</v>
      </c>
      <c r="I37" s="57"/>
      <c r="J37" s="101">
        <f>SUM(J28:J35)</f>
        <v>0</v>
      </c>
      <c r="K37" s="102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41</v>
      </c>
      <c r="E50" s="41"/>
      <c r="F50" s="41"/>
      <c r="G50" s="40" t="s">
        <v>42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43</v>
      </c>
      <c r="E61" s="29"/>
      <c r="F61" s="103" t="s">
        <v>44</v>
      </c>
      <c r="G61" s="42" t="s">
        <v>43</v>
      </c>
      <c r="H61" s="29"/>
      <c r="I61" s="29"/>
      <c r="J61" s="104" t="s">
        <v>44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45</v>
      </c>
      <c r="E65" s="43"/>
      <c r="F65" s="43"/>
      <c r="G65" s="40" t="s">
        <v>46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43</v>
      </c>
      <c r="E76" s="29"/>
      <c r="F76" s="103" t="s">
        <v>44</v>
      </c>
      <c r="G76" s="42" t="s">
        <v>43</v>
      </c>
      <c r="H76" s="29"/>
      <c r="I76" s="29"/>
      <c r="J76" s="104" t="s">
        <v>44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76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79" t="str">
        <f>E7</f>
        <v>Ubytovacie zariadenie Moldava nad Bodvou</v>
      </c>
      <c r="F85" s="204"/>
      <c r="G85" s="204"/>
      <c r="H85" s="204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 xml:space="preserve"> </v>
      </c>
      <c r="G87" s="26"/>
      <c r="H87" s="26"/>
      <c r="I87" s="23" t="s">
        <v>19</v>
      </c>
      <c r="J87" s="52" t="str">
        <f>IF(J10="","",J10)</f>
        <v/>
      </c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20</v>
      </c>
      <c r="D89" s="26"/>
      <c r="E89" s="26"/>
      <c r="F89" s="21" t="str">
        <f>E13</f>
        <v xml:space="preserve"> </v>
      </c>
      <c r="G89" s="26"/>
      <c r="H89" s="26"/>
      <c r="I89" s="23" t="s">
        <v>24</v>
      </c>
      <c r="J89" s="24" t="str">
        <f>E19</f>
        <v xml:space="preserve"> 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5.2" hidden="1" customHeight="1">
      <c r="A90" s="26"/>
      <c r="B90" s="27"/>
      <c r="C90" s="23" t="s">
        <v>23</v>
      </c>
      <c r="D90" s="26"/>
      <c r="E90" s="26"/>
      <c r="F90" s="21" t="str">
        <f>IF(E16="","",E16)</f>
        <v xml:space="preserve"> </v>
      </c>
      <c r="G90" s="26"/>
      <c r="H90" s="26"/>
      <c r="I90" s="23" t="s">
        <v>26</v>
      </c>
      <c r="J90" s="24" t="str">
        <f>E22</f>
        <v xml:space="preserve"> </v>
      </c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105" t="s">
        <v>77</v>
      </c>
      <c r="D92" s="97"/>
      <c r="E92" s="97"/>
      <c r="F92" s="97"/>
      <c r="G92" s="97"/>
      <c r="H92" s="97"/>
      <c r="I92" s="97"/>
      <c r="J92" s="106" t="s">
        <v>78</v>
      </c>
      <c r="K92" s="97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7" t="s">
        <v>79</v>
      </c>
      <c r="D94" s="26"/>
      <c r="E94" s="26"/>
      <c r="F94" s="26"/>
      <c r="G94" s="26"/>
      <c r="H94" s="26"/>
      <c r="I94" s="26"/>
      <c r="J94" s="68">
        <f>J137</f>
        <v>0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80</v>
      </c>
    </row>
    <row r="95" spans="1:47" s="9" customFormat="1" ht="24.95" hidden="1" customHeight="1">
      <c r="B95" s="108"/>
      <c r="D95" s="109" t="s">
        <v>81</v>
      </c>
      <c r="E95" s="110"/>
      <c r="F95" s="110"/>
      <c r="G95" s="110"/>
      <c r="H95" s="110"/>
      <c r="I95" s="110"/>
      <c r="J95" s="111">
        <f>J138</f>
        <v>0</v>
      </c>
      <c r="L95" s="108"/>
    </row>
    <row r="96" spans="1:47" s="10" customFormat="1" ht="19.899999999999999" hidden="1" customHeight="1">
      <c r="B96" s="112"/>
      <c r="D96" s="113" t="s">
        <v>82</v>
      </c>
      <c r="E96" s="114"/>
      <c r="F96" s="114"/>
      <c r="G96" s="114"/>
      <c r="H96" s="114"/>
      <c r="I96" s="114"/>
      <c r="J96" s="115">
        <f>J139</f>
        <v>0</v>
      </c>
      <c r="L96" s="112"/>
    </row>
    <row r="97" spans="2:12" s="10" customFormat="1" ht="19.899999999999999" hidden="1" customHeight="1">
      <c r="B97" s="112"/>
      <c r="D97" s="113" t="s">
        <v>83</v>
      </c>
      <c r="E97" s="114"/>
      <c r="F97" s="114"/>
      <c r="G97" s="114"/>
      <c r="H97" s="114"/>
      <c r="I97" s="114"/>
      <c r="J97" s="115">
        <f>J144</f>
        <v>0</v>
      </c>
      <c r="L97" s="112"/>
    </row>
    <row r="98" spans="2:12" s="10" customFormat="1" ht="19.899999999999999" hidden="1" customHeight="1">
      <c r="B98" s="112"/>
      <c r="D98" s="113" t="s">
        <v>84</v>
      </c>
      <c r="E98" s="114"/>
      <c r="F98" s="114"/>
      <c r="G98" s="114"/>
      <c r="H98" s="114"/>
      <c r="I98" s="114"/>
      <c r="J98" s="115">
        <f>J150</f>
        <v>0</v>
      </c>
      <c r="L98" s="112"/>
    </row>
    <row r="99" spans="2:12" s="10" customFormat="1" ht="19.899999999999999" hidden="1" customHeight="1">
      <c r="B99" s="112"/>
      <c r="D99" s="113" t="s">
        <v>85</v>
      </c>
      <c r="E99" s="114"/>
      <c r="F99" s="114"/>
      <c r="G99" s="114"/>
      <c r="H99" s="114"/>
      <c r="I99" s="114"/>
      <c r="J99" s="115">
        <f>J161</f>
        <v>0</v>
      </c>
      <c r="L99" s="112"/>
    </row>
    <row r="100" spans="2:12" s="10" customFormat="1" ht="19.899999999999999" hidden="1" customHeight="1">
      <c r="B100" s="112"/>
      <c r="D100" s="113" t="s">
        <v>86</v>
      </c>
      <c r="E100" s="114"/>
      <c r="F100" s="114"/>
      <c r="G100" s="114"/>
      <c r="H100" s="114"/>
      <c r="I100" s="114"/>
      <c r="J100" s="115">
        <f>J177</f>
        <v>0</v>
      </c>
      <c r="L100" s="112"/>
    </row>
    <row r="101" spans="2:12" s="9" customFormat="1" ht="24.95" hidden="1" customHeight="1">
      <c r="B101" s="108"/>
      <c r="D101" s="109" t="s">
        <v>87</v>
      </c>
      <c r="E101" s="110"/>
      <c r="F101" s="110"/>
      <c r="G101" s="110"/>
      <c r="H101" s="110"/>
      <c r="I101" s="110"/>
      <c r="J101" s="111">
        <f>J179</f>
        <v>0</v>
      </c>
      <c r="L101" s="108"/>
    </row>
    <row r="102" spans="2:12" s="10" customFormat="1" ht="19.899999999999999" hidden="1" customHeight="1">
      <c r="B102" s="112"/>
      <c r="D102" s="113" t="s">
        <v>88</v>
      </c>
      <c r="E102" s="114"/>
      <c r="F102" s="114"/>
      <c r="G102" s="114"/>
      <c r="H102" s="114"/>
      <c r="I102" s="114"/>
      <c r="J102" s="115">
        <f>J180</f>
        <v>0</v>
      </c>
      <c r="L102" s="112"/>
    </row>
    <row r="103" spans="2:12" s="10" customFormat="1" ht="19.899999999999999" hidden="1" customHeight="1">
      <c r="B103" s="112"/>
      <c r="D103" s="113" t="s">
        <v>89</v>
      </c>
      <c r="E103" s="114"/>
      <c r="F103" s="114"/>
      <c r="G103" s="114"/>
      <c r="H103" s="114"/>
      <c r="I103" s="114"/>
      <c r="J103" s="115">
        <f>J186</f>
        <v>0</v>
      </c>
      <c r="L103" s="112"/>
    </row>
    <row r="104" spans="2:12" s="10" customFormat="1" ht="19.899999999999999" hidden="1" customHeight="1">
      <c r="B104" s="112"/>
      <c r="D104" s="113" t="s">
        <v>90</v>
      </c>
      <c r="E104" s="114"/>
      <c r="F104" s="114"/>
      <c r="G104" s="114"/>
      <c r="H104" s="114"/>
      <c r="I104" s="114"/>
      <c r="J104" s="115">
        <f>J200</f>
        <v>0</v>
      </c>
      <c r="L104" s="112"/>
    </row>
    <row r="105" spans="2:12" s="10" customFormat="1" ht="19.899999999999999" hidden="1" customHeight="1">
      <c r="B105" s="112"/>
      <c r="D105" s="113" t="s">
        <v>91</v>
      </c>
      <c r="E105" s="114"/>
      <c r="F105" s="114"/>
      <c r="G105" s="114"/>
      <c r="H105" s="114"/>
      <c r="I105" s="114"/>
      <c r="J105" s="115">
        <f>J207</f>
        <v>0</v>
      </c>
      <c r="L105" s="112"/>
    </row>
    <row r="106" spans="2:12" s="10" customFormat="1" ht="19.899999999999999" hidden="1" customHeight="1">
      <c r="B106" s="112"/>
      <c r="D106" s="113" t="s">
        <v>92</v>
      </c>
      <c r="E106" s="114"/>
      <c r="F106" s="114"/>
      <c r="G106" s="114"/>
      <c r="H106" s="114"/>
      <c r="I106" s="114"/>
      <c r="J106" s="115">
        <f>J217</f>
        <v>0</v>
      </c>
      <c r="L106" s="112"/>
    </row>
    <row r="107" spans="2:12" s="10" customFormat="1" ht="19.899999999999999" hidden="1" customHeight="1">
      <c r="B107" s="112"/>
      <c r="D107" s="113" t="s">
        <v>93</v>
      </c>
      <c r="E107" s="114"/>
      <c r="F107" s="114"/>
      <c r="G107" s="114"/>
      <c r="H107" s="114"/>
      <c r="I107" s="114"/>
      <c r="J107" s="115">
        <f>J247</f>
        <v>0</v>
      </c>
      <c r="L107" s="112"/>
    </row>
    <row r="108" spans="2:12" s="10" customFormat="1" ht="19.899999999999999" hidden="1" customHeight="1">
      <c r="B108" s="112"/>
      <c r="D108" s="113" t="s">
        <v>94</v>
      </c>
      <c r="E108" s="114"/>
      <c r="F108" s="114"/>
      <c r="G108" s="114"/>
      <c r="H108" s="114"/>
      <c r="I108" s="114"/>
      <c r="J108" s="115">
        <f>J258</f>
        <v>0</v>
      </c>
      <c r="L108" s="112"/>
    </row>
    <row r="109" spans="2:12" s="10" customFormat="1" ht="19.899999999999999" hidden="1" customHeight="1">
      <c r="B109" s="112"/>
      <c r="D109" s="113" t="s">
        <v>95</v>
      </c>
      <c r="E109" s="114"/>
      <c r="F109" s="114"/>
      <c r="G109" s="114"/>
      <c r="H109" s="114"/>
      <c r="I109" s="114"/>
      <c r="J109" s="115">
        <f>J263</f>
        <v>0</v>
      </c>
      <c r="L109" s="112"/>
    </row>
    <row r="110" spans="2:12" s="10" customFormat="1" ht="19.899999999999999" hidden="1" customHeight="1">
      <c r="B110" s="112"/>
      <c r="D110" s="113" t="s">
        <v>96</v>
      </c>
      <c r="E110" s="114"/>
      <c r="F110" s="114"/>
      <c r="G110" s="114"/>
      <c r="H110" s="114"/>
      <c r="I110" s="114"/>
      <c r="J110" s="115">
        <f>J271</f>
        <v>0</v>
      </c>
      <c r="L110" s="112"/>
    </row>
    <row r="111" spans="2:12" s="10" customFormat="1" ht="19.899999999999999" hidden="1" customHeight="1">
      <c r="B111" s="112"/>
      <c r="D111" s="113" t="s">
        <v>97</v>
      </c>
      <c r="E111" s="114"/>
      <c r="F111" s="114"/>
      <c r="G111" s="114"/>
      <c r="H111" s="114"/>
      <c r="I111" s="114"/>
      <c r="J111" s="115">
        <f>J282</f>
        <v>0</v>
      </c>
      <c r="L111" s="112"/>
    </row>
    <row r="112" spans="2:12" s="10" customFormat="1" ht="19.899999999999999" hidden="1" customHeight="1">
      <c r="B112" s="112"/>
      <c r="D112" s="113" t="s">
        <v>98</v>
      </c>
      <c r="E112" s="114"/>
      <c r="F112" s="114"/>
      <c r="G112" s="114"/>
      <c r="H112" s="114"/>
      <c r="I112" s="114"/>
      <c r="J112" s="115">
        <f>J285</f>
        <v>0</v>
      </c>
      <c r="L112" s="112"/>
    </row>
    <row r="113" spans="1:31" s="10" customFormat="1" ht="19.899999999999999" hidden="1" customHeight="1">
      <c r="B113" s="112"/>
      <c r="D113" s="113" t="s">
        <v>99</v>
      </c>
      <c r="E113" s="114"/>
      <c r="F113" s="114"/>
      <c r="G113" s="114"/>
      <c r="H113" s="114"/>
      <c r="I113" s="114"/>
      <c r="J113" s="115">
        <f>J301</f>
        <v>0</v>
      </c>
      <c r="L113" s="112"/>
    </row>
    <row r="114" spans="1:31" s="10" customFormat="1" ht="19.899999999999999" hidden="1" customHeight="1">
      <c r="B114" s="112"/>
      <c r="D114" s="113" t="s">
        <v>100</v>
      </c>
      <c r="E114" s="114"/>
      <c r="F114" s="114"/>
      <c r="G114" s="114"/>
      <c r="H114" s="114"/>
      <c r="I114" s="114"/>
      <c r="J114" s="115">
        <f>J307</f>
        <v>0</v>
      </c>
      <c r="L114" s="112"/>
    </row>
    <row r="115" spans="1:31" s="10" customFormat="1" ht="19.899999999999999" hidden="1" customHeight="1">
      <c r="B115" s="112"/>
      <c r="D115" s="113" t="s">
        <v>101</v>
      </c>
      <c r="E115" s="114"/>
      <c r="F115" s="114"/>
      <c r="G115" s="114"/>
      <c r="H115" s="114"/>
      <c r="I115" s="114"/>
      <c r="J115" s="115">
        <f>J311</f>
        <v>0</v>
      </c>
      <c r="L115" s="112"/>
    </row>
    <row r="116" spans="1:31" s="10" customFormat="1" ht="19.899999999999999" hidden="1" customHeight="1">
      <c r="B116" s="112"/>
      <c r="D116" s="113" t="s">
        <v>102</v>
      </c>
      <c r="E116" s="114"/>
      <c r="F116" s="114"/>
      <c r="G116" s="114"/>
      <c r="H116" s="114"/>
      <c r="I116" s="114"/>
      <c r="J116" s="115">
        <f>J320</f>
        <v>0</v>
      </c>
      <c r="L116" s="112"/>
    </row>
    <row r="117" spans="1:31" s="10" customFormat="1" ht="19.899999999999999" hidden="1" customHeight="1">
      <c r="B117" s="112"/>
      <c r="D117" s="113" t="s">
        <v>103</v>
      </c>
      <c r="E117" s="114"/>
      <c r="F117" s="114"/>
      <c r="G117" s="114"/>
      <c r="H117" s="114"/>
      <c r="I117" s="114"/>
      <c r="J117" s="115">
        <f>J324</f>
        <v>0</v>
      </c>
      <c r="L117" s="112"/>
    </row>
    <row r="118" spans="1:31" s="9" customFormat="1" ht="24.95" hidden="1" customHeight="1">
      <c r="B118" s="108"/>
      <c r="D118" s="109" t="s">
        <v>104</v>
      </c>
      <c r="E118" s="110"/>
      <c r="F118" s="110"/>
      <c r="G118" s="110"/>
      <c r="H118" s="110"/>
      <c r="I118" s="110"/>
      <c r="J118" s="111">
        <f>J327</f>
        <v>0</v>
      </c>
      <c r="L118" s="108"/>
    </row>
    <row r="119" spans="1:31" s="10" customFormat="1" ht="19.899999999999999" hidden="1" customHeight="1">
      <c r="B119" s="112"/>
      <c r="D119" s="113" t="s">
        <v>105</v>
      </c>
      <c r="E119" s="114"/>
      <c r="F119" s="114"/>
      <c r="G119" s="114"/>
      <c r="H119" s="114"/>
      <c r="I119" s="114"/>
      <c r="J119" s="115">
        <f>J328</f>
        <v>0</v>
      </c>
      <c r="L119" s="112"/>
    </row>
    <row r="120" spans="1:31" s="2" customFormat="1" ht="21.75" hidden="1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6.95" hidden="1" customHeight="1">
      <c r="A121" s="26"/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hidden="1"/>
    <row r="123" spans="1:31" hidden="1"/>
    <row r="124" spans="1:31" hidden="1"/>
    <row r="125" spans="1:31" s="2" customFormat="1" ht="6.95" customHeight="1">
      <c r="A125" s="26"/>
      <c r="B125" s="46"/>
      <c r="C125" s="47"/>
      <c r="D125" s="47"/>
      <c r="E125" s="47"/>
      <c r="F125" s="47"/>
      <c r="G125" s="47"/>
      <c r="H125" s="47"/>
      <c r="I125" s="47"/>
      <c r="J125" s="47"/>
      <c r="K125" s="47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24.95" customHeight="1">
      <c r="A126" s="26"/>
      <c r="B126" s="27"/>
      <c r="C126" s="18" t="s">
        <v>106</v>
      </c>
      <c r="D126" s="26"/>
      <c r="E126" s="26"/>
      <c r="F126" s="26"/>
      <c r="G126" s="26"/>
      <c r="H126" s="26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6.9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2" customHeight="1">
      <c r="A128" s="26"/>
      <c r="B128" s="27"/>
      <c r="C128" s="23" t="s">
        <v>13</v>
      </c>
      <c r="D128" s="26"/>
      <c r="E128" s="26"/>
      <c r="F128" s="26"/>
      <c r="G128" s="26"/>
      <c r="H128" s="26"/>
      <c r="I128" s="26"/>
      <c r="J128" s="26"/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6.5" customHeight="1">
      <c r="A129" s="26"/>
      <c r="B129" s="27"/>
      <c r="C129" s="26"/>
      <c r="D129" s="26"/>
      <c r="E129" s="179" t="str">
        <f>E7</f>
        <v>Ubytovacie zariadenie Moldava nad Bodvou</v>
      </c>
      <c r="F129" s="204"/>
      <c r="G129" s="204"/>
      <c r="H129" s="204"/>
      <c r="I129" s="26"/>
      <c r="J129" s="26"/>
      <c r="K129" s="26"/>
      <c r="L129" s="39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6.9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9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2" customHeight="1">
      <c r="A131" s="26"/>
      <c r="B131" s="27"/>
      <c r="C131" s="23" t="s">
        <v>17</v>
      </c>
      <c r="D131" s="26"/>
      <c r="E131" s="26"/>
      <c r="F131" s="21" t="str">
        <f>F10</f>
        <v xml:space="preserve"> </v>
      </c>
      <c r="G131" s="26"/>
      <c r="H131" s="26"/>
      <c r="I131" s="23" t="s">
        <v>19</v>
      </c>
      <c r="J131" s="52" t="str">
        <f>IF(J10="","",J10)</f>
        <v/>
      </c>
      <c r="K131" s="26"/>
      <c r="L131" s="39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6.95" customHeight="1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9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15.2" customHeight="1">
      <c r="A133" s="26"/>
      <c r="B133" s="27"/>
      <c r="C133" s="23" t="s">
        <v>20</v>
      </c>
      <c r="D133" s="26"/>
      <c r="E133" s="26"/>
      <c r="F133" s="21" t="str">
        <f>E13</f>
        <v xml:space="preserve"> </v>
      </c>
      <c r="G133" s="26"/>
      <c r="H133" s="26"/>
      <c r="I133" s="23" t="s">
        <v>24</v>
      </c>
      <c r="J133" s="24" t="str">
        <f>E19</f>
        <v xml:space="preserve"> </v>
      </c>
      <c r="K133" s="26"/>
      <c r="L133" s="39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15.2" customHeight="1">
      <c r="A134" s="26"/>
      <c r="B134" s="27"/>
      <c r="C134" s="23" t="s">
        <v>23</v>
      </c>
      <c r="D134" s="26"/>
      <c r="E134" s="26"/>
      <c r="F134" s="21" t="str">
        <f>IF(E16="","",E16)</f>
        <v xml:space="preserve"> </v>
      </c>
      <c r="G134" s="26"/>
      <c r="H134" s="26"/>
      <c r="I134" s="23" t="s">
        <v>26</v>
      </c>
      <c r="J134" s="24" t="str">
        <f>E22</f>
        <v xml:space="preserve"> </v>
      </c>
      <c r="K134" s="26"/>
      <c r="L134" s="39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0.35" customHeight="1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39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11" customFormat="1" ht="29.25" customHeight="1">
      <c r="A136" s="116"/>
      <c r="B136" s="117"/>
      <c r="C136" s="118" t="s">
        <v>107</v>
      </c>
      <c r="D136" s="119" t="s">
        <v>53</v>
      </c>
      <c r="E136" s="119" t="s">
        <v>49</v>
      </c>
      <c r="F136" s="119" t="s">
        <v>50</v>
      </c>
      <c r="G136" s="119" t="s">
        <v>108</v>
      </c>
      <c r="H136" s="119" t="s">
        <v>109</v>
      </c>
      <c r="I136" s="119" t="s">
        <v>110</v>
      </c>
      <c r="J136" s="120" t="s">
        <v>78</v>
      </c>
      <c r="K136" s="121" t="s">
        <v>111</v>
      </c>
      <c r="L136" s="122"/>
      <c r="M136" s="59" t="s">
        <v>1</v>
      </c>
      <c r="N136" s="60" t="s">
        <v>32</v>
      </c>
      <c r="O136" s="60" t="s">
        <v>112</v>
      </c>
      <c r="P136" s="60" t="s">
        <v>113</v>
      </c>
      <c r="Q136" s="60" t="s">
        <v>114</v>
      </c>
      <c r="R136" s="60" t="s">
        <v>115</v>
      </c>
      <c r="S136" s="60" t="s">
        <v>116</v>
      </c>
      <c r="T136" s="61" t="s">
        <v>117</v>
      </c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</row>
    <row r="137" spans="1:65" s="2" customFormat="1" ht="22.9" customHeight="1">
      <c r="A137" s="26"/>
      <c r="B137" s="27"/>
      <c r="C137" s="66" t="s">
        <v>79</v>
      </c>
      <c r="D137" s="26"/>
      <c r="E137" s="26"/>
      <c r="F137" s="26"/>
      <c r="G137" s="26"/>
      <c r="H137" s="26"/>
      <c r="I137" s="26"/>
      <c r="J137" s="123">
        <f>BK137</f>
        <v>0</v>
      </c>
      <c r="K137" s="26"/>
      <c r="L137" s="27"/>
      <c r="M137" s="62"/>
      <c r="N137" s="53"/>
      <c r="O137" s="63"/>
      <c r="P137" s="124">
        <f>P138+P179+P327</f>
        <v>1964.7992938039997</v>
      </c>
      <c r="Q137" s="63"/>
      <c r="R137" s="124">
        <f>R138+R179+R327</f>
        <v>133.98845134573</v>
      </c>
      <c r="S137" s="63"/>
      <c r="T137" s="125">
        <f>T138+T179+T327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67</v>
      </c>
      <c r="AU137" s="14" t="s">
        <v>80</v>
      </c>
      <c r="BK137" s="126">
        <f>BK138+BK179+BK327</f>
        <v>0</v>
      </c>
    </row>
    <row r="138" spans="1:65" s="12" customFormat="1" ht="25.9" customHeight="1">
      <c r="B138" s="127"/>
      <c r="D138" s="128" t="s">
        <v>67</v>
      </c>
      <c r="E138" s="129" t="s">
        <v>118</v>
      </c>
      <c r="F138" s="129" t="s">
        <v>119</v>
      </c>
      <c r="J138" s="130">
        <f>BK138</f>
        <v>0</v>
      </c>
      <c r="L138" s="127"/>
      <c r="M138" s="131"/>
      <c r="N138" s="132"/>
      <c r="O138" s="132"/>
      <c r="P138" s="133">
        <f>P139+P144+P150+P161+P177</f>
        <v>1130.1176739599998</v>
      </c>
      <c r="Q138" s="132"/>
      <c r="R138" s="133">
        <f>R139+R144+R150+R161+R177</f>
        <v>119.04271032502</v>
      </c>
      <c r="S138" s="132"/>
      <c r="T138" s="134">
        <f>T139+T144+T150+T161+T177</f>
        <v>0</v>
      </c>
      <c r="AR138" s="128" t="s">
        <v>73</v>
      </c>
      <c r="AT138" s="135" t="s">
        <v>67</v>
      </c>
      <c r="AU138" s="135" t="s">
        <v>68</v>
      </c>
      <c r="AY138" s="128" t="s">
        <v>120</v>
      </c>
      <c r="BK138" s="136">
        <f>BK139+BK144+BK150+BK161+BK177</f>
        <v>0</v>
      </c>
    </row>
    <row r="139" spans="1:65" s="12" customFormat="1" ht="22.9" customHeight="1">
      <c r="B139" s="127"/>
      <c r="D139" s="128" t="s">
        <v>67</v>
      </c>
      <c r="E139" s="137" t="s">
        <v>73</v>
      </c>
      <c r="F139" s="137" t="s">
        <v>121</v>
      </c>
      <c r="J139" s="138">
        <f>BK139</f>
        <v>0</v>
      </c>
      <c r="L139" s="127"/>
      <c r="M139" s="131"/>
      <c r="N139" s="132"/>
      <c r="O139" s="132"/>
      <c r="P139" s="133">
        <f>SUM(P140:P143)</f>
        <v>53.326000000000008</v>
      </c>
      <c r="Q139" s="132"/>
      <c r="R139" s="133">
        <f>SUM(R140:R143)</f>
        <v>1.8106999999999998E-2</v>
      </c>
      <c r="S139" s="132"/>
      <c r="T139" s="134">
        <f>SUM(T140:T143)</f>
        <v>0</v>
      </c>
      <c r="AR139" s="128" t="s">
        <v>73</v>
      </c>
      <c r="AT139" s="135" t="s">
        <v>67</v>
      </c>
      <c r="AU139" s="135" t="s">
        <v>73</v>
      </c>
      <c r="AY139" s="128" t="s">
        <v>120</v>
      </c>
      <c r="BK139" s="136">
        <f>SUM(BK140:BK143)</f>
        <v>0</v>
      </c>
    </row>
    <row r="140" spans="1:65" s="2" customFormat="1" ht="21.75" customHeight="1">
      <c r="A140" s="26"/>
      <c r="B140" s="139"/>
      <c r="C140" s="140" t="s">
        <v>73</v>
      </c>
      <c r="D140" s="140" t="s">
        <v>122</v>
      </c>
      <c r="E140" s="141" t="s">
        <v>123</v>
      </c>
      <c r="F140" s="142" t="s">
        <v>124</v>
      </c>
      <c r="G140" s="143" t="s">
        <v>125</v>
      </c>
      <c r="H140" s="144">
        <v>586</v>
      </c>
      <c r="I140" s="145"/>
      <c r="J140" s="145"/>
      <c r="K140" s="146"/>
      <c r="L140" s="27"/>
      <c r="M140" s="147" t="s">
        <v>1</v>
      </c>
      <c r="N140" s="148" t="s">
        <v>34</v>
      </c>
      <c r="O140" s="149">
        <v>6.0999999999999999E-2</v>
      </c>
      <c r="P140" s="149">
        <f>O140*H140</f>
        <v>35.746000000000002</v>
      </c>
      <c r="Q140" s="149">
        <v>0</v>
      </c>
      <c r="R140" s="149">
        <f>Q140*H140</f>
        <v>0</v>
      </c>
      <c r="S140" s="149">
        <v>0</v>
      </c>
      <c r="T140" s="150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1" t="s">
        <v>126</v>
      </c>
      <c r="AT140" s="151" t="s">
        <v>122</v>
      </c>
      <c r="AU140" s="151" t="s">
        <v>127</v>
      </c>
      <c r="AY140" s="14" t="s">
        <v>120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4" t="s">
        <v>127</v>
      </c>
      <c r="BK140" s="152">
        <f>ROUND(I140*H140,2)</f>
        <v>0</v>
      </c>
      <c r="BL140" s="14" t="s">
        <v>126</v>
      </c>
      <c r="BM140" s="151" t="s">
        <v>128</v>
      </c>
    </row>
    <row r="141" spans="1:65" s="2" customFormat="1" ht="16.5" customHeight="1">
      <c r="A141" s="26"/>
      <c r="B141" s="139"/>
      <c r="C141" s="153" t="s">
        <v>127</v>
      </c>
      <c r="D141" s="153" t="s">
        <v>129</v>
      </c>
      <c r="E141" s="154" t="s">
        <v>130</v>
      </c>
      <c r="F141" s="155" t="s">
        <v>131</v>
      </c>
      <c r="G141" s="156" t="s">
        <v>132</v>
      </c>
      <c r="H141" s="157">
        <v>18.106999999999999</v>
      </c>
      <c r="I141" s="158"/>
      <c r="J141" s="158"/>
      <c r="K141" s="159"/>
      <c r="L141" s="160"/>
      <c r="M141" s="161" t="s">
        <v>1</v>
      </c>
      <c r="N141" s="162" t="s">
        <v>34</v>
      </c>
      <c r="O141" s="149">
        <v>0</v>
      </c>
      <c r="P141" s="149">
        <f>O141*H141</f>
        <v>0</v>
      </c>
      <c r="Q141" s="149">
        <v>1E-3</v>
      </c>
      <c r="R141" s="149">
        <f>Q141*H141</f>
        <v>1.8106999999999998E-2</v>
      </c>
      <c r="S141" s="149">
        <v>0</v>
      </c>
      <c r="T141" s="15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133</v>
      </c>
      <c r="AT141" s="151" t="s">
        <v>129</v>
      </c>
      <c r="AU141" s="151" t="s">
        <v>127</v>
      </c>
      <c r="AY141" s="14" t="s">
        <v>120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4" t="s">
        <v>127</v>
      </c>
      <c r="BK141" s="152">
        <f>ROUND(I141*H141,2)</f>
        <v>0</v>
      </c>
      <c r="BL141" s="14" t="s">
        <v>126</v>
      </c>
      <c r="BM141" s="151" t="s">
        <v>134</v>
      </c>
    </row>
    <row r="142" spans="1:65" s="2" customFormat="1" ht="21.75" customHeight="1">
      <c r="A142" s="26"/>
      <c r="B142" s="139"/>
      <c r="C142" s="140" t="s">
        <v>135</v>
      </c>
      <c r="D142" s="140" t="s">
        <v>122</v>
      </c>
      <c r="E142" s="141" t="s">
        <v>136</v>
      </c>
      <c r="F142" s="142" t="s">
        <v>137</v>
      </c>
      <c r="G142" s="143" t="s">
        <v>125</v>
      </c>
      <c r="H142" s="144">
        <v>586</v>
      </c>
      <c r="I142" s="145"/>
      <c r="J142" s="145"/>
      <c r="K142" s="146"/>
      <c r="L142" s="27"/>
      <c r="M142" s="147" t="s">
        <v>1</v>
      </c>
      <c r="N142" s="148" t="s">
        <v>34</v>
      </c>
      <c r="O142" s="149">
        <v>1.2E-2</v>
      </c>
      <c r="P142" s="149">
        <f>O142*H142</f>
        <v>7.032</v>
      </c>
      <c r="Q142" s="149">
        <v>0</v>
      </c>
      <c r="R142" s="149">
        <f>Q142*H142</f>
        <v>0</v>
      </c>
      <c r="S142" s="149">
        <v>0</v>
      </c>
      <c r="T142" s="150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1" t="s">
        <v>126</v>
      </c>
      <c r="AT142" s="151" t="s">
        <v>122</v>
      </c>
      <c r="AU142" s="151" t="s">
        <v>127</v>
      </c>
      <c r="AY142" s="14" t="s">
        <v>120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4" t="s">
        <v>127</v>
      </c>
      <c r="BK142" s="152">
        <f>ROUND(I142*H142,2)</f>
        <v>0</v>
      </c>
      <c r="BL142" s="14" t="s">
        <v>126</v>
      </c>
      <c r="BM142" s="151" t="s">
        <v>138</v>
      </c>
    </row>
    <row r="143" spans="1:65" s="2" customFormat="1" ht="24.2" customHeight="1">
      <c r="A143" s="26"/>
      <c r="B143" s="139"/>
      <c r="C143" s="140" t="s">
        <v>126</v>
      </c>
      <c r="D143" s="140" t="s">
        <v>122</v>
      </c>
      <c r="E143" s="141" t="s">
        <v>139</v>
      </c>
      <c r="F143" s="142" t="s">
        <v>140</v>
      </c>
      <c r="G143" s="143" t="s">
        <v>125</v>
      </c>
      <c r="H143" s="144">
        <v>586</v>
      </c>
      <c r="I143" s="145"/>
      <c r="J143" s="145"/>
      <c r="K143" s="146"/>
      <c r="L143" s="27"/>
      <c r="M143" s="147" t="s">
        <v>1</v>
      </c>
      <c r="N143" s="148" t="s">
        <v>34</v>
      </c>
      <c r="O143" s="149">
        <v>1.7999999999999999E-2</v>
      </c>
      <c r="P143" s="149">
        <f>O143*H143</f>
        <v>10.548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1" t="s">
        <v>126</v>
      </c>
      <c r="AT143" s="151" t="s">
        <v>122</v>
      </c>
      <c r="AU143" s="151" t="s">
        <v>127</v>
      </c>
      <c r="AY143" s="14" t="s">
        <v>120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4" t="s">
        <v>127</v>
      </c>
      <c r="BK143" s="152">
        <f>ROUND(I143*H143,2)</f>
        <v>0</v>
      </c>
      <c r="BL143" s="14" t="s">
        <v>126</v>
      </c>
      <c r="BM143" s="151" t="s">
        <v>141</v>
      </c>
    </row>
    <row r="144" spans="1:65" s="12" customFormat="1" ht="22.9" customHeight="1">
      <c r="B144" s="127"/>
      <c r="D144" s="128" t="s">
        <v>67</v>
      </c>
      <c r="E144" s="137" t="s">
        <v>142</v>
      </c>
      <c r="F144" s="137" t="s">
        <v>143</v>
      </c>
      <c r="J144" s="138"/>
      <c r="L144" s="127"/>
      <c r="M144" s="131"/>
      <c r="N144" s="132"/>
      <c r="O144" s="132"/>
      <c r="P144" s="133">
        <f>SUM(P145:P149)</f>
        <v>41.340226000000001</v>
      </c>
      <c r="Q144" s="132"/>
      <c r="R144" s="133">
        <f>SUM(R145:R149)</f>
        <v>54.398045019999998</v>
      </c>
      <c r="S144" s="132"/>
      <c r="T144" s="134">
        <f>SUM(T145:T149)</f>
        <v>0</v>
      </c>
      <c r="AR144" s="128" t="s">
        <v>73</v>
      </c>
      <c r="AT144" s="135" t="s">
        <v>67</v>
      </c>
      <c r="AU144" s="135" t="s">
        <v>73</v>
      </c>
      <c r="AY144" s="128" t="s">
        <v>120</v>
      </c>
      <c r="BK144" s="136">
        <f>SUM(BK145:BK149)</f>
        <v>0</v>
      </c>
    </row>
    <row r="145" spans="1:65" s="2" customFormat="1" ht="33" customHeight="1">
      <c r="A145" s="26"/>
      <c r="B145" s="139"/>
      <c r="C145" s="140" t="s">
        <v>142</v>
      </c>
      <c r="D145" s="140" t="s">
        <v>122</v>
      </c>
      <c r="E145" s="141" t="s">
        <v>144</v>
      </c>
      <c r="F145" s="142" t="s">
        <v>145</v>
      </c>
      <c r="G145" s="143" t="s">
        <v>125</v>
      </c>
      <c r="H145" s="144">
        <v>86.608000000000004</v>
      </c>
      <c r="I145" s="145"/>
      <c r="J145" s="145"/>
      <c r="K145" s="146"/>
      <c r="L145" s="27"/>
      <c r="M145" s="147" t="s">
        <v>1</v>
      </c>
      <c r="N145" s="148" t="s">
        <v>34</v>
      </c>
      <c r="O145" s="149">
        <v>5.5E-2</v>
      </c>
      <c r="P145" s="149">
        <f>O145*H145</f>
        <v>4.7634400000000001</v>
      </c>
      <c r="Q145" s="149">
        <v>0.48574000000000001</v>
      </c>
      <c r="R145" s="149">
        <f>Q145*H145</f>
        <v>42.068969920000001</v>
      </c>
      <c r="S145" s="149">
        <v>0</v>
      </c>
      <c r="T145" s="150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1" t="s">
        <v>126</v>
      </c>
      <c r="AT145" s="151" t="s">
        <v>122</v>
      </c>
      <c r="AU145" s="151" t="s">
        <v>127</v>
      </c>
      <c r="AY145" s="14" t="s">
        <v>120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4" t="s">
        <v>127</v>
      </c>
      <c r="BK145" s="152">
        <f>ROUND(I145*H145,2)</f>
        <v>0</v>
      </c>
      <c r="BL145" s="14" t="s">
        <v>126</v>
      </c>
      <c r="BM145" s="151" t="s">
        <v>146</v>
      </c>
    </row>
    <row r="146" spans="1:65" s="2" customFormat="1" ht="37.9" customHeight="1">
      <c r="A146" s="26"/>
      <c r="B146" s="139"/>
      <c r="C146" s="140" t="s">
        <v>147</v>
      </c>
      <c r="D146" s="140" t="s">
        <v>122</v>
      </c>
      <c r="E146" s="141" t="s">
        <v>148</v>
      </c>
      <c r="F146" s="142" t="s">
        <v>149</v>
      </c>
      <c r="G146" s="143" t="s">
        <v>125</v>
      </c>
      <c r="H146" s="144">
        <v>21.1</v>
      </c>
      <c r="I146" s="145"/>
      <c r="J146" s="145"/>
      <c r="K146" s="146"/>
      <c r="L146" s="27"/>
      <c r="M146" s="147" t="s">
        <v>1</v>
      </c>
      <c r="N146" s="148" t="s">
        <v>34</v>
      </c>
      <c r="O146" s="149">
        <v>0.77041999999999999</v>
      </c>
      <c r="P146" s="149">
        <f>O146*H146</f>
        <v>16.255862</v>
      </c>
      <c r="Q146" s="149">
        <v>9.2499999999999999E-2</v>
      </c>
      <c r="R146" s="149">
        <f>Q146*H146</f>
        <v>1.9517500000000001</v>
      </c>
      <c r="S146" s="149">
        <v>0</v>
      </c>
      <c r="T146" s="150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1" t="s">
        <v>126</v>
      </c>
      <c r="AT146" s="151" t="s">
        <v>122</v>
      </c>
      <c r="AU146" s="151" t="s">
        <v>127</v>
      </c>
      <c r="AY146" s="14" t="s">
        <v>120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4" t="s">
        <v>127</v>
      </c>
      <c r="BK146" s="152">
        <f>ROUND(I146*H146,2)</f>
        <v>0</v>
      </c>
      <c r="BL146" s="14" t="s">
        <v>126</v>
      </c>
      <c r="BM146" s="151" t="s">
        <v>150</v>
      </c>
    </row>
    <row r="147" spans="1:65" s="2" customFormat="1" ht="24.2" customHeight="1">
      <c r="A147" s="26"/>
      <c r="B147" s="139"/>
      <c r="C147" s="153" t="s">
        <v>151</v>
      </c>
      <c r="D147" s="153" t="s">
        <v>129</v>
      </c>
      <c r="E147" s="154" t="s">
        <v>152</v>
      </c>
      <c r="F147" s="155" t="s">
        <v>153</v>
      </c>
      <c r="G147" s="156" t="s">
        <v>125</v>
      </c>
      <c r="H147" s="157">
        <v>21.521999999999998</v>
      </c>
      <c r="I147" s="158"/>
      <c r="J147" s="158"/>
      <c r="K147" s="159"/>
      <c r="L147" s="160"/>
      <c r="M147" s="161" t="s">
        <v>1</v>
      </c>
      <c r="N147" s="162" t="s">
        <v>34</v>
      </c>
      <c r="O147" s="149">
        <v>0</v>
      </c>
      <c r="P147" s="149">
        <f>O147*H147</f>
        <v>0</v>
      </c>
      <c r="Q147" s="149">
        <v>0.13</v>
      </c>
      <c r="R147" s="149">
        <f>Q147*H147</f>
        <v>2.79786</v>
      </c>
      <c r="S147" s="149">
        <v>0</v>
      </c>
      <c r="T147" s="150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1" t="s">
        <v>133</v>
      </c>
      <c r="AT147" s="151" t="s">
        <v>129</v>
      </c>
      <c r="AU147" s="151" t="s">
        <v>127</v>
      </c>
      <c r="AY147" s="14" t="s">
        <v>120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4" t="s">
        <v>127</v>
      </c>
      <c r="BK147" s="152">
        <f>ROUND(I147*H147,2)</f>
        <v>0</v>
      </c>
      <c r="BL147" s="14" t="s">
        <v>126</v>
      </c>
      <c r="BM147" s="151" t="s">
        <v>154</v>
      </c>
    </row>
    <row r="148" spans="1:65" s="2" customFormat="1" ht="37.9" customHeight="1">
      <c r="A148" s="26"/>
      <c r="B148" s="139"/>
      <c r="C148" s="140" t="s">
        <v>133</v>
      </c>
      <c r="D148" s="140" t="s">
        <v>122</v>
      </c>
      <c r="E148" s="141" t="s">
        <v>155</v>
      </c>
      <c r="F148" s="142" t="s">
        <v>156</v>
      </c>
      <c r="G148" s="143" t="s">
        <v>125</v>
      </c>
      <c r="H148" s="144">
        <v>34.268000000000001</v>
      </c>
      <c r="I148" s="145"/>
      <c r="J148" s="145"/>
      <c r="K148" s="146"/>
      <c r="L148" s="27"/>
      <c r="M148" s="147" t="s">
        <v>1</v>
      </c>
      <c r="N148" s="148" t="s">
        <v>34</v>
      </c>
      <c r="O148" s="149">
        <v>0.59299999999999997</v>
      </c>
      <c r="P148" s="149">
        <f>O148*H148</f>
        <v>20.320923999999998</v>
      </c>
      <c r="Q148" s="149">
        <v>0.112</v>
      </c>
      <c r="R148" s="149">
        <f>Q148*H148</f>
        <v>3.8380160000000001</v>
      </c>
      <c r="S148" s="149">
        <v>0</v>
      </c>
      <c r="T148" s="150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1" t="s">
        <v>126</v>
      </c>
      <c r="AT148" s="151" t="s">
        <v>122</v>
      </c>
      <c r="AU148" s="151" t="s">
        <v>127</v>
      </c>
      <c r="AY148" s="14" t="s">
        <v>120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4" t="s">
        <v>127</v>
      </c>
      <c r="BK148" s="152">
        <f>ROUND(I148*H148,2)</f>
        <v>0</v>
      </c>
      <c r="BL148" s="14" t="s">
        <v>126</v>
      </c>
      <c r="BM148" s="151" t="s">
        <v>157</v>
      </c>
    </row>
    <row r="149" spans="1:65" s="2" customFormat="1" ht="24.2" customHeight="1">
      <c r="A149" s="26"/>
      <c r="B149" s="139"/>
      <c r="C149" s="153" t="s">
        <v>158</v>
      </c>
      <c r="D149" s="153" t="s">
        <v>129</v>
      </c>
      <c r="E149" s="154" t="s">
        <v>159</v>
      </c>
      <c r="F149" s="155" t="s">
        <v>160</v>
      </c>
      <c r="G149" s="156" t="s">
        <v>125</v>
      </c>
      <c r="H149" s="157">
        <v>34.610999999999997</v>
      </c>
      <c r="I149" s="158"/>
      <c r="J149" s="158"/>
      <c r="K149" s="159"/>
      <c r="L149" s="160"/>
      <c r="M149" s="161" t="s">
        <v>1</v>
      </c>
      <c r="N149" s="162" t="s">
        <v>34</v>
      </c>
      <c r="O149" s="149">
        <v>0</v>
      </c>
      <c r="P149" s="149">
        <f>O149*H149</f>
        <v>0</v>
      </c>
      <c r="Q149" s="149">
        <v>0.1081</v>
      </c>
      <c r="R149" s="149">
        <f>Q149*H149</f>
        <v>3.7414490999999996</v>
      </c>
      <c r="S149" s="149">
        <v>0</v>
      </c>
      <c r="T149" s="150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1" t="s">
        <v>133</v>
      </c>
      <c r="AT149" s="151" t="s">
        <v>129</v>
      </c>
      <c r="AU149" s="151" t="s">
        <v>127</v>
      </c>
      <c r="AY149" s="14" t="s">
        <v>120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4" t="s">
        <v>127</v>
      </c>
      <c r="BK149" s="152">
        <f>ROUND(I149*H149,2)</f>
        <v>0</v>
      </c>
      <c r="BL149" s="14" t="s">
        <v>126</v>
      </c>
      <c r="BM149" s="151" t="s">
        <v>161</v>
      </c>
    </row>
    <row r="150" spans="1:65" s="12" customFormat="1" ht="22.9" customHeight="1">
      <c r="B150" s="127"/>
      <c r="D150" s="128" t="s">
        <v>67</v>
      </c>
      <c r="E150" s="137" t="s">
        <v>147</v>
      </c>
      <c r="F150" s="137" t="s">
        <v>162</v>
      </c>
      <c r="J150" s="138">
        <f>BK150</f>
        <v>0</v>
      </c>
      <c r="L150" s="127"/>
      <c r="M150" s="131"/>
      <c r="N150" s="132"/>
      <c r="O150" s="132"/>
      <c r="P150" s="133">
        <f>SUM(P151:P160)</f>
        <v>708.53465375999986</v>
      </c>
      <c r="Q150" s="132"/>
      <c r="R150" s="133">
        <f>SUM(R151:R160)</f>
        <v>34.066390210999998</v>
      </c>
      <c r="S150" s="132"/>
      <c r="T150" s="134">
        <f>SUM(T151:T160)</f>
        <v>0</v>
      </c>
      <c r="AR150" s="128" t="s">
        <v>73</v>
      </c>
      <c r="AT150" s="135" t="s">
        <v>67</v>
      </c>
      <c r="AU150" s="135" t="s">
        <v>73</v>
      </c>
      <c r="AY150" s="128" t="s">
        <v>120</v>
      </c>
      <c r="BK150" s="136">
        <f>SUM(BK151:BK160)</f>
        <v>0</v>
      </c>
    </row>
    <row r="151" spans="1:65" s="2" customFormat="1" ht="24.2" customHeight="1">
      <c r="A151" s="26"/>
      <c r="B151" s="139"/>
      <c r="C151" s="140" t="s">
        <v>163</v>
      </c>
      <c r="D151" s="140" t="s">
        <v>122</v>
      </c>
      <c r="E151" s="141" t="s">
        <v>164</v>
      </c>
      <c r="F151" s="142" t="s">
        <v>165</v>
      </c>
      <c r="G151" s="143" t="s">
        <v>125</v>
      </c>
      <c r="H151" s="144">
        <v>349.80599999999998</v>
      </c>
      <c r="I151" s="145"/>
      <c r="J151" s="145"/>
      <c r="K151" s="146"/>
      <c r="L151" s="27"/>
      <c r="M151" s="147" t="s">
        <v>1</v>
      </c>
      <c r="N151" s="148" t="s">
        <v>34</v>
      </c>
      <c r="O151" s="149">
        <v>5.2080000000000001E-2</v>
      </c>
      <c r="P151" s="149">
        <f t="shared" ref="P151:P160" si="0">O151*H151</f>
        <v>18.21789648</v>
      </c>
      <c r="Q151" s="149">
        <v>4.0000000000000002E-4</v>
      </c>
      <c r="R151" s="149">
        <f t="shared" ref="R151:R160" si="1">Q151*H151</f>
        <v>0.1399224</v>
      </c>
      <c r="S151" s="149">
        <v>0</v>
      </c>
      <c r="T151" s="150">
        <f t="shared" ref="T151:T160" si="2"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1" t="s">
        <v>126</v>
      </c>
      <c r="AT151" s="151" t="s">
        <v>122</v>
      </c>
      <c r="AU151" s="151" t="s">
        <v>127</v>
      </c>
      <c r="AY151" s="14" t="s">
        <v>120</v>
      </c>
      <c r="BE151" s="152">
        <f t="shared" ref="BE151:BE160" si="3">IF(N151="základná",J151,0)</f>
        <v>0</v>
      </c>
      <c r="BF151" s="152">
        <f t="shared" ref="BF151:BF160" si="4">IF(N151="znížená",J151,0)</f>
        <v>0</v>
      </c>
      <c r="BG151" s="152">
        <f t="shared" ref="BG151:BG160" si="5">IF(N151="zákl. prenesená",J151,0)</f>
        <v>0</v>
      </c>
      <c r="BH151" s="152">
        <f t="shared" ref="BH151:BH160" si="6">IF(N151="zníž. prenesená",J151,0)</f>
        <v>0</v>
      </c>
      <c r="BI151" s="152">
        <f t="shared" ref="BI151:BI160" si="7">IF(N151="nulová",J151,0)</f>
        <v>0</v>
      </c>
      <c r="BJ151" s="14" t="s">
        <v>127</v>
      </c>
      <c r="BK151" s="152">
        <f t="shared" ref="BK151:BK160" si="8">ROUND(I151*H151,2)</f>
        <v>0</v>
      </c>
      <c r="BL151" s="14" t="s">
        <v>126</v>
      </c>
      <c r="BM151" s="151" t="s">
        <v>166</v>
      </c>
    </row>
    <row r="152" spans="1:65" s="2" customFormat="1" ht="24.2" customHeight="1">
      <c r="A152" s="26"/>
      <c r="B152" s="139"/>
      <c r="C152" s="140" t="s">
        <v>167</v>
      </c>
      <c r="D152" s="140" t="s">
        <v>122</v>
      </c>
      <c r="E152" s="141" t="s">
        <v>168</v>
      </c>
      <c r="F152" s="142" t="s">
        <v>169</v>
      </c>
      <c r="G152" s="143" t="s">
        <v>125</v>
      </c>
      <c r="H152" s="144">
        <v>349.80599999999998</v>
      </c>
      <c r="I152" s="145"/>
      <c r="J152" s="145"/>
      <c r="K152" s="146"/>
      <c r="L152" s="27"/>
      <c r="M152" s="147" t="s">
        <v>1</v>
      </c>
      <c r="N152" s="148" t="s">
        <v>34</v>
      </c>
      <c r="O152" s="149">
        <v>0.40084999999999998</v>
      </c>
      <c r="P152" s="149">
        <f t="shared" si="0"/>
        <v>140.21973509999998</v>
      </c>
      <c r="Q152" s="149">
        <v>2.3625E-2</v>
      </c>
      <c r="R152" s="149">
        <f t="shared" si="1"/>
        <v>8.2641667499999993</v>
      </c>
      <c r="S152" s="149">
        <v>0</v>
      </c>
      <c r="T152" s="150">
        <f t="shared" si="2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1" t="s">
        <v>126</v>
      </c>
      <c r="AT152" s="151" t="s">
        <v>122</v>
      </c>
      <c r="AU152" s="151" t="s">
        <v>127</v>
      </c>
      <c r="AY152" s="14" t="s">
        <v>120</v>
      </c>
      <c r="BE152" s="152">
        <f t="shared" si="3"/>
        <v>0</v>
      </c>
      <c r="BF152" s="152">
        <f t="shared" si="4"/>
        <v>0</v>
      </c>
      <c r="BG152" s="152">
        <f t="shared" si="5"/>
        <v>0</v>
      </c>
      <c r="BH152" s="152">
        <f t="shared" si="6"/>
        <v>0</v>
      </c>
      <c r="BI152" s="152">
        <f t="shared" si="7"/>
        <v>0</v>
      </c>
      <c r="BJ152" s="14" t="s">
        <v>127</v>
      </c>
      <c r="BK152" s="152">
        <f t="shared" si="8"/>
        <v>0</v>
      </c>
      <c r="BL152" s="14" t="s">
        <v>126</v>
      </c>
      <c r="BM152" s="151" t="s">
        <v>170</v>
      </c>
    </row>
    <row r="153" spans="1:65" s="2" customFormat="1" ht="24.2" customHeight="1">
      <c r="A153" s="26"/>
      <c r="B153" s="139"/>
      <c r="C153" s="140" t="s">
        <v>171</v>
      </c>
      <c r="D153" s="140" t="s">
        <v>122</v>
      </c>
      <c r="E153" s="141" t="s">
        <v>172</v>
      </c>
      <c r="F153" s="142" t="s">
        <v>173</v>
      </c>
      <c r="G153" s="143" t="s">
        <v>125</v>
      </c>
      <c r="H153" s="144">
        <v>349.80599999999998</v>
      </c>
      <c r="I153" s="145"/>
      <c r="J153" s="145"/>
      <c r="K153" s="146"/>
      <c r="L153" s="27"/>
      <c r="M153" s="147" t="s">
        <v>1</v>
      </c>
      <c r="N153" s="148" t="s">
        <v>34</v>
      </c>
      <c r="O153" s="149">
        <v>0.31796999999999997</v>
      </c>
      <c r="P153" s="149">
        <f t="shared" si="0"/>
        <v>111.22781381999998</v>
      </c>
      <c r="Q153" s="149">
        <v>4.725E-3</v>
      </c>
      <c r="R153" s="149">
        <f t="shared" si="1"/>
        <v>1.6528333499999999</v>
      </c>
      <c r="S153" s="149">
        <v>0</v>
      </c>
      <c r="T153" s="150">
        <f t="shared" si="2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1" t="s">
        <v>126</v>
      </c>
      <c r="AT153" s="151" t="s">
        <v>122</v>
      </c>
      <c r="AU153" s="151" t="s">
        <v>127</v>
      </c>
      <c r="AY153" s="14" t="s">
        <v>120</v>
      </c>
      <c r="BE153" s="152">
        <f t="shared" si="3"/>
        <v>0</v>
      </c>
      <c r="BF153" s="152">
        <f t="shared" si="4"/>
        <v>0</v>
      </c>
      <c r="BG153" s="152">
        <f t="shared" si="5"/>
        <v>0</v>
      </c>
      <c r="BH153" s="152">
        <f t="shared" si="6"/>
        <v>0</v>
      </c>
      <c r="BI153" s="152">
        <f t="shared" si="7"/>
        <v>0</v>
      </c>
      <c r="BJ153" s="14" t="s">
        <v>127</v>
      </c>
      <c r="BK153" s="152">
        <f t="shared" si="8"/>
        <v>0</v>
      </c>
      <c r="BL153" s="14" t="s">
        <v>126</v>
      </c>
      <c r="BM153" s="151" t="s">
        <v>174</v>
      </c>
    </row>
    <row r="154" spans="1:65" s="2" customFormat="1" ht="24.2" customHeight="1">
      <c r="A154" s="26"/>
      <c r="B154" s="139"/>
      <c r="C154" s="140" t="s">
        <v>175</v>
      </c>
      <c r="D154" s="140" t="s">
        <v>122</v>
      </c>
      <c r="E154" s="141" t="s">
        <v>176</v>
      </c>
      <c r="F154" s="142" t="s">
        <v>177</v>
      </c>
      <c r="G154" s="143" t="s">
        <v>125</v>
      </c>
      <c r="H154" s="144">
        <v>217.06</v>
      </c>
      <c r="I154" s="145"/>
      <c r="J154" s="145"/>
      <c r="K154" s="146"/>
      <c r="L154" s="27"/>
      <c r="M154" s="147" t="s">
        <v>1</v>
      </c>
      <c r="N154" s="148" t="s">
        <v>34</v>
      </c>
      <c r="O154" s="149">
        <v>9.2079999999999995E-2</v>
      </c>
      <c r="P154" s="149">
        <f t="shared" si="0"/>
        <v>19.986884799999999</v>
      </c>
      <c r="Q154" s="149">
        <v>4.0000000000000002E-4</v>
      </c>
      <c r="R154" s="149">
        <f t="shared" si="1"/>
        <v>8.6823999999999998E-2</v>
      </c>
      <c r="S154" s="149">
        <v>0</v>
      </c>
      <c r="T154" s="150">
        <f t="shared" si="2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1" t="s">
        <v>126</v>
      </c>
      <c r="AT154" s="151" t="s">
        <v>122</v>
      </c>
      <c r="AU154" s="151" t="s">
        <v>127</v>
      </c>
      <c r="AY154" s="14" t="s">
        <v>120</v>
      </c>
      <c r="BE154" s="152">
        <f t="shared" si="3"/>
        <v>0</v>
      </c>
      <c r="BF154" s="152">
        <f t="shared" si="4"/>
        <v>0</v>
      </c>
      <c r="BG154" s="152">
        <f t="shared" si="5"/>
        <v>0</v>
      </c>
      <c r="BH154" s="152">
        <f t="shared" si="6"/>
        <v>0</v>
      </c>
      <c r="BI154" s="152">
        <f t="shared" si="7"/>
        <v>0</v>
      </c>
      <c r="BJ154" s="14" t="s">
        <v>127</v>
      </c>
      <c r="BK154" s="152">
        <f t="shared" si="8"/>
        <v>0</v>
      </c>
      <c r="BL154" s="14" t="s">
        <v>126</v>
      </c>
      <c r="BM154" s="151" t="s">
        <v>178</v>
      </c>
    </row>
    <row r="155" spans="1:65" s="2" customFormat="1" ht="24.2" customHeight="1">
      <c r="A155" s="26"/>
      <c r="B155" s="139"/>
      <c r="C155" s="140" t="s">
        <v>179</v>
      </c>
      <c r="D155" s="140" t="s">
        <v>122</v>
      </c>
      <c r="E155" s="141" t="s">
        <v>180</v>
      </c>
      <c r="F155" s="142" t="s">
        <v>181</v>
      </c>
      <c r="G155" s="143" t="s">
        <v>125</v>
      </c>
      <c r="H155" s="144">
        <v>217.06</v>
      </c>
      <c r="I155" s="145"/>
      <c r="J155" s="145"/>
      <c r="K155" s="146"/>
      <c r="L155" s="27"/>
      <c r="M155" s="147" t="s">
        <v>1</v>
      </c>
      <c r="N155" s="148" t="s">
        <v>34</v>
      </c>
      <c r="O155" s="149">
        <v>0.31801000000000001</v>
      </c>
      <c r="P155" s="149">
        <f t="shared" si="0"/>
        <v>69.027250600000002</v>
      </c>
      <c r="Q155" s="149">
        <v>4.9350000000000002E-3</v>
      </c>
      <c r="R155" s="149">
        <f t="shared" si="1"/>
        <v>1.0711911000000001</v>
      </c>
      <c r="S155" s="149">
        <v>0</v>
      </c>
      <c r="T155" s="150">
        <f t="shared" si="2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1" t="s">
        <v>126</v>
      </c>
      <c r="AT155" s="151" t="s">
        <v>122</v>
      </c>
      <c r="AU155" s="151" t="s">
        <v>127</v>
      </c>
      <c r="AY155" s="14" t="s">
        <v>120</v>
      </c>
      <c r="BE155" s="152">
        <f t="shared" si="3"/>
        <v>0</v>
      </c>
      <c r="BF155" s="152">
        <f t="shared" si="4"/>
        <v>0</v>
      </c>
      <c r="BG155" s="152">
        <f t="shared" si="5"/>
        <v>0</v>
      </c>
      <c r="BH155" s="152">
        <f t="shared" si="6"/>
        <v>0</v>
      </c>
      <c r="BI155" s="152">
        <f t="shared" si="7"/>
        <v>0</v>
      </c>
      <c r="BJ155" s="14" t="s">
        <v>127</v>
      </c>
      <c r="BK155" s="152">
        <f t="shared" si="8"/>
        <v>0</v>
      </c>
      <c r="BL155" s="14" t="s">
        <v>126</v>
      </c>
      <c r="BM155" s="151" t="s">
        <v>182</v>
      </c>
    </row>
    <row r="156" spans="1:65" s="2" customFormat="1" ht="21.75" customHeight="1">
      <c r="A156" s="26"/>
      <c r="B156" s="139"/>
      <c r="C156" s="140" t="s">
        <v>183</v>
      </c>
      <c r="D156" s="140" t="s">
        <v>122</v>
      </c>
      <c r="E156" s="141" t="s">
        <v>184</v>
      </c>
      <c r="F156" s="142" t="s">
        <v>185</v>
      </c>
      <c r="G156" s="143" t="s">
        <v>125</v>
      </c>
      <c r="H156" s="144">
        <v>217.06</v>
      </c>
      <c r="I156" s="145"/>
      <c r="J156" s="145"/>
      <c r="K156" s="146"/>
      <c r="L156" s="27"/>
      <c r="M156" s="147" t="s">
        <v>1</v>
      </c>
      <c r="N156" s="148" t="s">
        <v>34</v>
      </c>
      <c r="O156" s="149">
        <v>0.45859</v>
      </c>
      <c r="P156" s="149">
        <f t="shared" si="0"/>
        <v>99.541545400000004</v>
      </c>
      <c r="Q156" s="149">
        <v>1.26E-2</v>
      </c>
      <c r="R156" s="149">
        <f t="shared" si="1"/>
        <v>2.7349559999999999</v>
      </c>
      <c r="S156" s="149">
        <v>0</v>
      </c>
      <c r="T156" s="150">
        <f t="shared" si="2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1" t="s">
        <v>126</v>
      </c>
      <c r="AT156" s="151" t="s">
        <v>122</v>
      </c>
      <c r="AU156" s="151" t="s">
        <v>127</v>
      </c>
      <c r="AY156" s="14" t="s">
        <v>120</v>
      </c>
      <c r="BE156" s="152">
        <f t="shared" si="3"/>
        <v>0</v>
      </c>
      <c r="BF156" s="152">
        <f t="shared" si="4"/>
        <v>0</v>
      </c>
      <c r="BG156" s="152">
        <f t="shared" si="5"/>
        <v>0</v>
      </c>
      <c r="BH156" s="152">
        <f t="shared" si="6"/>
        <v>0</v>
      </c>
      <c r="BI156" s="152">
        <f t="shared" si="7"/>
        <v>0</v>
      </c>
      <c r="BJ156" s="14" t="s">
        <v>127</v>
      </c>
      <c r="BK156" s="152">
        <f t="shared" si="8"/>
        <v>0</v>
      </c>
      <c r="BL156" s="14" t="s">
        <v>126</v>
      </c>
      <c r="BM156" s="151" t="s">
        <v>186</v>
      </c>
    </row>
    <row r="157" spans="1:65" s="2" customFormat="1" ht="24.2" customHeight="1">
      <c r="A157" s="26"/>
      <c r="B157" s="139"/>
      <c r="C157" s="140" t="s">
        <v>187</v>
      </c>
      <c r="D157" s="140" t="s">
        <v>122</v>
      </c>
      <c r="E157" s="141" t="s">
        <v>188</v>
      </c>
      <c r="F157" s="142" t="s">
        <v>189</v>
      </c>
      <c r="G157" s="143" t="s">
        <v>125</v>
      </c>
      <c r="H157" s="144">
        <v>217.06</v>
      </c>
      <c r="I157" s="145"/>
      <c r="J157" s="145"/>
      <c r="K157" s="146"/>
      <c r="L157" s="27"/>
      <c r="M157" s="147" t="s">
        <v>1</v>
      </c>
      <c r="N157" s="148" t="s">
        <v>34</v>
      </c>
      <c r="O157" s="149">
        <v>0.35859999999999997</v>
      </c>
      <c r="P157" s="149">
        <f t="shared" si="0"/>
        <v>77.837716</v>
      </c>
      <c r="Q157" s="149">
        <v>2.8999999999999998E-3</v>
      </c>
      <c r="R157" s="149">
        <f t="shared" si="1"/>
        <v>0.62947399999999998</v>
      </c>
      <c r="S157" s="149">
        <v>0</v>
      </c>
      <c r="T157" s="150">
        <f t="shared" si="2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1" t="s">
        <v>126</v>
      </c>
      <c r="AT157" s="151" t="s">
        <v>122</v>
      </c>
      <c r="AU157" s="151" t="s">
        <v>127</v>
      </c>
      <c r="AY157" s="14" t="s">
        <v>120</v>
      </c>
      <c r="BE157" s="152">
        <f t="shared" si="3"/>
        <v>0</v>
      </c>
      <c r="BF157" s="152">
        <f t="shared" si="4"/>
        <v>0</v>
      </c>
      <c r="BG157" s="152">
        <f t="shared" si="5"/>
        <v>0</v>
      </c>
      <c r="BH157" s="152">
        <f t="shared" si="6"/>
        <v>0</v>
      </c>
      <c r="BI157" s="152">
        <f t="shared" si="7"/>
        <v>0</v>
      </c>
      <c r="BJ157" s="14" t="s">
        <v>127</v>
      </c>
      <c r="BK157" s="152">
        <f t="shared" si="8"/>
        <v>0</v>
      </c>
      <c r="BL157" s="14" t="s">
        <v>126</v>
      </c>
      <c r="BM157" s="151" t="s">
        <v>190</v>
      </c>
    </row>
    <row r="158" spans="1:65" s="2" customFormat="1" ht="24.2" customHeight="1">
      <c r="A158" s="26"/>
      <c r="B158" s="139"/>
      <c r="C158" s="140" t="s">
        <v>191</v>
      </c>
      <c r="D158" s="140" t="s">
        <v>122</v>
      </c>
      <c r="E158" s="141" t="s">
        <v>192</v>
      </c>
      <c r="F158" s="142" t="s">
        <v>193</v>
      </c>
      <c r="G158" s="143" t="s">
        <v>125</v>
      </c>
      <c r="H158" s="144">
        <v>217.06</v>
      </c>
      <c r="I158" s="145"/>
      <c r="J158" s="145"/>
      <c r="K158" s="146"/>
      <c r="L158" s="27"/>
      <c r="M158" s="147" t="s">
        <v>1</v>
      </c>
      <c r="N158" s="148" t="s">
        <v>34</v>
      </c>
      <c r="O158" s="149">
        <v>0.20105999999999999</v>
      </c>
      <c r="P158" s="149">
        <f t="shared" si="0"/>
        <v>43.642083599999999</v>
      </c>
      <c r="Q158" s="149">
        <v>5.1539999999999997E-3</v>
      </c>
      <c r="R158" s="149">
        <f t="shared" si="1"/>
        <v>1.1187272399999999</v>
      </c>
      <c r="S158" s="149">
        <v>0</v>
      </c>
      <c r="T158" s="150">
        <f t="shared" si="2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1" t="s">
        <v>126</v>
      </c>
      <c r="AT158" s="151" t="s">
        <v>122</v>
      </c>
      <c r="AU158" s="151" t="s">
        <v>127</v>
      </c>
      <c r="AY158" s="14" t="s">
        <v>120</v>
      </c>
      <c r="BE158" s="152">
        <f t="shared" si="3"/>
        <v>0</v>
      </c>
      <c r="BF158" s="152">
        <f t="shared" si="4"/>
        <v>0</v>
      </c>
      <c r="BG158" s="152">
        <f t="shared" si="5"/>
        <v>0</v>
      </c>
      <c r="BH158" s="152">
        <f t="shared" si="6"/>
        <v>0</v>
      </c>
      <c r="BI158" s="152">
        <f t="shared" si="7"/>
        <v>0</v>
      </c>
      <c r="BJ158" s="14" t="s">
        <v>127</v>
      </c>
      <c r="BK158" s="152">
        <f t="shared" si="8"/>
        <v>0</v>
      </c>
      <c r="BL158" s="14" t="s">
        <v>126</v>
      </c>
      <c r="BM158" s="151" t="s">
        <v>194</v>
      </c>
    </row>
    <row r="159" spans="1:65" s="2" customFormat="1" ht="24.2" customHeight="1">
      <c r="A159" s="26"/>
      <c r="B159" s="139"/>
      <c r="C159" s="140" t="s">
        <v>195</v>
      </c>
      <c r="D159" s="140" t="s">
        <v>122</v>
      </c>
      <c r="E159" s="141" t="s">
        <v>196</v>
      </c>
      <c r="F159" s="142" t="s">
        <v>197</v>
      </c>
      <c r="G159" s="143" t="s">
        <v>125</v>
      </c>
      <c r="H159" s="144">
        <v>49.984000000000002</v>
      </c>
      <c r="I159" s="145"/>
      <c r="J159" s="145"/>
      <c r="K159" s="146"/>
      <c r="L159" s="27"/>
      <c r="M159" s="147" t="s">
        <v>1</v>
      </c>
      <c r="N159" s="148" t="s">
        <v>34</v>
      </c>
      <c r="O159" s="149">
        <v>0.92122999999999999</v>
      </c>
      <c r="P159" s="149">
        <f t="shared" si="0"/>
        <v>46.046760320000004</v>
      </c>
      <c r="Q159" s="149">
        <v>3.3633999999999997E-2</v>
      </c>
      <c r="R159" s="149">
        <f t="shared" si="1"/>
        <v>1.6811618559999999</v>
      </c>
      <c r="S159" s="149">
        <v>0</v>
      </c>
      <c r="T159" s="150">
        <f t="shared" si="2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1" t="s">
        <v>126</v>
      </c>
      <c r="AT159" s="151" t="s">
        <v>122</v>
      </c>
      <c r="AU159" s="151" t="s">
        <v>127</v>
      </c>
      <c r="AY159" s="14" t="s">
        <v>120</v>
      </c>
      <c r="BE159" s="152">
        <f t="shared" si="3"/>
        <v>0</v>
      </c>
      <c r="BF159" s="152">
        <f t="shared" si="4"/>
        <v>0</v>
      </c>
      <c r="BG159" s="152">
        <f t="shared" si="5"/>
        <v>0</v>
      </c>
      <c r="BH159" s="152">
        <f t="shared" si="6"/>
        <v>0</v>
      </c>
      <c r="BI159" s="152">
        <f t="shared" si="7"/>
        <v>0</v>
      </c>
      <c r="BJ159" s="14" t="s">
        <v>127</v>
      </c>
      <c r="BK159" s="152">
        <f t="shared" si="8"/>
        <v>0</v>
      </c>
      <c r="BL159" s="14" t="s">
        <v>126</v>
      </c>
      <c r="BM159" s="151" t="s">
        <v>198</v>
      </c>
    </row>
    <row r="160" spans="1:65" s="2" customFormat="1" ht="24.2" customHeight="1">
      <c r="A160" s="26"/>
      <c r="B160" s="139"/>
      <c r="C160" s="140" t="s">
        <v>199</v>
      </c>
      <c r="D160" s="140" t="s">
        <v>122</v>
      </c>
      <c r="E160" s="141" t="s">
        <v>200</v>
      </c>
      <c r="F160" s="142" t="s">
        <v>201</v>
      </c>
      <c r="G160" s="143" t="s">
        <v>125</v>
      </c>
      <c r="H160" s="144">
        <v>131.18299999999999</v>
      </c>
      <c r="I160" s="145"/>
      <c r="J160" s="145"/>
      <c r="K160" s="146"/>
      <c r="L160" s="27"/>
      <c r="M160" s="147" t="s">
        <v>1</v>
      </c>
      <c r="N160" s="148" t="s">
        <v>34</v>
      </c>
      <c r="O160" s="149">
        <v>0.63107999999999997</v>
      </c>
      <c r="P160" s="149">
        <f t="shared" si="0"/>
        <v>82.786967639999986</v>
      </c>
      <c r="Q160" s="149">
        <v>0.12720500000000001</v>
      </c>
      <c r="R160" s="149">
        <f t="shared" si="1"/>
        <v>16.687133514999999</v>
      </c>
      <c r="S160" s="149">
        <v>0</v>
      </c>
      <c r="T160" s="150">
        <f t="shared" si="2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1" t="s">
        <v>126</v>
      </c>
      <c r="AT160" s="151" t="s">
        <v>122</v>
      </c>
      <c r="AU160" s="151" t="s">
        <v>127</v>
      </c>
      <c r="AY160" s="14" t="s">
        <v>120</v>
      </c>
      <c r="BE160" s="152">
        <f t="shared" si="3"/>
        <v>0</v>
      </c>
      <c r="BF160" s="152">
        <f t="shared" si="4"/>
        <v>0</v>
      </c>
      <c r="BG160" s="152">
        <f t="shared" si="5"/>
        <v>0</v>
      </c>
      <c r="BH160" s="152">
        <f t="shared" si="6"/>
        <v>0</v>
      </c>
      <c r="BI160" s="152">
        <f t="shared" si="7"/>
        <v>0</v>
      </c>
      <c r="BJ160" s="14" t="s">
        <v>127</v>
      </c>
      <c r="BK160" s="152">
        <f t="shared" si="8"/>
        <v>0</v>
      </c>
      <c r="BL160" s="14" t="s">
        <v>126</v>
      </c>
      <c r="BM160" s="151" t="s">
        <v>202</v>
      </c>
    </row>
    <row r="161" spans="1:65" s="12" customFormat="1" ht="22.9" customHeight="1">
      <c r="B161" s="127"/>
      <c r="D161" s="128" t="s">
        <v>67</v>
      </c>
      <c r="E161" s="137" t="s">
        <v>158</v>
      </c>
      <c r="F161" s="137" t="s">
        <v>203</v>
      </c>
      <c r="J161" s="138">
        <f>BK161</f>
        <v>0</v>
      </c>
      <c r="L161" s="127"/>
      <c r="M161" s="131"/>
      <c r="N161" s="132"/>
      <c r="O161" s="132"/>
      <c r="P161" s="133">
        <f>SUM(P162:P176)</f>
        <v>220.01618019999998</v>
      </c>
      <c r="Q161" s="132"/>
      <c r="R161" s="133">
        <f>SUM(R162:R176)</f>
        <v>30.560168094020003</v>
      </c>
      <c r="S161" s="132"/>
      <c r="T161" s="134">
        <f>SUM(T162:T176)</f>
        <v>0</v>
      </c>
      <c r="AR161" s="128" t="s">
        <v>73</v>
      </c>
      <c r="AT161" s="135" t="s">
        <v>67</v>
      </c>
      <c r="AU161" s="135" t="s">
        <v>73</v>
      </c>
      <c r="AY161" s="128" t="s">
        <v>120</v>
      </c>
      <c r="BK161" s="136">
        <f>SUM(BK162:BK176)</f>
        <v>0</v>
      </c>
    </row>
    <row r="162" spans="1:65" s="2" customFormat="1" ht="33" customHeight="1">
      <c r="A162" s="26"/>
      <c r="B162" s="139"/>
      <c r="C162" s="140" t="s">
        <v>7</v>
      </c>
      <c r="D162" s="140" t="s">
        <v>122</v>
      </c>
      <c r="E162" s="141" t="s">
        <v>204</v>
      </c>
      <c r="F162" s="142" t="s">
        <v>205</v>
      </c>
      <c r="G162" s="143" t="s">
        <v>206</v>
      </c>
      <c r="H162" s="144">
        <v>16.86</v>
      </c>
      <c r="I162" s="145"/>
      <c r="J162" s="145"/>
      <c r="K162" s="146"/>
      <c r="L162" s="27"/>
      <c r="M162" s="147" t="s">
        <v>1</v>
      </c>
      <c r="N162" s="148" t="s">
        <v>34</v>
      </c>
      <c r="O162" s="149">
        <v>0.35</v>
      </c>
      <c r="P162" s="149">
        <f t="shared" ref="P162:P176" si="9">O162*H162</f>
        <v>5.9009999999999998</v>
      </c>
      <c r="Q162" s="149">
        <v>0.15814267000000001</v>
      </c>
      <c r="R162" s="149">
        <f t="shared" ref="R162:R176" si="10">Q162*H162</f>
        <v>2.6662854162</v>
      </c>
      <c r="S162" s="149">
        <v>0</v>
      </c>
      <c r="T162" s="150">
        <f t="shared" ref="T162:T176" si="11"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1" t="s">
        <v>126</v>
      </c>
      <c r="AT162" s="151" t="s">
        <v>122</v>
      </c>
      <c r="AU162" s="151" t="s">
        <v>127</v>
      </c>
      <c r="AY162" s="14" t="s">
        <v>120</v>
      </c>
      <c r="BE162" s="152">
        <f t="shared" ref="BE162:BE176" si="12">IF(N162="základná",J162,0)</f>
        <v>0</v>
      </c>
      <c r="BF162" s="152">
        <f t="shared" ref="BF162:BF176" si="13">IF(N162="znížená",J162,0)</f>
        <v>0</v>
      </c>
      <c r="BG162" s="152">
        <f t="shared" ref="BG162:BG176" si="14">IF(N162="zákl. prenesená",J162,0)</f>
        <v>0</v>
      </c>
      <c r="BH162" s="152">
        <f t="shared" ref="BH162:BH176" si="15">IF(N162="zníž. prenesená",J162,0)</f>
        <v>0</v>
      </c>
      <c r="BI162" s="152">
        <f t="shared" ref="BI162:BI176" si="16">IF(N162="nulová",J162,0)</f>
        <v>0</v>
      </c>
      <c r="BJ162" s="14" t="s">
        <v>127</v>
      </c>
      <c r="BK162" s="152">
        <f t="shared" ref="BK162:BK176" si="17">ROUND(I162*H162,2)</f>
        <v>0</v>
      </c>
      <c r="BL162" s="14" t="s">
        <v>126</v>
      </c>
      <c r="BM162" s="151" t="s">
        <v>207</v>
      </c>
    </row>
    <row r="163" spans="1:65" s="2" customFormat="1" ht="24.2" customHeight="1">
      <c r="A163" s="26"/>
      <c r="B163" s="139"/>
      <c r="C163" s="153" t="s">
        <v>208</v>
      </c>
      <c r="D163" s="153" t="s">
        <v>129</v>
      </c>
      <c r="E163" s="154" t="s">
        <v>209</v>
      </c>
      <c r="F163" s="155" t="s">
        <v>210</v>
      </c>
      <c r="G163" s="156" t="s">
        <v>211</v>
      </c>
      <c r="H163" s="157">
        <v>17.029</v>
      </c>
      <c r="I163" s="158"/>
      <c r="J163" s="158"/>
      <c r="K163" s="159"/>
      <c r="L163" s="160"/>
      <c r="M163" s="161" t="s">
        <v>1</v>
      </c>
      <c r="N163" s="162" t="s">
        <v>34</v>
      </c>
      <c r="O163" s="149">
        <v>0</v>
      </c>
      <c r="P163" s="149">
        <f t="shared" si="9"/>
        <v>0</v>
      </c>
      <c r="Q163" s="149">
        <v>4.8000000000000001E-2</v>
      </c>
      <c r="R163" s="149">
        <f t="shared" si="10"/>
        <v>0.81739200000000001</v>
      </c>
      <c r="S163" s="149">
        <v>0</v>
      </c>
      <c r="T163" s="150">
        <f t="shared" si="11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1" t="s">
        <v>133</v>
      </c>
      <c r="AT163" s="151" t="s">
        <v>129</v>
      </c>
      <c r="AU163" s="151" t="s">
        <v>127</v>
      </c>
      <c r="AY163" s="14" t="s">
        <v>120</v>
      </c>
      <c r="BE163" s="152">
        <f t="shared" si="12"/>
        <v>0</v>
      </c>
      <c r="BF163" s="152">
        <f t="shared" si="13"/>
        <v>0</v>
      </c>
      <c r="BG163" s="152">
        <f t="shared" si="14"/>
        <v>0</v>
      </c>
      <c r="BH163" s="152">
        <f t="shared" si="15"/>
        <v>0</v>
      </c>
      <c r="BI163" s="152">
        <f t="shared" si="16"/>
        <v>0</v>
      </c>
      <c r="BJ163" s="14" t="s">
        <v>127</v>
      </c>
      <c r="BK163" s="152">
        <f t="shared" si="17"/>
        <v>0</v>
      </c>
      <c r="BL163" s="14" t="s">
        <v>126</v>
      </c>
      <c r="BM163" s="151" t="s">
        <v>212</v>
      </c>
    </row>
    <row r="164" spans="1:65" s="2" customFormat="1" ht="33" customHeight="1">
      <c r="A164" s="26"/>
      <c r="B164" s="139"/>
      <c r="C164" s="140" t="s">
        <v>213</v>
      </c>
      <c r="D164" s="140" t="s">
        <v>122</v>
      </c>
      <c r="E164" s="141" t="s">
        <v>214</v>
      </c>
      <c r="F164" s="142" t="s">
        <v>215</v>
      </c>
      <c r="G164" s="143" t="s">
        <v>206</v>
      </c>
      <c r="H164" s="144">
        <v>72.5</v>
      </c>
      <c r="I164" s="145"/>
      <c r="J164" s="145"/>
      <c r="K164" s="146"/>
      <c r="L164" s="27"/>
      <c r="M164" s="147" t="s">
        <v>1</v>
      </c>
      <c r="N164" s="148" t="s">
        <v>34</v>
      </c>
      <c r="O164" s="149">
        <v>0.28199999999999997</v>
      </c>
      <c r="P164" s="149">
        <f t="shared" si="9"/>
        <v>20.444999999999997</v>
      </c>
      <c r="Q164" s="149">
        <v>0.12662000000000001</v>
      </c>
      <c r="R164" s="149">
        <f t="shared" si="10"/>
        <v>9.1799500000000016</v>
      </c>
      <c r="S164" s="149">
        <v>0</v>
      </c>
      <c r="T164" s="150">
        <f t="shared" si="11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1" t="s">
        <v>126</v>
      </c>
      <c r="AT164" s="151" t="s">
        <v>122</v>
      </c>
      <c r="AU164" s="151" t="s">
        <v>127</v>
      </c>
      <c r="AY164" s="14" t="s">
        <v>120</v>
      </c>
      <c r="BE164" s="152">
        <f t="shared" si="12"/>
        <v>0</v>
      </c>
      <c r="BF164" s="152">
        <f t="shared" si="13"/>
        <v>0</v>
      </c>
      <c r="BG164" s="152">
        <f t="shared" si="14"/>
        <v>0</v>
      </c>
      <c r="BH164" s="152">
        <f t="shared" si="15"/>
        <v>0</v>
      </c>
      <c r="BI164" s="152">
        <f t="shared" si="16"/>
        <v>0</v>
      </c>
      <c r="BJ164" s="14" t="s">
        <v>127</v>
      </c>
      <c r="BK164" s="152">
        <f t="shared" si="17"/>
        <v>0</v>
      </c>
      <c r="BL164" s="14" t="s">
        <v>126</v>
      </c>
      <c r="BM164" s="151" t="s">
        <v>216</v>
      </c>
    </row>
    <row r="165" spans="1:65" s="2" customFormat="1" ht="16.5" customHeight="1">
      <c r="A165" s="26"/>
      <c r="B165" s="139"/>
      <c r="C165" s="153" t="s">
        <v>217</v>
      </c>
      <c r="D165" s="153" t="s">
        <v>129</v>
      </c>
      <c r="E165" s="154" t="s">
        <v>218</v>
      </c>
      <c r="F165" s="155" t="s">
        <v>219</v>
      </c>
      <c r="G165" s="156" t="s">
        <v>211</v>
      </c>
      <c r="H165" s="157">
        <v>73.224999999999994</v>
      </c>
      <c r="I165" s="158"/>
      <c r="J165" s="158"/>
      <c r="K165" s="159"/>
      <c r="L165" s="160"/>
      <c r="M165" s="161" t="s">
        <v>1</v>
      </c>
      <c r="N165" s="162" t="s">
        <v>34</v>
      </c>
      <c r="O165" s="149">
        <v>0</v>
      </c>
      <c r="P165" s="149">
        <f t="shared" si="9"/>
        <v>0</v>
      </c>
      <c r="Q165" s="149">
        <v>4.8000000000000001E-2</v>
      </c>
      <c r="R165" s="149">
        <f t="shared" si="10"/>
        <v>3.5147999999999997</v>
      </c>
      <c r="S165" s="149">
        <v>0</v>
      </c>
      <c r="T165" s="150">
        <f t="shared" si="11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1" t="s">
        <v>133</v>
      </c>
      <c r="AT165" s="151" t="s">
        <v>129</v>
      </c>
      <c r="AU165" s="151" t="s">
        <v>127</v>
      </c>
      <c r="AY165" s="14" t="s">
        <v>120</v>
      </c>
      <c r="BE165" s="152">
        <f t="shared" si="12"/>
        <v>0</v>
      </c>
      <c r="BF165" s="152">
        <f t="shared" si="13"/>
        <v>0</v>
      </c>
      <c r="BG165" s="152">
        <f t="shared" si="14"/>
        <v>0</v>
      </c>
      <c r="BH165" s="152">
        <f t="shared" si="15"/>
        <v>0</v>
      </c>
      <c r="BI165" s="152">
        <f t="shared" si="16"/>
        <v>0</v>
      </c>
      <c r="BJ165" s="14" t="s">
        <v>127</v>
      </c>
      <c r="BK165" s="152">
        <f t="shared" si="17"/>
        <v>0</v>
      </c>
      <c r="BL165" s="14" t="s">
        <v>126</v>
      </c>
      <c r="BM165" s="151" t="s">
        <v>220</v>
      </c>
    </row>
    <row r="166" spans="1:65" s="2" customFormat="1" ht="33" customHeight="1">
      <c r="A166" s="26"/>
      <c r="B166" s="139"/>
      <c r="C166" s="140" t="s">
        <v>221</v>
      </c>
      <c r="D166" s="140" t="s">
        <v>122</v>
      </c>
      <c r="E166" s="141" t="s">
        <v>222</v>
      </c>
      <c r="F166" s="142" t="s">
        <v>223</v>
      </c>
      <c r="G166" s="143" t="s">
        <v>211</v>
      </c>
      <c r="H166" s="144">
        <v>1</v>
      </c>
      <c r="I166" s="145"/>
      <c r="J166" s="145"/>
      <c r="K166" s="146"/>
      <c r="L166" s="27"/>
      <c r="M166" s="147" t="s">
        <v>1</v>
      </c>
      <c r="N166" s="148" t="s">
        <v>34</v>
      </c>
      <c r="O166" s="149">
        <v>7.5</v>
      </c>
      <c r="P166" s="149">
        <f t="shared" si="9"/>
        <v>7.5</v>
      </c>
      <c r="Q166" s="149">
        <v>0.41081414999999999</v>
      </c>
      <c r="R166" s="149">
        <f t="shared" si="10"/>
        <v>0.41081414999999999</v>
      </c>
      <c r="S166" s="149">
        <v>0</v>
      </c>
      <c r="T166" s="150">
        <f t="shared" si="11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1" t="s">
        <v>126</v>
      </c>
      <c r="AT166" s="151" t="s">
        <v>122</v>
      </c>
      <c r="AU166" s="151" t="s">
        <v>127</v>
      </c>
      <c r="AY166" s="14" t="s">
        <v>120</v>
      </c>
      <c r="BE166" s="152">
        <f t="shared" si="12"/>
        <v>0</v>
      </c>
      <c r="BF166" s="152">
        <f t="shared" si="13"/>
        <v>0</v>
      </c>
      <c r="BG166" s="152">
        <f t="shared" si="14"/>
        <v>0</v>
      </c>
      <c r="BH166" s="152">
        <f t="shared" si="15"/>
        <v>0</v>
      </c>
      <c r="BI166" s="152">
        <f t="shared" si="16"/>
        <v>0</v>
      </c>
      <c r="BJ166" s="14" t="s">
        <v>127</v>
      </c>
      <c r="BK166" s="152">
        <f t="shared" si="17"/>
        <v>0</v>
      </c>
      <c r="BL166" s="14" t="s">
        <v>126</v>
      </c>
      <c r="BM166" s="151" t="s">
        <v>224</v>
      </c>
    </row>
    <row r="167" spans="1:65" s="2" customFormat="1" ht="16.5" customHeight="1">
      <c r="A167" s="26"/>
      <c r="B167" s="139"/>
      <c r="C167" s="153" t="s">
        <v>225</v>
      </c>
      <c r="D167" s="153" t="s">
        <v>129</v>
      </c>
      <c r="E167" s="154" t="s">
        <v>226</v>
      </c>
      <c r="F167" s="155" t="s">
        <v>227</v>
      </c>
      <c r="G167" s="156" t="s">
        <v>211</v>
      </c>
      <c r="H167" s="157">
        <v>1</v>
      </c>
      <c r="I167" s="158"/>
      <c r="J167" s="158"/>
      <c r="K167" s="159"/>
      <c r="L167" s="160"/>
      <c r="M167" s="161" t="s">
        <v>1</v>
      </c>
      <c r="N167" s="162" t="s">
        <v>34</v>
      </c>
      <c r="O167" s="149">
        <v>0</v>
      </c>
      <c r="P167" s="149">
        <f t="shared" si="9"/>
        <v>0</v>
      </c>
      <c r="Q167" s="149">
        <v>0.05</v>
      </c>
      <c r="R167" s="149">
        <f t="shared" si="10"/>
        <v>0.05</v>
      </c>
      <c r="S167" s="149">
        <v>0</v>
      </c>
      <c r="T167" s="150">
        <f t="shared" si="11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1" t="s">
        <v>133</v>
      </c>
      <c r="AT167" s="151" t="s">
        <v>129</v>
      </c>
      <c r="AU167" s="151" t="s">
        <v>127</v>
      </c>
      <c r="AY167" s="14" t="s">
        <v>120</v>
      </c>
      <c r="BE167" s="152">
        <f t="shared" si="12"/>
        <v>0</v>
      </c>
      <c r="BF167" s="152">
        <f t="shared" si="13"/>
        <v>0</v>
      </c>
      <c r="BG167" s="152">
        <f t="shared" si="14"/>
        <v>0</v>
      </c>
      <c r="BH167" s="152">
        <f t="shared" si="15"/>
        <v>0</v>
      </c>
      <c r="BI167" s="152">
        <f t="shared" si="16"/>
        <v>0</v>
      </c>
      <c r="BJ167" s="14" t="s">
        <v>127</v>
      </c>
      <c r="BK167" s="152">
        <f t="shared" si="17"/>
        <v>0</v>
      </c>
      <c r="BL167" s="14" t="s">
        <v>126</v>
      </c>
      <c r="BM167" s="151" t="s">
        <v>228</v>
      </c>
    </row>
    <row r="168" spans="1:65" s="2" customFormat="1" ht="33" customHeight="1">
      <c r="A168" s="26"/>
      <c r="B168" s="139"/>
      <c r="C168" s="140" t="s">
        <v>229</v>
      </c>
      <c r="D168" s="140" t="s">
        <v>122</v>
      </c>
      <c r="E168" s="141" t="s">
        <v>230</v>
      </c>
      <c r="F168" s="142" t="s">
        <v>231</v>
      </c>
      <c r="G168" s="143" t="s">
        <v>211</v>
      </c>
      <c r="H168" s="144">
        <v>1</v>
      </c>
      <c r="I168" s="145"/>
      <c r="J168" s="145"/>
      <c r="K168" s="146"/>
      <c r="L168" s="27"/>
      <c r="M168" s="147" t="s">
        <v>1</v>
      </c>
      <c r="N168" s="148" t="s">
        <v>34</v>
      </c>
      <c r="O168" s="149">
        <v>11</v>
      </c>
      <c r="P168" s="149">
        <f t="shared" si="9"/>
        <v>11</v>
      </c>
      <c r="Q168" s="149">
        <v>0.55847219999999997</v>
      </c>
      <c r="R168" s="149">
        <f t="shared" si="10"/>
        <v>0.55847219999999997</v>
      </c>
      <c r="S168" s="149">
        <v>0</v>
      </c>
      <c r="T168" s="150">
        <f t="shared" si="11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1" t="s">
        <v>126</v>
      </c>
      <c r="AT168" s="151" t="s">
        <v>122</v>
      </c>
      <c r="AU168" s="151" t="s">
        <v>127</v>
      </c>
      <c r="AY168" s="14" t="s">
        <v>120</v>
      </c>
      <c r="BE168" s="152">
        <f t="shared" si="12"/>
        <v>0</v>
      </c>
      <c r="BF168" s="152">
        <f t="shared" si="13"/>
        <v>0</v>
      </c>
      <c r="BG168" s="152">
        <f t="shared" si="14"/>
        <v>0</v>
      </c>
      <c r="BH168" s="152">
        <f t="shared" si="15"/>
        <v>0</v>
      </c>
      <c r="BI168" s="152">
        <f t="shared" si="16"/>
        <v>0</v>
      </c>
      <c r="BJ168" s="14" t="s">
        <v>127</v>
      </c>
      <c r="BK168" s="152">
        <f t="shared" si="17"/>
        <v>0</v>
      </c>
      <c r="BL168" s="14" t="s">
        <v>126</v>
      </c>
      <c r="BM168" s="151" t="s">
        <v>232</v>
      </c>
    </row>
    <row r="169" spans="1:65" s="2" customFormat="1" ht="16.5" customHeight="1">
      <c r="A169" s="26"/>
      <c r="B169" s="139"/>
      <c r="C169" s="153" t="s">
        <v>233</v>
      </c>
      <c r="D169" s="153" t="s">
        <v>129</v>
      </c>
      <c r="E169" s="154" t="s">
        <v>234</v>
      </c>
      <c r="F169" s="155" t="s">
        <v>235</v>
      </c>
      <c r="G169" s="156" t="s">
        <v>211</v>
      </c>
      <c r="H169" s="157">
        <v>1</v>
      </c>
      <c r="I169" s="158"/>
      <c r="J169" s="158"/>
      <c r="K169" s="159"/>
      <c r="L169" s="160"/>
      <c r="M169" s="161" t="s">
        <v>1</v>
      </c>
      <c r="N169" s="162" t="s">
        <v>34</v>
      </c>
      <c r="O169" s="149">
        <v>0</v>
      </c>
      <c r="P169" s="149">
        <f t="shared" si="9"/>
        <v>0</v>
      </c>
      <c r="Q169" s="149">
        <v>0.04</v>
      </c>
      <c r="R169" s="149">
        <f t="shared" si="10"/>
        <v>0.04</v>
      </c>
      <c r="S169" s="149">
        <v>0</v>
      </c>
      <c r="T169" s="150">
        <f t="shared" si="11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1" t="s">
        <v>133</v>
      </c>
      <c r="AT169" s="151" t="s">
        <v>129</v>
      </c>
      <c r="AU169" s="151" t="s">
        <v>127</v>
      </c>
      <c r="AY169" s="14" t="s">
        <v>120</v>
      </c>
      <c r="BE169" s="152">
        <f t="shared" si="12"/>
        <v>0</v>
      </c>
      <c r="BF169" s="152">
        <f t="shared" si="13"/>
        <v>0</v>
      </c>
      <c r="BG169" s="152">
        <f t="shared" si="14"/>
        <v>0</v>
      </c>
      <c r="BH169" s="152">
        <f t="shared" si="15"/>
        <v>0</v>
      </c>
      <c r="BI169" s="152">
        <f t="shared" si="16"/>
        <v>0</v>
      </c>
      <c r="BJ169" s="14" t="s">
        <v>127</v>
      </c>
      <c r="BK169" s="152">
        <f t="shared" si="17"/>
        <v>0</v>
      </c>
      <c r="BL169" s="14" t="s">
        <v>126</v>
      </c>
      <c r="BM169" s="151" t="s">
        <v>236</v>
      </c>
    </row>
    <row r="170" spans="1:65" s="2" customFormat="1" ht="33" customHeight="1">
      <c r="A170" s="26"/>
      <c r="B170" s="139"/>
      <c r="C170" s="140" t="s">
        <v>237</v>
      </c>
      <c r="D170" s="140" t="s">
        <v>122</v>
      </c>
      <c r="E170" s="141" t="s">
        <v>238</v>
      </c>
      <c r="F170" s="142" t="s">
        <v>239</v>
      </c>
      <c r="G170" s="143" t="s">
        <v>211</v>
      </c>
      <c r="H170" s="144">
        <v>1</v>
      </c>
      <c r="I170" s="145"/>
      <c r="J170" s="145"/>
      <c r="K170" s="146"/>
      <c r="L170" s="27"/>
      <c r="M170" s="147" t="s">
        <v>1</v>
      </c>
      <c r="N170" s="148" t="s">
        <v>34</v>
      </c>
      <c r="O170" s="149">
        <v>18</v>
      </c>
      <c r="P170" s="149">
        <f t="shared" si="9"/>
        <v>18</v>
      </c>
      <c r="Q170" s="149">
        <v>0.69809025000000002</v>
      </c>
      <c r="R170" s="149">
        <f t="shared" si="10"/>
        <v>0.69809025000000002</v>
      </c>
      <c r="S170" s="149">
        <v>0</v>
      </c>
      <c r="T170" s="150">
        <f t="shared" si="11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1" t="s">
        <v>126</v>
      </c>
      <c r="AT170" s="151" t="s">
        <v>122</v>
      </c>
      <c r="AU170" s="151" t="s">
        <v>127</v>
      </c>
      <c r="AY170" s="14" t="s">
        <v>120</v>
      </c>
      <c r="BE170" s="152">
        <f t="shared" si="12"/>
        <v>0</v>
      </c>
      <c r="BF170" s="152">
        <f t="shared" si="13"/>
        <v>0</v>
      </c>
      <c r="BG170" s="152">
        <f t="shared" si="14"/>
        <v>0</v>
      </c>
      <c r="BH170" s="152">
        <f t="shared" si="15"/>
        <v>0</v>
      </c>
      <c r="BI170" s="152">
        <f t="shared" si="16"/>
        <v>0</v>
      </c>
      <c r="BJ170" s="14" t="s">
        <v>127</v>
      </c>
      <c r="BK170" s="152">
        <f t="shared" si="17"/>
        <v>0</v>
      </c>
      <c r="BL170" s="14" t="s">
        <v>126</v>
      </c>
      <c r="BM170" s="151" t="s">
        <v>240</v>
      </c>
    </row>
    <row r="171" spans="1:65" s="2" customFormat="1" ht="16.5" customHeight="1">
      <c r="A171" s="26"/>
      <c r="B171" s="139"/>
      <c r="C171" s="153" t="s">
        <v>241</v>
      </c>
      <c r="D171" s="153" t="s">
        <v>129</v>
      </c>
      <c r="E171" s="154" t="s">
        <v>242</v>
      </c>
      <c r="F171" s="155" t="s">
        <v>243</v>
      </c>
      <c r="G171" s="156" t="s">
        <v>211</v>
      </c>
      <c r="H171" s="157">
        <v>1</v>
      </c>
      <c r="I171" s="158"/>
      <c r="J171" s="158"/>
      <c r="K171" s="159"/>
      <c r="L171" s="160"/>
      <c r="M171" s="161" t="s">
        <v>1</v>
      </c>
      <c r="N171" s="162" t="s">
        <v>34</v>
      </c>
      <c r="O171" s="149">
        <v>0</v>
      </c>
      <c r="P171" s="149">
        <f t="shared" si="9"/>
        <v>0</v>
      </c>
      <c r="Q171" s="149">
        <v>0.12</v>
      </c>
      <c r="R171" s="149">
        <f t="shared" si="10"/>
        <v>0.12</v>
      </c>
      <c r="S171" s="149">
        <v>0</v>
      </c>
      <c r="T171" s="150">
        <f t="shared" si="11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1" t="s">
        <v>133</v>
      </c>
      <c r="AT171" s="151" t="s">
        <v>129</v>
      </c>
      <c r="AU171" s="151" t="s">
        <v>127</v>
      </c>
      <c r="AY171" s="14" t="s">
        <v>120</v>
      </c>
      <c r="BE171" s="152">
        <f t="shared" si="12"/>
        <v>0</v>
      </c>
      <c r="BF171" s="152">
        <f t="shared" si="13"/>
        <v>0</v>
      </c>
      <c r="BG171" s="152">
        <f t="shared" si="14"/>
        <v>0</v>
      </c>
      <c r="BH171" s="152">
        <f t="shared" si="15"/>
        <v>0</v>
      </c>
      <c r="BI171" s="152">
        <f t="shared" si="16"/>
        <v>0</v>
      </c>
      <c r="BJ171" s="14" t="s">
        <v>127</v>
      </c>
      <c r="BK171" s="152">
        <f t="shared" si="17"/>
        <v>0</v>
      </c>
      <c r="BL171" s="14" t="s">
        <v>126</v>
      </c>
      <c r="BM171" s="151" t="s">
        <v>244</v>
      </c>
    </row>
    <row r="172" spans="1:65" s="2" customFormat="1" ht="33" customHeight="1">
      <c r="A172" s="26"/>
      <c r="B172" s="139"/>
      <c r="C172" s="140" t="s">
        <v>245</v>
      </c>
      <c r="D172" s="140" t="s">
        <v>122</v>
      </c>
      <c r="E172" s="141" t="s">
        <v>246</v>
      </c>
      <c r="F172" s="142" t="s">
        <v>247</v>
      </c>
      <c r="G172" s="143" t="s">
        <v>125</v>
      </c>
      <c r="H172" s="144">
        <v>229.92599999999999</v>
      </c>
      <c r="I172" s="145"/>
      <c r="J172" s="145"/>
      <c r="K172" s="146"/>
      <c r="L172" s="27"/>
      <c r="M172" s="147" t="s">
        <v>1</v>
      </c>
      <c r="N172" s="148" t="s">
        <v>34</v>
      </c>
      <c r="O172" s="149">
        <v>0.14599999999999999</v>
      </c>
      <c r="P172" s="149">
        <f t="shared" si="9"/>
        <v>33.569195999999998</v>
      </c>
      <c r="Q172" s="149">
        <v>2.5710569999999999E-2</v>
      </c>
      <c r="R172" s="149">
        <f t="shared" si="10"/>
        <v>5.911528517819999</v>
      </c>
      <c r="S172" s="149">
        <v>0</v>
      </c>
      <c r="T172" s="150">
        <f t="shared" si="11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1" t="s">
        <v>126</v>
      </c>
      <c r="AT172" s="151" t="s">
        <v>122</v>
      </c>
      <c r="AU172" s="151" t="s">
        <v>127</v>
      </c>
      <c r="AY172" s="14" t="s">
        <v>120</v>
      </c>
      <c r="BE172" s="152">
        <f t="shared" si="12"/>
        <v>0</v>
      </c>
      <c r="BF172" s="152">
        <f t="shared" si="13"/>
        <v>0</v>
      </c>
      <c r="BG172" s="152">
        <f t="shared" si="14"/>
        <v>0</v>
      </c>
      <c r="BH172" s="152">
        <f t="shared" si="15"/>
        <v>0</v>
      </c>
      <c r="BI172" s="152">
        <f t="shared" si="16"/>
        <v>0</v>
      </c>
      <c r="BJ172" s="14" t="s">
        <v>127</v>
      </c>
      <c r="BK172" s="152">
        <f t="shared" si="17"/>
        <v>0</v>
      </c>
      <c r="BL172" s="14" t="s">
        <v>126</v>
      </c>
      <c r="BM172" s="151" t="s">
        <v>248</v>
      </c>
    </row>
    <row r="173" spans="1:65" s="2" customFormat="1" ht="44.25" customHeight="1">
      <c r="A173" s="26"/>
      <c r="B173" s="139"/>
      <c r="C173" s="140" t="s">
        <v>249</v>
      </c>
      <c r="D173" s="140" t="s">
        <v>122</v>
      </c>
      <c r="E173" s="141" t="s">
        <v>250</v>
      </c>
      <c r="F173" s="142" t="s">
        <v>251</v>
      </c>
      <c r="G173" s="143" t="s">
        <v>125</v>
      </c>
      <c r="H173" s="144">
        <v>229.92599999999999</v>
      </c>
      <c r="I173" s="145"/>
      <c r="J173" s="145"/>
      <c r="K173" s="146"/>
      <c r="L173" s="27"/>
      <c r="M173" s="147" t="s">
        <v>1</v>
      </c>
      <c r="N173" s="148" t="s">
        <v>34</v>
      </c>
      <c r="O173" s="149">
        <v>6.1999999999999998E-3</v>
      </c>
      <c r="P173" s="149">
        <f t="shared" si="9"/>
        <v>1.4255411999999998</v>
      </c>
      <c r="Q173" s="149">
        <v>0</v>
      </c>
      <c r="R173" s="149">
        <f t="shared" si="10"/>
        <v>0</v>
      </c>
      <c r="S173" s="149">
        <v>0</v>
      </c>
      <c r="T173" s="150">
        <f t="shared" si="11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1" t="s">
        <v>126</v>
      </c>
      <c r="AT173" s="151" t="s">
        <v>122</v>
      </c>
      <c r="AU173" s="151" t="s">
        <v>127</v>
      </c>
      <c r="AY173" s="14" t="s">
        <v>120</v>
      </c>
      <c r="BE173" s="152">
        <f t="shared" si="12"/>
        <v>0</v>
      </c>
      <c r="BF173" s="152">
        <f t="shared" si="13"/>
        <v>0</v>
      </c>
      <c r="BG173" s="152">
        <f t="shared" si="14"/>
        <v>0</v>
      </c>
      <c r="BH173" s="152">
        <f t="shared" si="15"/>
        <v>0</v>
      </c>
      <c r="BI173" s="152">
        <f t="shared" si="16"/>
        <v>0</v>
      </c>
      <c r="BJ173" s="14" t="s">
        <v>127</v>
      </c>
      <c r="BK173" s="152">
        <f t="shared" si="17"/>
        <v>0</v>
      </c>
      <c r="BL173" s="14" t="s">
        <v>126</v>
      </c>
      <c r="BM173" s="151" t="s">
        <v>252</v>
      </c>
    </row>
    <row r="174" spans="1:65" s="2" customFormat="1" ht="33" customHeight="1">
      <c r="A174" s="26"/>
      <c r="B174" s="139"/>
      <c r="C174" s="140" t="s">
        <v>253</v>
      </c>
      <c r="D174" s="140" t="s">
        <v>122</v>
      </c>
      <c r="E174" s="141" t="s">
        <v>254</v>
      </c>
      <c r="F174" s="142" t="s">
        <v>255</v>
      </c>
      <c r="G174" s="143" t="s">
        <v>125</v>
      </c>
      <c r="H174" s="144">
        <v>229.92599999999999</v>
      </c>
      <c r="I174" s="145"/>
      <c r="J174" s="145"/>
      <c r="K174" s="146"/>
      <c r="L174" s="27"/>
      <c r="M174" s="147" t="s">
        <v>1</v>
      </c>
      <c r="N174" s="148" t="s">
        <v>34</v>
      </c>
      <c r="O174" s="149">
        <v>0.104</v>
      </c>
      <c r="P174" s="149">
        <f t="shared" si="9"/>
        <v>23.912303999999999</v>
      </c>
      <c r="Q174" s="149">
        <v>2.571E-2</v>
      </c>
      <c r="R174" s="149">
        <f t="shared" si="10"/>
        <v>5.9113974599999999</v>
      </c>
      <c r="S174" s="149">
        <v>0</v>
      </c>
      <c r="T174" s="150">
        <f t="shared" si="11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1" t="s">
        <v>126</v>
      </c>
      <c r="AT174" s="151" t="s">
        <v>122</v>
      </c>
      <c r="AU174" s="151" t="s">
        <v>127</v>
      </c>
      <c r="AY174" s="14" t="s">
        <v>120</v>
      </c>
      <c r="BE174" s="152">
        <f t="shared" si="12"/>
        <v>0</v>
      </c>
      <c r="BF174" s="152">
        <f t="shared" si="13"/>
        <v>0</v>
      </c>
      <c r="BG174" s="152">
        <f t="shared" si="14"/>
        <v>0</v>
      </c>
      <c r="BH174" s="152">
        <f t="shared" si="15"/>
        <v>0</v>
      </c>
      <c r="BI174" s="152">
        <f t="shared" si="16"/>
        <v>0</v>
      </c>
      <c r="BJ174" s="14" t="s">
        <v>127</v>
      </c>
      <c r="BK174" s="152">
        <f t="shared" si="17"/>
        <v>0</v>
      </c>
      <c r="BL174" s="14" t="s">
        <v>126</v>
      </c>
      <c r="BM174" s="151" t="s">
        <v>256</v>
      </c>
    </row>
    <row r="175" spans="1:65" s="2" customFormat="1" ht="24.2" customHeight="1">
      <c r="A175" s="26"/>
      <c r="B175" s="139"/>
      <c r="C175" s="140" t="s">
        <v>257</v>
      </c>
      <c r="D175" s="140" t="s">
        <v>122</v>
      </c>
      <c r="E175" s="141" t="s">
        <v>258</v>
      </c>
      <c r="F175" s="142" t="s">
        <v>259</v>
      </c>
      <c r="G175" s="143" t="s">
        <v>125</v>
      </c>
      <c r="H175" s="144">
        <v>350</v>
      </c>
      <c r="I175" s="145"/>
      <c r="J175" s="145"/>
      <c r="K175" s="146"/>
      <c r="L175" s="27"/>
      <c r="M175" s="147" t="s">
        <v>1</v>
      </c>
      <c r="N175" s="148" t="s">
        <v>34</v>
      </c>
      <c r="O175" s="149">
        <v>0.13827999999999999</v>
      </c>
      <c r="P175" s="149">
        <f t="shared" si="9"/>
        <v>48.397999999999996</v>
      </c>
      <c r="Q175" s="149">
        <v>1.92542E-3</v>
      </c>
      <c r="R175" s="149">
        <f t="shared" si="10"/>
        <v>0.67389699999999997</v>
      </c>
      <c r="S175" s="149">
        <v>0</v>
      </c>
      <c r="T175" s="150">
        <f t="shared" si="11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1" t="s">
        <v>126</v>
      </c>
      <c r="AT175" s="151" t="s">
        <v>122</v>
      </c>
      <c r="AU175" s="151" t="s">
        <v>127</v>
      </c>
      <c r="AY175" s="14" t="s">
        <v>120</v>
      </c>
      <c r="BE175" s="152">
        <f t="shared" si="12"/>
        <v>0</v>
      </c>
      <c r="BF175" s="152">
        <f t="shared" si="13"/>
        <v>0</v>
      </c>
      <c r="BG175" s="152">
        <f t="shared" si="14"/>
        <v>0</v>
      </c>
      <c r="BH175" s="152">
        <f t="shared" si="15"/>
        <v>0</v>
      </c>
      <c r="BI175" s="152">
        <f t="shared" si="16"/>
        <v>0</v>
      </c>
      <c r="BJ175" s="14" t="s">
        <v>127</v>
      </c>
      <c r="BK175" s="152">
        <f t="shared" si="17"/>
        <v>0</v>
      </c>
      <c r="BL175" s="14" t="s">
        <v>126</v>
      </c>
      <c r="BM175" s="151" t="s">
        <v>260</v>
      </c>
    </row>
    <row r="176" spans="1:65" s="2" customFormat="1" ht="16.5" customHeight="1">
      <c r="A176" s="26"/>
      <c r="B176" s="139"/>
      <c r="C176" s="140" t="s">
        <v>261</v>
      </c>
      <c r="D176" s="140" t="s">
        <v>122</v>
      </c>
      <c r="E176" s="141" t="s">
        <v>262</v>
      </c>
      <c r="F176" s="142" t="s">
        <v>263</v>
      </c>
      <c r="G176" s="143" t="s">
        <v>125</v>
      </c>
      <c r="H176" s="144">
        <v>153.9</v>
      </c>
      <c r="I176" s="145"/>
      <c r="J176" s="145"/>
      <c r="K176" s="146"/>
      <c r="L176" s="27"/>
      <c r="M176" s="147" t="s">
        <v>1</v>
      </c>
      <c r="N176" s="148" t="s">
        <v>34</v>
      </c>
      <c r="O176" s="149">
        <v>0.32401000000000002</v>
      </c>
      <c r="P176" s="149">
        <f t="shared" si="9"/>
        <v>49.865139000000006</v>
      </c>
      <c r="Q176" s="149">
        <v>4.8999999999999998E-5</v>
      </c>
      <c r="R176" s="149">
        <f t="shared" si="10"/>
        <v>7.5411000000000002E-3</v>
      </c>
      <c r="S176" s="149">
        <v>0</v>
      </c>
      <c r="T176" s="150">
        <f t="shared" si="11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1" t="s">
        <v>126</v>
      </c>
      <c r="AT176" s="151" t="s">
        <v>122</v>
      </c>
      <c r="AU176" s="151" t="s">
        <v>127</v>
      </c>
      <c r="AY176" s="14" t="s">
        <v>120</v>
      </c>
      <c r="BE176" s="152">
        <f t="shared" si="12"/>
        <v>0</v>
      </c>
      <c r="BF176" s="152">
        <f t="shared" si="13"/>
        <v>0</v>
      </c>
      <c r="BG176" s="152">
        <f t="shared" si="14"/>
        <v>0</v>
      </c>
      <c r="BH176" s="152">
        <f t="shared" si="15"/>
        <v>0</v>
      </c>
      <c r="BI176" s="152">
        <f t="shared" si="16"/>
        <v>0</v>
      </c>
      <c r="BJ176" s="14" t="s">
        <v>127</v>
      </c>
      <c r="BK176" s="152">
        <f t="shared" si="17"/>
        <v>0</v>
      </c>
      <c r="BL176" s="14" t="s">
        <v>126</v>
      </c>
      <c r="BM176" s="151" t="s">
        <v>264</v>
      </c>
    </row>
    <row r="177" spans="1:65" s="12" customFormat="1" ht="22.9" customHeight="1">
      <c r="B177" s="127"/>
      <c r="D177" s="128" t="s">
        <v>67</v>
      </c>
      <c r="E177" s="137" t="s">
        <v>265</v>
      </c>
      <c r="F177" s="137" t="s">
        <v>266</v>
      </c>
      <c r="J177" s="138">
        <f>BK177</f>
        <v>0</v>
      </c>
      <c r="L177" s="127"/>
      <c r="M177" s="131"/>
      <c r="N177" s="132"/>
      <c r="O177" s="132"/>
      <c r="P177" s="133">
        <f>P178</f>
        <v>106.900614</v>
      </c>
      <c r="Q177" s="132"/>
      <c r="R177" s="133">
        <f>R178</f>
        <v>0</v>
      </c>
      <c r="S177" s="132"/>
      <c r="T177" s="134">
        <f>T178</f>
        <v>0</v>
      </c>
      <c r="AR177" s="128" t="s">
        <v>73</v>
      </c>
      <c r="AT177" s="135" t="s">
        <v>67</v>
      </c>
      <c r="AU177" s="135" t="s">
        <v>73</v>
      </c>
      <c r="AY177" s="128" t="s">
        <v>120</v>
      </c>
      <c r="BK177" s="136">
        <f>BK178</f>
        <v>0</v>
      </c>
    </row>
    <row r="178" spans="1:65" s="2" customFormat="1" ht="24.2" customHeight="1">
      <c r="A178" s="26"/>
      <c r="B178" s="139"/>
      <c r="C178" s="140" t="s">
        <v>267</v>
      </c>
      <c r="D178" s="140" t="s">
        <v>122</v>
      </c>
      <c r="E178" s="141" t="s">
        <v>268</v>
      </c>
      <c r="F178" s="142" t="s">
        <v>269</v>
      </c>
      <c r="G178" s="143" t="s">
        <v>270</v>
      </c>
      <c r="H178" s="144">
        <v>119.04300000000001</v>
      </c>
      <c r="I178" s="145"/>
      <c r="J178" s="145"/>
      <c r="K178" s="146"/>
      <c r="L178" s="27"/>
      <c r="M178" s="147" t="s">
        <v>1</v>
      </c>
      <c r="N178" s="148" t="s">
        <v>34</v>
      </c>
      <c r="O178" s="149">
        <v>0.89800000000000002</v>
      </c>
      <c r="P178" s="149">
        <f>O178*H178</f>
        <v>106.900614</v>
      </c>
      <c r="Q178" s="149">
        <v>0</v>
      </c>
      <c r="R178" s="149">
        <f>Q178*H178</f>
        <v>0</v>
      </c>
      <c r="S178" s="149">
        <v>0</v>
      </c>
      <c r="T178" s="150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1" t="s">
        <v>126</v>
      </c>
      <c r="AT178" s="151" t="s">
        <v>122</v>
      </c>
      <c r="AU178" s="151" t="s">
        <v>127</v>
      </c>
      <c r="AY178" s="14" t="s">
        <v>120</v>
      </c>
      <c r="BE178" s="152">
        <f>IF(N178="základná",J178,0)</f>
        <v>0</v>
      </c>
      <c r="BF178" s="152">
        <f>IF(N178="znížená",J178,0)</f>
        <v>0</v>
      </c>
      <c r="BG178" s="152">
        <f>IF(N178="zákl. prenesená",J178,0)</f>
        <v>0</v>
      </c>
      <c r="BH178" s="152">
        <f>IF(N178="zníž. prenesená",J178,0)</f>
        <v>0</v>
      </c>
      <c r="BI178" s="152">
        <f>IF(N178="nulová",J178,0)</f>
        <v>0</v>
      </c>
      <c r="BJ178" s="14" t="s">
        <v>127</v>
      </c>
      <c r="BK178" s="152">
        <f>ROUND(I178*H178,2)</f>
        <v>0</v>
      </c>
      <c r="BL178" s="14" t="s">
        <v>126</v>
      </c>
      <c r="BM178" s="151" t="s">
        <v>271</v>
      </c>
    </row>
    <row r="179" spans="1:65" s="12" customFormat="1" ht="25.9" customHeight="1">
      <c r="B179" s="127"/>
      <c r="D179" s="128" t="s">
        <v>67</v>
      </c>
      <c r="E179" s="129" t="s">
        <v>272</v>
      </c>
      <c r="F179" s="129" t="s">
        <v>273</v>
      </c>
      <c r="J179" s="130">
        <f>BK179</f>
        <v>0</v>
      </c>
      <c r="L179" s="127"/>
      <c r="M179" s="131"/>
      <c r="N179" s="132"/>
      <c r="O179" s="132"/>
      <c r="P179" s="133">
        <f>P180+P186+P200+P207+P217+P247+P258+P263+P271+P282+P285+P301+P307+P311+P320+P324</f>
        <v>767.64061984399996</v>
      </c>
      <c r="Q179" s="132"/>
      <c r="R179" s="133">
        <f>R180+R186+R200+R207+R217+R247+R258+R263+R271+R282+R285+R301+R307+R311+R320+R324</f>
        <v>14.746345020709999</v>
      </c>
      <c r="S179" s="132"/>
      <c r="T179" s="134">
        <f>T180+T186+T200+T207+T217+T247+T258+T263+T271+T282+T285+T301+T307+T311+T320+T324</f>
        <v>0</v>
      </c>
      <c r="AR179" s="128" t="s">
        <v>127</v>
      </c>
      <c r="AT179" s="135" t="s">
        <v>67</v>
      </c>
      <c r="AU179" s="135" t="s">
        <v>68</v>
      </c>
      <c r="AY179" s="128" t="s">
        <v>120</v>
      </c>
      <c r="BK179" s="136">
        <f>BK180+BK186+BK200+BK207+BK217+BK247+BK258+BK263+BK271+BK282+BK285+BK301+BK307+BK311+BK320+BK324</f>
        <v>0</v>
      </c>
    </row>
    <row r="180" spans="1:65" s="12" customFormat="1" ht="22.9" customHeight="1">
      <c r="B180" s="127"/>
      <c r="D180" s="128" t="s">
        <v>67</v>
      </c>
      <c r="E180" s="137" t="s">
        <v>274</v>
      </c>
      <c r="F180" s="137" t="s">
        <v>275</v>
      </c>
      <c r="J180" s="138">
        <f>BK180</f>
        <v>0</v>
      </c>
      <c r="L180" s="127"/>
      <c r="M180" s="131"/>
      <c r="N180" s="132"/>
      <c r="O180" s="132"/>
      <c r="P180" s="133">
        <f>SUM(P181:P185)</f>
        <v>59.42983448999999</v>
      </c>
      <c r="Q180" s="132"/>
      <c r="R180" s="133">
        <f>SUM(R181:R185)</f>
        <v>2.4260748271599999</v>
      </c>
      <c r="S180" s="132"/>
      <c r="T180" s="134">
        <f>SUM(T181:T185)</f>
        <v>0</v>
      </c>
      <c r="AR180" s="128" t="s">
        <v>127</v>
      </c>
      <c r="AT180" s="135" t="s">
        <v>67</v>
      </c>
      <c r="AU180" s="135" t="s">
        <v>73</v>
      </c>
      <c r="AY180" s="128" t="s">
        <v>120</v>
      </c>
      <c r="BK180" s="136">
        <f>SUM(BK181:BK185)</f>
        <v>0</v>
      </c>
    </row>
    <row r="181" spans="1:65" s="2" customFormat="1" ht="24.2" customHeight="1">
      <c r="A181" s="26"/>
      <c r="B181" s="139"/>
      <c r="C181" s="140" t="s">
        <v>276</v>
      </c>
      <c r="D181" s="140" t="s">
        <v>122</v>
      </c>
      <c r="E181" s="141" t="s">
        <v>277</v>
      </c>
      <c r="F181" s="142" t="s">
        <v>278</v>
      </c>
      <c r="G181" s="143" t="s">
        <v>125</v>
      </c>
      <c r="H181" s="144">
        <v>131.18299999999999</v>
      </c>
      <c r="I181" s="145"/>
      <c r="J181" s="145"/>
      <c r="K181" s="146"/>
      <c r="L181" s="27"/>
      <c r="M181" s="147" t="s">
        <v>1</v>
      </c>
      <c r="N181" s="148" t="s">
        <v>34</v>
      </c>
      <c r="O181" s="149">
        <v>3.1029999999999999E-2</v>
      </c>
      <c r="P181" s="149">
        <f>O181*H181</f>
        <v>4.0706084899999997</v>
      </c>
      <c r="Q181" s="149">
        <v>0</v>
      </c>
      <c r="R181" s="149">
        <f>Q181*H181</f>
        <v>0</v>
      </c>
      <c r="S181" s="149">
        <v>0</v>
      </c>
      <c r="T181" s="150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1" t="s">
        <v>187</v>
      </c>
      <c r="AT181" s="151" t="s">
        <v>122</v>
      </c>
      <c r="AU181" s="151" t="s">
        <v>127</v>
      </c>
      <c r="AY181" s="14" t="s">
        <v>120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4" t="s">
        <v>127</v>
      </c>
      <c r="BK181" s="152">
        <f>ROUND(I181*H181,2)</f>
        <v>0</v>
      </c>
      <c r="BL181" s="14" t="s">
        <v>187</v>
      </c>
      <c r="BM181" s="151" t="s">
        <v>279</v>
      </c>
    </row>
    <row r="182" spans="1:65" s="2" customFormat="1" ht="16.5" customHeight="1">
      <c r="A182" s="26"/>
      <c r="B182" s="139"/>
      <c r="C182" s="153" t="s">
        <v>280</v>
      </c>
      <c r="D182" s="153" t="s">
        <v>129</v>
      </c>
      <c r="E182" s="154" t="s">
        <v>281</v>
      </c>
      <c r="F182" s="155" t="s">
        <v>282</v>
      </c>
      <c r="G182" s="156" t="s">
        <v>270</v>
      </c>
      <c r="H182" s="157">
        <v>3.9E-2</v>
      </c>
      <c r="I182" s="158"/>
      <c r="J182" s="158"/>
      <c r="K182" s="159"/>
      <c r="L182" s="160"/>
      <c r="M182" s="161" t="s">
        <v>1</v>
      </c>
      <c r="N182" s="162" t="s">
        <v>34</v>
      </c>
      <c r="O182" s="149">
        <v>0</v>
      </c>
      <c r="P182" s="149">
        <f>O182*H182</f>
        <v>0</v>
      </c>
      <c r="Q182" s="149">
        <v>1</v>
      </c>
      <c r="R182" s="149">
        <f>Q182*H182</f>
        <v>3.9E-2</v>
      </c>
      <c r="S182" s="149">
        <v>0</v>
      </c>
      <c r="T182" s="150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1" t="s">
        <v>253</v>
      </c>
      <c r="AT182" s="151" t="s">
        <v>129</v>
      </c>
      <c r="AU182" s="151" t="s">
        <v>127</v>
      </c>
      <c r="AY182" s="14" t="s">
        <v>120</v>
      </c>
      <c r="BE182" s="152">
        <f>IF(N182="základná",J182,0)</f>
        <v>0</v>
      </c>
      <c r="BF182" s="152">
        <f>IF(N182="znížená",J182,0)</f>
        <v>0</v>
      </c>
      <c r="BG182" s="152">
        <f>IF(N182="zákl. prenesená",J182,0)</f>
        <v>0</v>
      </c>
      <c r="BH182" s="152">
        <f>IF(N182="zníž. prenesená",J182,0)</f>
        <v>0</v>
      </c>
      <c r="BI182" s="152">
        <f>IF(N182="nulová",J182,0)</f>
        <v>0</v>
      </c>
      <c r="BJ182" s="14" t="s">
        <v>127</v>
      </c>
      <c r="BK182" s="152">
        <f>ROUND(I182*H182,2)</f>
        <v>0</v>
      </c>
      <c r="BL182" s="14" t="s">
        <v>187</v>
      </c>
      <c r="BM182" s="151" t="s">
        <v>283</v>
      </c>
    </row>
    <row r="183" spans="1:65" s="2" customFormat="1" ht="24.2" customHeight="1">
      <c r="A183" s="26"/>
      <c r="B183" s="139"/>
      <c r="C183" s="140" t="s">
        <v>284</v>
      </c>
      <c r="D183" s="140" t="s">
        <v>122</v>
      </c>
      <c r="E183" s="141" t="s">
        <v>285</v>
      </c>
      <c r="F183" s="142" t="s">
        <v>286</v>
      </c>
      <c r="G183" s="143" t="s">
        <v>125</v>
      </c>
      <c r="H183" s="144">
        <v>262.36599999999999</v>
      </c>
      <c r="I183" s="145"/>
      <c r="J183" s="145"/>
      <c r="K183" s="146"/>
      <c r="L183" s="27"/>
      <c r="M183" s="147" t="s">
        <v>1</v>
      </c>
      <c r="N183" s="148" t="s">
        <v>34</v>
      </c>
      <c r="O183" s="149">
        <v>0.21099999999999999</v>
      </c>
      <c r="P183" s="149">
        <f>O183*H183</f>
        <v>55.359225999999992</v>
      </c>
      <c r="Q183" s="149">
        <v>5.4226000000000003E-4</v>
      </c>
      <c r="R183" s="149">
        <f>Q183*H183</f>
        <v>0.14227058715999999</v>
      </c>
      <c r="S183" s="149">
        <v>0</v>
      </c>
      <c r="T183" s="150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1" t="s">
        <v>187</v>
      </c>
      <c r="AT183" s="151" t="s">
        <v>122</v>
      </c>
      <c r="AU183" s="151" t="s">
        <v>127</v>
      </c>
      <c r="AY183" s="14" t="s">
        <v>120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4" t="s">
        <v>127</v>
      </c>
      <c r="BK183" s="152">
        <f>ROUND(I183*H183,2)</f>
        <v>0</v>
      </c>
      <c r="BL183" s="14" t="s">
        <v>187</v>
      </c>
      <c r="BM183" s="151" t="s">
        <v>287</v>
      </c>
    </row>
    <row r="184" spans="1:65" s="2" customFormat="1" ht="33" customHeight="1">
      <c r="A184" s="26"/>
      <c r="B184" s="139"/>
      <c r="C184" s="153" t="s">
        <v>288</v>
      </c>
      <c r="D184" s="153" t="s">
        <v>129</v>
      </c>
      <c r="E184" s="154" t="s">
        <v>289</v>
      </c>
      <c r="F184" s="155" t="s">
        <v>290</v>
      </c>
      <c r="G184" s="156" t="s">
        <v>125</v>
      </c>
      <c r="H184" s="157">
        <v>301.721</v>
      </c>
      <c r="I184" s="158"/>
      <c r="J184" s="158"/>
      <c r="K184" s="159"/>
      <c r="L184" s="160"/>
      <c r="M184" s="161" t="s">
        <v>1</v>
      </c>
      <c r="N184" s="162" t="s">
        <v>34</v>
      </c>
      <c r="O184" s="149">
        <v>0</v>
      </c>
      <c r="P184" s="149">
        <f>O184*H184</f>
        <v>0</v>
      </c>
      <c r="Q184" s="149">
        <v>7.4400000000000004E-3</v>
      </c>
      <c r="R184" s="149">
        <f>Q184*H184</f>
        <v>2.2448042400000001</v>
      </c>
      <c r="S184" s="149">
        <v>0</v>
      </c>
      <c r="T184" s="150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1" t="s">
        <v>253</v>
      </c>
      <c r="AT184" s="151" t="s">
        <v>129</v>
      </c>
      <c r="AU184" s="151" t="s">
        <v>127</v>
      </c>
      <c r="AY184" s="14" t="s">
        <v>120</v>
      </c>
      <c r="BE184" s="152">
        <f>IF(N184="základná",J184,0)</f>
        <v>0</v>
      </c>
      <c r="BF184" s="152">
        <f>IF(N184="znížená",J184,0)</f>
        <v>0</v>
      </c>
      <c r="BG184" s="152">
        <f>IF(N184="zákl. prenesená",J184,0)</f>
        <v>0</v>
      </c>
      <c r="BH184" s="152">
        <f>IF(N184="zníž. prenesená",J184,0)</f>
        <v>0</v>
      </c>
      <c r="BI184" s="152">
        <f>IF(N184="nulová",J184,0)</f>
        <v>0</v>
      </c>
      <c r="BJ184" s="14" t="s">
        <v>127</v>
      </c>
      <c r="BK184" s="152">
        <f>ROUND(I184*H184,2)</f>
        <v>0</v>
      </c>
      <c r="BL184" s="14" t="s">
        <v>187</v>
      </c>
      <c r="BM184" s="151" t="s">
        <v>291</v>
      </c>
    </row>
    <row r="185" spans="1:65" s="2" customFormat="1" ht="24.2" customHeight="1">
      <c r="A185" s="26"/>
      <c r="B185" s="139"/>
      <c r="C185" s="140" t="s">
        <v>292</v>
      </c>
      <c r="D185" s="140" t="s">
        <v>122</v>
      </c>
      <c r="E185" s="141" t="s">
        <v>293</v>
      </c>
      <c r="F185" s="142" t="s">
        <v>294</v>
      </c>
      <c r="G185" s="143" t="s">
        <v>295</v>
      </c>
      <c r="H185" s="144">
        <v>50.161999999999999</v>
      </c>
      <c r="I185" s="145"/>
      <c r="J185" s="145"/>
      <c r="K185" s="146"/>
      <c r="L185" s="27"/>
      <c r="M185" s="147" t="s">
        <v>1</v>
      </c>
      <c r="N185" s="148" t="s">
        <v>34</v>
      </c>
      <c r="O185" s="149">
        <v>0</v>
      </c>
      <c r="P185" s="149">
        <f>O185*H185</f>
        <v>0</v>
      </c>
      <c r="Q185" s="149">
        <v>0</v>
      </c>
      <c r="R185" s="149">
        <f>Q185*H185</f>
        <v>0</v>
      </c>
      <c r="S185" s="149">
        <v>0</v>
      </c>
      <c r="T185" s="150">
        <f>S185*H185</f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1" t="s">
        <v>187</v>
      </c>
      <c r="AT185" s="151" t="s">
        <v>122</v>
      </c>
      <c r="AU185" s="151" t="s">
        <v>127</v>
      </c>
      <c r="AY185" s="14" t="s">
        <v>120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4" t="s">
        <v>127</v>
      </c>
      <c r="BK185" s="152">
        <f>ROUND(I185*H185,2)</f>
        <v>0</v>
      </c>
      <c r="BL185" s="14" t="s">
        <v>187</v>
      </c>
      <c r="BM185" s="151" t="s">
        <v>296</v>
      </c>
    </row>
    <row r="186" spans="1:65" s="12" customFormat="1" ht="22.9" customHeight="1">
      <c r="B186" s="127"/>
      <c r="D186" s="128" t="s">
        <v>67</v>
      </c>
      <c r="E186" s="137" t="s">
        <v>297</v>
      </c>
      <c r="F186" s="137" t="s">
        <v>298</v>
      </c>
      <c r="J186" s="138">
        <f>BK186</f>
        <v>0</v>
      </c>
      <c r="L186" s="127"/>
      <c r="M186" s="131"/>
      <c r="N186" s="132"/>
      <c r="O186" s="132"/>
      <c r="P186" s="133">
        <f>SUM(P187:P199)</f>
        <v>31.599177244</v>
      </c>
      <c r="Q186" s="132"/>
      <c r="R186" s="133">
        <f>SUM(R187:R199)</f>
        <v>0.33565272474999996</v>
      </c>
      <c r="S186" s="132"/>
      <c r="T186" s="134">
        <f>SUM(T187:T199)</f>
        <v>0</v>
      </c>
      <c r="AR186" s="128" t="s">
        <v>127</v>
      </c>
      <c r="AT186" s="135" t="s">
        <v>67</v>
      </c>
      <c r="AU186" s="135" t="s">
        <v>73</v>
      </c>
      <c r="AY186" s="128" t="s">
        <v>120</v>
      </c>
      <c r="BK186" s="136">
        <f>SUM(BK187:BK199)</f>
        <v>0</v>
      </c>
    </row>
    <row r="187" spans="1:65" s="2" customFormat="1" ht="16.5" customHeight="1">
      <c r="A187" s="26"/>
      <c r="B187" s="139"/>
      <c r="C187" s="140" t="s">
        <v>299</v>
      </c>
      <c r="D187" s="140" t="s">
        <v>122</v>
      </c>
      <c r="E187" s="141" t="s">
        <v>300</v>
      </c>
      <c r="F187" s="142" t="s">
        <v>301</v>
      </c>
      <c r="G187" s="143" t="s">
        <v>125</v>
      </c>
      <c r="H187" s="144">
        <v>131.18299999999999</v>
      </c>
      <c r="I187" s="145"/>
      <c r="J187" s="145"/>
      <c r="K187" s="146"/>
      <c r="L187" s="27"/>
      <c r="M187" s="147" t="s">
        <v>1</v>
      </c>
      <c r="N187" s="148" t="s">
        <v>34</v>
      </c>
      <c r="O187" s="149">
        <v>4.5010000000000001E-2</v>
      </c>
      <c r="P187" s="149">
        <f t="shared" ref="P187:P199" si="18">O187*H187</f>
        <v>5.9045468300000001</v>
      </c>
      <c r="Q187" s="149">
        <v>3.2499999999999998E-6</v>
      </c>
      <c r="R187" s="149">
        <f t="shared" ref="R187:R199" si="19">Q187*H187</f>
        <v>4.2634474999999993E-4</v>
      </c>
      <c r="S187" s="149">
        <v>0</v>
      </c>
      <c r="T187" s="150">
        <f t="shared" ref="T187:T199" si="20">S187*H187</f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1" t="s">
        <v>187</v>
      </c>
      <c r="AT187" s="151" t="s">
        <v>122</v>
      </c>
      <c r="AU187" s="151" t="s">
        <v>127</v>
      </c>
      <c r="AY187" s="14" t="s">
        <v>120</v>
      </c>
      <c r="BE187" s="152">
        <f t="shared" ref="BE187:BE199" si="21">IF(N187="základná",J187,0)</f>
        <v>0</v>
      </c>
      <c r="BF187" s="152">
        <f t="shared" ref="BF187:BF199" si="22">IF(N187="znížená",J187,0)</f>
        <v>0</v>
      </c>
      <c r="BG187" s="152">
        <f t="shared" ref="BG187:BG199" si="23">IF(N187="zákl. prenesená",J187,0)</f>
        <v>0</v>
      </c>
      <c r="BH187" s="152">
        <f t="shared" ref="BH187:BH199" si="24">IF(N187="zníž. prenesená",J187,0)</f>
        <v>0</v>
      </c>
      <c r="BI187" s="152">
        <f t="shared" ref="BI187:BI199" si="25">IF(N187="nulová",J187,0)</f>
        <v>0</v>
      </c>
      <c r="BJ187" s="14" t="s">
        <v>127</v>
      </c>
      <c r="BK187" s="152">
        <f t="shared" ref="BK187:BK199" si="26">ROUND(I187*H187,2)</f>
        <v>0</v>
      </c>
      <c r="BL187" s="14" t="s">
        <v>187</v>
      </c>
      <c r="BM187" s="151" t="s">
        <v>302</v>
      </c>
    </row>
    <row r="188" spans="1:65" s="2" customFormat="1" ht="21.75" customHeight="1">
      <c r="A188" s="26"/>
      <c r="B188" s="139"/>
      <c r="C188" s="153" t="s">
        <v>303</v>
      </c>
      <c r="D188" s="153" t="s">
        <v>129</v>
      </c>
      <c r="E188" s="154" t="s">
        <v>304</v>
      </c>
      <c r="F188" s="155" t="s">
        <v>305</v>
      </c>
      <c r="G188" s="156" t="s">
        <v>125</v>
      </c>
      <c r="H188" s="157">
        <v>150.86000000000001</v>
      </c>
      <c r="I188" s="158"/>
      <c r="J188" s="158"/>
      <c r="K188" s="159"/>
      <c r="L188" s="160"/>
      <c r="M188" s="161" t="s">
        <v>1</v>
      </c>
      <c r="N188" s="162" t="s">
        <v>34</v>
      </c>
      <c r="O188" s="149">
        <v>0</v>
      </c>
      <c r="P188" s="149">
        <f t="shared" si="18"/>
        <v>0</v>
      </c>
      <c r="Q188" s="149">
        <v>1E-4</v>
      </c>
      <c r="R188" s="149">
        <f t="shared" si="19"/>
        <v>1.5086000000000002E-2</v>
      </c>
      <c r="S188" s="149">
        <v>0</v>
      </c>
      <c r="T188" s="150">
        <f t="shared" si="20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1" t="s">
        <v>253</v>
      </c>
      <c r="AT188" s="151" t="s">
        <v>129</v>
      </c>
      <c r="AU188" s="151" t="s">
        <v>127</v>
      </c>
      <c r="AY188" s="14" t="s">
        <v>120</v>
      </c>
      <c r="BE188" s="152">
        <f t="shared" si="21"/>
        <v>0</v>
      </c>
      <c r="BF188" s="152">
        <f t="shared" si="22"/>
        <v>0</v>
      </c>
      <c r="BG188" s="152">
        <f t="shared" si="23"/>
        <v>0</v>
      </c>
      <c r="BH188" s="152">
        <f t="shared" si="24"/>
        <v>0</v>
      </c>
      <c r="BI188" s="152">
        <f t="shared" si="25"/>
        <v>0</v>
      </c>
      <c r="BJ188" s="14" t="s">
        <v>127</v>
      </c>
      <c r="BK188" s="152">
        <f t="shared" si="26"/>
        <v>0</v>
      </c>
      <c r="BL188" s="14" t="s">
        <v>187</v>
      </c>
      <c r="BM188" s="151" t="s">
        <v>306</v>
      </c>
    </row>
    <row r="189" spans="1:65" s="2" customFormat="1" ht="24.2" customHeight="1">
      <c r="A189" s="26"/>
      <c r="B189" s="139"/>
      <c r="C189" s="140" t="s">
        <v>307</v>
      </c>
      <c r="D189" s="140" t="s">
        <v>122</v>
      </c>
      <c r="E189" s="141" t="s">
        <v>308</v>
      </c>
      <c r="F189" s="142" t="s">
        <v>309</v>
      </c>
      <c r="G189" s="143" t="s">
        <v>125</v>
      </c>
      <c r="H189" s="144">
        <v>131.18299999999999</v>
      </c>
      <c r="I189" s="145"/>
      <c r="J189" s="145"/>
      <c r="K189" s="146"/>
      <c r="L189" s="27"/>
      <c r="M189" s="147" t="s">
        <v>1</v>
      </c>
      <c r="N189" s="148" t="s">
        <v>34</v>
      </c>
      <c r="O189" s="149">
        <v>6.4657999999999993E-2</v>
      </c>
      <c r="P189" s="149">
        <f t="shared" si="18"/>
        <v>8.4820304139999987</v>
      </c>
      <c r="Q189" s="149">
        <v>0</v>
      </c>
      <c r="R189" s="149">
        <f t="shared" si="19"/>
        <v>0</v>
      </c>
      <c r="S189" s="149">
        <v>0</v>
      </c>
      <c r="T189" s="150">
        <f t="shared" si="20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1" t="s">
        <v>187</v>
      </c>
      <c r="AT189" s="151" t="s">
        <v>122</v>
      </c>
      <c r="AU189" s="151" t="s">
        <v>127</v>
      </c>
      <c r="AY189" s="14" t="s">
        <v>120</v>
      </c>
      <c r="BE189" s="152">
        <f t="shared" si="21"/>
        <v>0</v>
      </c>
      <c r="BF189" s="152">
        <f t="shared" si="22"/>
        <v>0</v>
      </c>
      <c r="BG189" s="152">
        <f t="shared" si="23"/>
        <v>0</v>
      </c>
      <c r="BH189" s="152">
        <f t="shared" si="24"/>
        <v>0</v>
      </c>
      <c r="BI189" s="152">
        <f t="shared" si="25"/>
        <v>0</v>
      </c>
      <c r="BJ189" s="14" t="s">
        <v>127</v>
      </c>
      <c r="BK189" s="152">
        <f t="shared" si="26"/>
        <v>0</v>
      </c>
      <c r="BL189" s="14" t="s">
        <v>187</v>
      </c>
      <c r="BM189" s="151" t="s">
        <v>310</v>
      </c>
    </row>
    <row r="190" spans="1:65" s="2" customFormat="1" ht="24.2" customHeight="1">
      <c r="A190" s="26"/>
      <c r="B190" s="139"/>
      <c r="C190" s="153" t="s">
        <v>311</v>
      </c>
      <c r="D190" s="153" t="s">
        <v>129</v>
      </c>
      <c r="E190" s="154" t="s">
        <v>312</v>
      </c>
      <c r="F190" s="155" t="s">
        <v>313</v>
      </c>
      <c r="G190" s="156" t="s">
        <v>125</v>
      </c>
      <c r="H190" s="157">
        <v>133.80699999999999</v>
      </c>
      <c r="I190" s="158"/>
      <c r="J190" s="158"/>
      <c r="K190" s="159"/>
      <c r="L190" s="160"/>
      <c r="M190" s="161" t="s">
        <v>1</v>
      </c>
      <c r="N190" s="162" t="s">
        <v>34</v>
      </c>
      <c r="O190" s="149">
        <v>0</v>
      </c>
      <c r="P190" s="149">
        <f t="shared" si="18"/>
        <v>0</v>
      </c>
      <c r="Q190" s="149">
        <v>2.3400000000000001E-3</v>
      </c>
      <c r="R190" s="149">
        <f t="shared" si="19"/>
        <v>0.31310837999999996</v>
      </c>
      <c r="S190" s="149">
        <v>0</v>
      </c>
      <c r="T190" s="150">
        <f t="shared" si="20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1" t="s">
        <v>253</v>
      </c>
      <c r="AT190" s="151" t="s">
        <v>129</v>
      </c>
      <c r="AU190" s="151" t="s">
        <v>127</v>
      </c>
      <c r="AY190" s="14" t="s">
        <v>120</v>
      </c>
      <c r="BE190" s="152">
        <f t="shared" si="21"/>
        <v>0</v>
      </c>
      <c r="BF190" s="152">
        <f t="shared" si="22"/>
        <v>0</v>
      </c>
      <c r="BG190" s="152">
        <f t="shared" si="23"/>
        <v>0</v>
      </c>
      <c r="BH190" s="152">
        <f t="shared" si="24"/>
        <v>0</v>
      </c>
      <c r="BI190" s="152">
        <f t="shared" si="25"/>
        <v>0</v>
      </c>
      <c r="BJ190" s="14" t="s">
        <v>127</v>
      </c>
      <c r="BK190" s="152">
        <f t="shared" si="26"/>
        <v>0</v>
      </c>
      <c r="BL190" s="14" t="s">
        <v>187</v>
      </c>
      <c r="BM190" s="151" t="s">
        <v>314</v>
      </c>
    </row>
    <row r="191" spans="1:65" s="2" customFormat="1" ht="24.2" customHeight="1">
      <c r="A191" s="26"/>
      <c r="B191" s="139"/>
      <c r="C191" s="140" t="s">
        <v>315</v>
      </c>
      <c r="D191" s="140" t="s">
        <v>122</v>
      </c>
      <c r="E191" s="141" t="s">
        <v>316</v>
      </c>
      <c r="F191" s="142" t="s">
        <v>317</v>
      </c>
      <c r="G191" s="143" t="s">
        <v>206</v>
      </c>
      <c r="H191" s="144">
        <v>70</v>
      </c>
      <c r="I191" s="145"/>
      <c r="J191" s="145"/>
      <c r="K191" s="146"/>
      <c r="L191" s="27"/>
      <c r="M191" s="147" t="s">
        <v>1</v>
      </c>
      <c r="N191" s="148" t="s">
        <v>34</v>
      </c>
      <c r="O191" s="149">
        <v>0.13102</v>
      </c>
      <c r="P191" s="149">
        <f t="shared" si="18"/>
        <v>9.1714000000000002</v>
      </c>
      <c r="Q191" s="149">
        <v>9.0000000000000002E-6</v>
      </c>
      <c r="R191" s="149">
        <f t="shared" si="19"/>
        <v>6.3000000000000003E-4</v>
      </c>
      <c r="S191" s="149">
        <v>0</v>
      </c>
      <c r="T191" s="150">
        <f t="shared" si="20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1" t="s">
        <v>187</v>
      </c>
      <c r="AT191" s="151" t="s">
        <v>122</v>
      </c>
      <c r="AU191" s="151" t="s">
        <v>127</v>
      </c>
      <c r="AY191" s="14" t="s">
        <v>120</v>
      </c>
      <c r="BE191" s="152">
        <f t="shared" si="21"/>
        <v>0</v>
      </c>
      <c r="BF191" s="152">
        <f t="shared" si="22"/>
        <v>0</v>
      </c>
      <c r="BG191" s="152">
        <f t="shared" si="23"/>
        <v>0</v>
      </c>
      <c r="BH191" s="152">
        <f t="shared" si="24"/>
        <v>0</v>
      </c>
      <c r="BI191" s="152">
        <f t="shared" si="25"/>
        <v>0</v>
      </c>
      <c r="BJ191" s="14" t="s">
        <v>127</v>
      </c>
      <c r="BK191" s="152">
        <f t="shared" si="26"/>
        <v>0</v>
      </c>
      <c r="BL191" s="14" t="s">
        <v>187</v>
      </c>
      <c r="BM191" s="151" t="s">
        <v>318</v>
      </c>
    </row>
    <row r="192" spans="1:65" s="2" customFormat="1" ht="33" customHeight="1">
      <c r="A192" s="26"/>
      <c r="B192" s="139"/>
      <c r="C192" s="153" t="s">
        <v>319</v>
      </c>
      <c r="D192" s="153" t="s">
        <v>129</v>
      </c>
      <c r="E192" s="154" t="s">
        <v>320</v>
      </c>
      <c r="F192" s="155" t="s">
        <v>321</v>
      </c>
      <c r="G192" s="156" t="s">
        <v>206</v>
      </c>
      <c r="H192" s="157">
        <v>30.6</v>
      </c>
      <c r="I192" s="158"/>
      <c r="J192" s="158"/>
      <c r="K192" s="159"/>
      <c r="L192" s="160"/>
      <c r="M192" s="161" t="s">
        <v>1</v>
      </c>
      <c r="N192" s="162" t="s">
        <v>34</v>
      </c>
      <c r="O192" s="149">
        <v>0</v>
      </c>
      <c r="P192" s="149">
        <f t="shared" si="18"/>
        <v>0</v>
      </c>
      <c r="Q192" s="149">
        <v>4.0000000000000003E-5</v>
      </c>
      <c r="R192" s="149">
        <f t="shared" si="19"/>
        <v>1.2240000000000003E-3</v>
      </c>
      <c r="S192" s="149">
        <v>0</v>
      </c>
      <c r="T192" s="150">
        <f t="shared" si="20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1" t="s">
        <v>253</v>
      </c>
      <c r="AT192" s="151" t="s">
        <v>129</v>
      </c>
      <c r="AU192" s="151" t="s">
        <v>127</v>
      </c>
      <c r="AY192" s="14" t="s">
        <v>120</v>
      </c>
      <c r="BE192" s="152">
        <f t="shared" si="21"/>
        <v>0</v>
      </c>
      <c r="BF192" s="152">
        <f t="shared" si="22"/>
        <v>0</v>
      </c>
      <c r="BG192" s="152">
        <f t="shared" si="23"/>
        <v>0</v>
      </c>
      <c r="BH192" s="152">
        <f t="shared" si="24"/>
        <v>0</v>
      </c>
      <c r="BI192" s="152">
        <f t="shared" si="25"/>
        <v>0</v>
      </c>
      <c r="BJ192" s="14" t="s">
        <v>127</v>
      </c>
      <c r="BK192" s="152">
        <f t="shared" si="26"/>
        <v>0</v>
      </c>
      <c r="BL192" s="14" t="s">
        <v>187</v>
      </c>
      <c r="BM192" s="151" t="s">
        <v>322</v>
      </c>
    </row>
    <row r="193" spans="1:65" s="2" customFormat="1" ht="33" customHeight="1">
      <c r="A193" s="26"/>
      <c r="B193" s="139"/>
      <c r="C193" s="153" t="s">
        <v>323</v>
      </c>
      <c r="D193" s="153" t="s">
        <v>129</v>
      </c>
      <c r="E193" s="154" t="s">
        <v>324</v>
      </c>
      <c r="F193" s="155" t="s">
        <v>325</v>
      </c>
      <c r="G193" s="156" t="s">
        <v>206</v>
      </c>
      <c r="H193" s="157">
        <v>15.3</v>
      </c>
      <c r="I193" s="158"/>
      <c r="J193" s="158"/>
      <c r="K193" s="159"/>
      <c r="L193" s="160"/>
      <c r="M193" s="161" t="s">
        <v>1</v>
      </c>
      <c r="N193" s="162" t="s">
        <v>34</v>
      </c>
      <c r="O193" s="149">
        <v>0</v>
      </c>
      <c r="P193" s="149">
        <f t="shared" si="18"/>
        <v>0</v>
      </c>
      <c r="Q193" s="149">
        <v>1.0000000000000001E-5</v>
      </c>
      <c r="R193" s="149">
        <f t="shared" si="19"/>
        <v>1.5300000000000003E-4</v>
      </c>
      <c r="S193" s="149">
        <v>0</v>
      </c>
      <c r="T193" s="150">
        <f t="shared" si="20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1" t="s">
        <v>253</v>
      </c>
      <c r="AT193" s="151" t="s">
        <v>129</v>
      </c>
      <c r="AU193" s="151" t="s">
        <v>127</v>
      </c>
      <c r="AY193" s="14" t="s">
        <v>120</v>
      </c>
      <c r="BE193" s="152">
        <f t="shared" si="21"/>
        <v>0</v>
      </c>
      <c r="BF193" s="152">
        <f t="shared" si="22"/>
        <v>0</v>
      </c>
      <c r="BG193" s="152">
        <f t="shared" si="23"/>
        <v>0</v>
      </c>
      <c r="BH193" s="152">
        <f t="shared" si="24"/>
        <v>0</v>
      </c>
      <c r="BI193" s="152">
        <f t="shared" si="25"/>
        <v>0</v>
      </c>
      <c r="BJ193" s="14" t="s">
        <v>127</v>
      </c>
      <c r="BK193" s="152">
        <f t="shared" si="26"/>
        <v>0</v>
      </c>
      <c r="BL193" s="14" t="s">
        <v>187</v>
      </c>
      <c r="BM193" s="151" t="s">
        <v>326</v>
      </c>
    </row>
    <row r="194" spans="1:65" s="2" customFormat="1" ht="33" customHeight="1">
      <c r="A194" s="26"/>
      <c r="B194" s="139"/>
      <c r="C194" s="153" t="s">
        <v>327</v>
      </c>
      <c r="D194" s="153" t="s">
        <v>129</v>
      </c>
      <c r="E194" s="154" t="s">
        <v>328</v>
      </c>
      <c r="F194" s="155" t="s">
        <v>329</v>
      </c>
      <c r="G194" s="156" t="s">
        <v>206</v>
      </c>
      <c r="H194" s="157">
        <v>15.3</v>
      </c>
      <c r="I194" s="158"/>
      <c r="J194" s="158"/>
      <c r="K194" s="159"/>
      <c r="L194" s="160"/>
      <c r="M194" s="161" t="s">
        <v>1</v>
      </c>
      <c r="N194" s="162" t="s">
        <v>34</v>
      </c>
      <c r="O194" s="149">
        <v>0</v>
      </c>
      <c r="P194" s="149">
        <f t="shared" si="18"/>
        <v>0</v>
      </c>
      <c r="Q194" s="149">
        <v>9.0000000000000006E-5</v>
      </c>
      <c r="R194" s="149">
        <f t="shared" si="19"/>
        <v>1.3770000000000002E-3</v>
      </c>
      <c r="S194" s="149">
        <v>0</v>
      </c>
      <c r="T194" s="150">
        <f t="shared" si="20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1" t="s">
        <v>253</v>
      </c>
      <c r="AT194" s="151" t="s">
        <v>129</v>
      </c>
      <c r="AU194" s="151" t="s">
        <v>127</v>
      </c>
      <c r="AY194" s="14" t="s">
        <v>120</v>
      </c>
      <c r="BE194" s="152">
        <f t="shared" si="21"/>
        <v>0</v>
      </c>
      <c r="BF194" s="152">
        <f t="shared" si="22"/>
        <v>0</v>
      </c>
      <c r="BG194" s="152">
        <f t="shared" si="23"/>
        <v>0</v>
      </c>
      <c r="BH194" s="152">
        <f t="shared" si="24"/>
        <v>0</v>
      </c>
      <c r="BI194" s="152">
        <f t="shared" si="25"/>
        <v>0</v>
      </c>
      <c r="BJ194" s="14" t="s">
        <v>127</v>
      </c>
      <c r="BK194" s="152">
        <f t="shared" si="26"/>
        <v>0</v>
      </c>
      <c r="BL194" s="14" t="s">
        <v>187</v>
      </c>
      <c r="BM194" s="151" t="s">
        <v>330</v>
      </c>
    </row>
    <row r="195" spans="1:65" s="2" customFormat="1" ht="33" customHeight="1">
      <c r="A195" s="26"/>
      <c r="B195" s="139"/>
      <c r="C195" s="153" t="s">
        <v>331</v>
      </c>
      <c r="D195" s="153" t="s">
        <v>129</v>
      </c>
      <c r="E195" s="154" t="s">
        <v>332</v>
      </c>
      <c r="F195" s="155" t="s">
        <v>333</v>
      </c>
      <c r="G195" s="156" t="s">
        <v>206</v>
      </c>
      <c r="H195" s="157">
        <v>10.199999999999999</v>
      </c>
      <c r="I195" s="158"/>
      <c r="J195" s="158"/>
      <c r="K195" s="159"/>
      <c r="L195" s="160"/>
      <c r="M195" s="161" t="s">
        <v>1</v>
      </c>
      <c r="N195" s="162" t="s">
        <v>34</v>
      </c>
      <c r="O195" s="149">
        <v>0</v>
      </c>
      <c r="P195" s="149">
        <f t="shared" si="18"/>
        <v>0</v>
      </c>
      <c r="Q195" s="149">
        <v>8.0000000000000007E-5</v>
      </c>
      <c r="R195" s="149">
        <f t="shared" si="19"/>
        <v>8.1599999999999999E-4</v>
      </c>
      <c r="S195" s="149">
        <v>0</v>
      </c>
      <c r="T195" s="150">
        <f t="shared" si="20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1" t="s">
        <v>253</v>
      </c>
      <c r="AT195" s="151" t="s">
        <v>129</v>
      </c>
      <c r="AU195" s="151" t="s">
        <v>127</v>
      </c>
      <c r="AY195" s="14" t="s">
        <v>120</v>
      </c>
      <c r="BE195" s="152">
        <f t="shared" si="21"/>
        <v>0</v>
      </c>
      <c r="BF195" s="152">
        <f t="shared" si="22"/>
        <v>0</v>
      </c>
      <c r="BG195" s="152">
        <f t="shared" si="23"/>
        <v>0</v>
      </c>
      <c r="BH195" s="152">
        <f t="shared" si="24"/>
        <v>0</v>
      </c>
      <c r="BI195" s="152">
        <f t="shared" si="25"/>
        <v>0</v>
      </c>
      <c r="BJ195" s="14" t="s">
        <v>127</v>
      </c>
      <c r="BK195" s="152">
        <f t="shared" si="26"/>
        <v>0</v>
      </c>
      <c r="BL195" s="14" t="s">
        <v>187</v>
      </c>
      <c r="BM195" s="151" t="s">
        <v>334</v>
      </c>
    </row>
    <row r="196" spans="1:65" s="2" customFormat="1" ht="24.2" customHeight="1">
      <c r="A196" s="26"/>
      <c r="B196" s="139"/>
      <c r="C196" s="140" t="s">
        <v>335</v>
      </c>
      <c r="D196" s="140" t="s">
        <v>122</v>
      </c>
      <c r="E196" s="141" t="s">
        <v>336</v>
      </c>
      <c r="F196" s="142" t="s">
        <v>337</v>
      </c>
      <c r="G196" s="143" t="s">
        <v>206</v>
      </c>
      <c r="H196" s="144">
        <v>60</v>
      </c>
      <c r="I196" s="145"/>
      <c r="J196" s="145"/>
      <c r="K196" s="146"/>
      <c r="L196" s="27"/>
      <c r="M196" s="147" t="s">
        <v>1</v>
      </c>
      <c r="N196" s="148" t="s">
        <v>34</v>
      </c>
      <c r="O196" s="149">
        <v>0.13402</v>
      </c>
      <c r="P196" s="149">
        <f t="shared" si="18"/>
        <v>8.0411999999999999</v>
      </c>
      <c r="Q196" s="149">
        <v>2.0000000000000002E-5</v>
      </c>
      <c r="R196" s="149">
        <f t="shared" si="19"/>
        <v>1.2000000000000001E-3</v>
      </c>
      <c r="S196" s="149">
        <v>0</v>
      </c>
      <c r="T196" s="150">
        <f t="shared" si="20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1" t="s">
        <v>187</v>
      </c>
      <c r="AT196" s="151" t="s">
        <v>122</v>
      </c>
      <c r="AU196" s="151" t="s">
        <v>127</v>
      </c>
      <c r="AY196" s="14" t="s">
        <v>120</v>
      </c>
      <c r="BE196" s="152">
        <f t="shared" si="21"/>
        <v>0</v>
      </c>
      <c r="BF196" s="152">
        <f t="shared" si="22"/>
        <v>0</v>
      </c>
      <c r="BG196" s="152">
        <f t="shared" si="23"/>
        <v>0</v>
      </c>
      <c r="BH196" s="152">
        <f t="shared" si="24"/>
        <v>0</v>
      </c>
      <c r="BI196" s="152">
        <f t="shared" si="25"/>
        <v>0</v>
      </c>
      <c r="BJ196" s="14" t="s">
        <v>127</v>
      </c>
      <c r="BK196" s="152">
        <f t="shared" si="26"/>
        <v>0</v>
      </c>
      <c r="BL196" s="14" t="s">
        <v>187</v>
      </c>
      <c r="BM196" s="151" t="s">
        <v>338</v>
      </c>
    </row>
    <row r="197" spans="1:65" s="2" customFormat="1" ht="33" customHeight="1">
      <c r="A197" s="26"/>
      <c r="B197" s="139"/>
      <c r="C197" s="153" t="s">
        <v>339</v>
      </c>
      <c r="D197" s="153" t="s">
        <v>129</v>
      </c>
      <c r="E197" s="154" t="s">
        <v>340</v>
      </c>
      <c r="F197" s="155" t="s">
        <v>341</v>
      </c>
      <c r="G197" s="156" t="s">
        <v>206</v>
      </c>
      <c r="H197" s="157">
        <v>40.799999999999997</v>
      </c>
      <c r="I197" s="158"/>
      <c r="J197" s="158"/>
      <c r="K197" s="159"/>
      <c r="L197" s="160"/>
      <c r="M197" s="161" t="s">
        <v>1</v>
      </c>
      <c r="N197" s="162" t="s">
        <v>34</v>
      </c>
      <c r="O197" s="149">
        <v>0</v>
      </c>
      <c r="P197" s="149">
        <f t="shared" si="18"/>
        <v>0</v>
      </c>
      <c r="Q197" s="149">
        <v>2.0000000000000002E-5</v>
      </c>
      <c r="R197" s="149">
        <f t="shared" si="19"/>
        <v>8.1599999999999999E-4</v>
      </c>
      <c r="S197" s="149">
        <v>0</v>
      </c>
      <c r="T197" s="150">
        <f t="shared" si="20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1" t="s">
        <v>253</v>
      </c>
      <c r="AT197" s="151" t="s">
        <v>129</v>
      </c>
      <c r="AU197" s="151" t="s">
        <v>127</v>
      </c>
      <c r="AY197" s="14" t="s">
        <v>120</v>
      </c>
      <c r="BE197" s="152">
        <f t="shared" si="21"/>
        <v>0</v>
      </c>
      <c r="BF197" s="152">
        <f t="shared" si="22"/>
        <v>0</v>
      </c>
      <c r="BG197" s="152">
        <f t="shared" si="23"/>
        <v>0</v>
      </c>
      <c r="BH197" s="152">
        <f t="shared" si="24"/>
        <v>0</v>
      </c>
      <c r="BI197" s="152">
        <f t="shared" si="25"/>
        <v>0</v>
      </c>
      <c r="BJ197" s="14" t="s">
        <v>127</v>
      </c>
      <c r="BK197" s="152">
        <f t="shared" si="26"/>
        <v>0</v>
      </c>
      <c r="BL197" s="14" t="s">
        <v>187</v>
      </c>
      <c r="BM197" s="151" t="s">
        <v>342</v>
      </c>
    </row>
    <row r="198" spans="1:65" s="2" customFormat="1" ht="33" customHeight="1">
      <c r="A198" s="26"/>
      <c r="B198" s="139"/>
      <c r="C198" s="153" t="s">
        <v>343</v>
      </c>
      <c r="D198" s="153" t="s">
        <v>129</v>
      </c>
      <c r="E198" s="154" t="s">
        <v>344</v>
      </c>
      <c r="F198" s="155" t="s">
        <v>345</v>
      </c>
      <c r="G198" s="156" t="s">
        <v>206</v>
      </c>
      <c r="H198" s="157">
        <v>20.399999999999999</v>
      </c>
      <c r="I198" s="158"/>
      <c r="J198" s="158"/>
      <c r="K198" s="159"/>
      <c r="L198" s="160"/>
      <c r="M198" s="161" t="s">
        <v>1</v>
      </c>
      <c r="N198" s="162" t="s">
        <v>34</v>
      </c>
      <c r="O198" s="149">
        <v>0</v>
      </c>
      <c r="P198" s="149">
        <f t="shared" si="18"/>
        <v>0</v>
      </c>
      <c r="Q198" s="149">
        <v>4.0000000000000003E-5</v>
      </c>
      <c r="R198" s="149">
        <f t="shared" si="19"/>
        <v>8.1599999999999999E-4</v>
      </c>
      <c r="S198" s="149">
        <v>0</v>
      </c>
      <c r="T198" s="150">
        <f t="shared" si="20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1" t="s">
        <v>253</v>
      </c>
      <c r="AT198" s="151" t="s">
        <v>129</v>
      </c>
      <c r="AU198" s="151" t="s">
        <v>127</v>
      </c>
      <c r="AY198" s="14" t="s">
        <v>120</v>
      </c>
      <c r="BE198" s="152">
        <f t="shared" si="21"/>
        <v>0</v>
      </c>
      <c r="BF198" s="152">
        <f t="shared" si="22"/>
        <v>0</v>
      </c>
      <c r="BG198" s="152">
        <f t="shared" si="23"/>
        <v>0</v>
      </c>
      <c r="BH198" s="152">
        <f t="shared" si="24"/>
        <v>0</v>
      </c>
      <c r="BI198" s="152">
        <f t="shared" si="25"/>
        <v>0</v>
      </c>
      <c r="BJ198" s="14" t="s">
        <v>127</v>
      </c>
      <c r="BK198" s="152">
        <f t="shared" si="26"/>
        <v>0</v>
      </c>
      <c r="BL198" s="14" t="s">
        <v>187</v>
      </c>
      <c r="BM198" s="151" t="s">
        <v>346</v>
      </c>
    </row>
    <row r="199" spans="1:65" s="2" customFormat="1" ht="24.2" customHeight="1">
      <c r="A199" s="26"/>
      <c r="B199" s="139"/>
      <c r="C199" s="140" t="s">
        <v>347</v>
      </c>
      <c r="D199" s="140" t="s">
        <v>122</v>
      </c>
      <c r="E199" s="141" t="s">
        <v>348</v>
      </c>
      <c r="F199" s="142" t="s">
        <v>349</v>
      </c>
      <c r="G199" s="143" t="s">
        <v>295</v>
      </c>
      <c r="H199" s="144">
        <v>29.939</v>
      </c>
      <c r="I199" s="145"/>
      <c r="J199" s="145"/>
      <c r="K199" s="146"/>
      <c r="L199" s="27"/>
      <c r="M199" s="147" t="s">
        <v>1</v>
      </c>
      <c r="N199" s="148" t="s">
        <v>34</v>
      </c>
      <c r="O199" s="149">
        <v>0</v>
      </c>
      <c r="P199" s="149">
        <f t="shared" si="18"/>
        <v>0</v>
      </c>
      <c r="Q199" s="149">
        <v>0</v>
      </c>
      <c r="R199" s="149">
        <f t="shared" si="19"/>
        <v>0</v>
      </c>
      <c r="S199" s="149">
        <v>0</v>
      </c>
      <c r="T199" s="150">
        <f t="shared" si="20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1" t="s">
        <v>187</v>
      </c>
      <c r="AT199" s="151" t="s">
        <v>122</v>
      </c>
      <c r="AU199" s="151" t="s">
        <v>127</v>
      </c>
      <c r="AY199" s="14" t="s">
        <v>120</v>
      </c>
      <c r="BE199" s="152">
        <f t="shared" si="21"/>
        <v>0</v>
      </c>
      <c r="BF199" s="152">
        <f t="shared" si="22"/>
        <v>0</v>
      </c>
      <c r="BG199" s="152">
        <f t="shared" si="23"/>
        <v>0</v>
      </c>
      <c r="BH199" s="152">
        <f t="shared" si="24"/>
        <v>0</v>
      </c>
      <c r="BI199" s="152">
        <f t="shared" si="25"/>
        <v>0</v>
      </c>
      <c r="BJ199" s="14" t="s">
        <v>127</v>
      </c>
      <c r="BK199" s="152">
        <f t="shared" si="26"/>
        <v>0</v>
      </c>
      <c r="BL199" s="14" t="s">
        <v>187</v>
      </c>
      <c r="BM199" s="151" t="s">
        <v>350</v>
      </c>
    </row>
    <row r="200" spans="1:65" s="12" customFormat="1" ht="22.9" customHeight="1">
      <c r="B200" s="127"/>
      <c r="D200" s="128" t="s">
        <v>67</v>
      </c>
      <c r="E200" s="137" t="s">
        <v>351</v>
      </c>
      <c r="F200" s="137" t="s">
        <v>352</v>
      </c>
      <c r="J200" s="138">
        <f>BK200</f>
        <v>0</v>
      </c>
      <c r="L200" s="127"/>
      <c r="M200" s="131"/>
      <c r="N200" s="132"/>
      <c r="O200" s="132"/>
      <c r="P200" s="133">
        <f>SUM(P201:P206)</f>
        <v>14.457760000000002</v>
      </c>
      <c r="Q200" s="132"/>
      <c r="R200" s="133">
        <f>SUM(R201:R206)</f>
        <v>3.7743039999999999E-2</v>
      </c>
      <c r="S200" s="132"/>
      <c r="T200" s="134">
        <f>SUM(T201:T206)</f>
        <v>0</v>
      </c>
      <c r="AR200" s="128" t="s">
        <v>127</v>
      </c>
      <c r="AT200" s="135" t="s">
        <v>67</v>
      </c>
      <c r="AU200" s="135" t="s">
        <v>73</v>
      </c>
      <c r="AY200" s="128" t="s">
        <v>120</v>
      </c>
      <c r="BK200" s="136">
        <f>SUM(BK201:BK206)</f>
        <v>0</v>
      </c>
    </row>
    <row r="201" spans="1:65" s="2" customFormat="1" ht="21.75" customHeight="1">
      <c r="A201" s="26"/>
      <c r="B201" s="139"/>
      <c r="C201" s="140" t="s">
        <v>353</v>
      </c>
      <c r="D201" s="140" t="s">
        <v>122</v>
      </c>
      <c r="E201" s="141" t="s">
        <v>354</v>
      </c>
      <c r="F201" s="142" t="s">
        <v>355</v>
      </c>
      <c r="G201" s="143" t="s">
        <v>206</v>
      </c>
      <c r="H201" s="144">
        <v>15</v>
      </c>
      <c r="I201" s="145"/>
      <c r="J201" s="145"/>
      <c r="K201" s="146"/>
      <c r="L201" s="27"/>
      <c r="M201" s="147" t="s">
        <v>1</v>
      </c>
      <c r="N201" s="148" t="s">
        <v>34</v>
      </c>
      <c r="O201" s="149">
        <v>0.61755000000000004</v>
      </c>
      <c r="P201" s="149">
        <f t="shared" ref="P201:P206" si="27">O201*H201</f>
        <v>9.2632500000000011</v>
      </c>
      <c r="Q201" s="149">
        <v>1.77728E-3</v>
      </c>
      <c r="R201" s="149">
        <f t="shared" ref="R201:R206" si="28">Q201*H201</f>
        <v>2.6659200000000001E-2</v>
      </c>
      <c r="S201" s="149">
        <v>0</v>
      </c>
      <c r="T201" s="150">
        <f t="shared" ref="T201:T206" si="29">S201*H201</f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1" t="s">
        <v>187</v>
      </c>
      <c r="AT201" s="151" t="s">
        <v>122</v>
      </c>
      <c r="AU201" s="151" t="s">
        <v>127</v>
      </c>
      <c r="AY201" s="14" t="s">
        <v>120</v>
      </c>
      <c r="BE201" s="152">
        <f t="shared" ref="BE201:BE206" si="30">IF(N201="základná",J201,0)</f>
        <v>0</v>
      </c>
      <c r="BF201" s="152">
        <f t="shared" ref="BF201:BF206" si="31">IF(N201="znížená",J201,0)</f>
        <v>0</v>
      </c>
      <c r="BG201" s="152">
        <f t="shared" ref="BG201:BG206" si="32">IF(N201="zákl. prenesená",J201,0)</f>
        <v>0</v>
      </c>
      <c r="BH201" s="152">
        <f t="shared" ref="BH201:BH206" si="33">IF(N201="zníž. prenesená",J201,0)</f>
        <v>0</v>
      </c>
      <c r="BI201" s="152">
        <f t="shared" ref="BI201:BI206" si="34">IF(N201="nulová",J201,0)</f>
        <v>0</v>
      </c>
      <c r="BJ201" s="14" t="s">
        <v>127</v>
      </c>
      <c r="BK201" s="152">
        <f t="shared" ref="BK201:BK206" si="35">ROUND(I201*H201,2)</f>
        <v>0</v>
      </c>
      <c r="BL201" s="14" t="s">
        <v>187</v>
      </c>
      <c r="BM201" s="151" t="s">
        <v>356</v>
      </c>
    </row>
    <row r="202" spans="1:65" s="2" customFormat="1" ht="24.2" customHeight="1">
      <c r="A202" s="26"/>
      <c r="B202" s="139"/>
      <c r="C202" s="140" t="s">
        <v>357</v>
      </c>
      <c r="D202" s="140" t="s">
        <v>122</v>
      </c>
      <c r="E202" s="141" t="s">
        <v>358</v>
      </c>
      <c r="F202" s="142" t="s">
        <v>359</v>
      </c>
      <c r="G202" s="143" t="s">
        <v>206</v>
      </c>
      <c r="H202" s="144">
        <v>10</v>
      </c>
      <c r="I202" s="145"/>
      <c r="J202" s="145"/>
      <c r="K202" s="146"/>
      <c r="L202" s="27"/>
      <c r="M202" s="147" t="s">
        <v>1</v>
      </c>
      <c r="N202" s="148" t="s">
        <v>34</v>
      </c>
      <c r="O202" s="149">
        <v>0.19316</v>
      </c>
      <c r="P202" s="149">
        <f t="shared" si="27"/>
        <v>1.9316</v>
      </c>
      <c r="Q202" s="149">
        <v>5.8870000000000005E-4</v>
      </c>
      <c r="R202" s="149">
        <f t="shared" si="28"/>
        <v>5.8870000000000007E-3</v>
      </c>
      <c r="S202" s="149">
        <v>0</v>
      </c>
      <c r="T202" s="150">
        <f t="shared" si="29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1" t="s">
        <v>187</v>
      </c>
      <c r="AT202" s="151" t="s">
        <v>122</v>
      </c>
      <c r="AU202" s="151" t="s">
        <v>127</v>
      </c>
      <c r="AY202" s="14" t="s">
        <v>120</v>
      </c>
      <c r="BE202" s="152">
        <f t="shared" si="30"/>
        <v>0</v>
      </c>
      <c r="BF202" s="152">
        <f t="shared" si="31"/>
        <v>0</v>
      </c>
      <c r="BG202" s="152">
        <f t="shared" si="32"/>
        <v>0</v>
      </c>
      <c r="BH202" s="152">
        <f t="shared" si="33"/>
        <v>0</v>
      </c>
      <c r="BI202" s="152">
        <f t="shared" si="34"/>
        <v>0</v>
      </c>
      <c r="BJ202" s="14" t="s">
        <v>127</v>
      </c>
      <c r="BK202" s="152">
        <f t="shared" si="35"/>
        <v>0</v>
      </c>
      <c r="BL202" s="14" t="s">
        <v>187</v>
      </c>
      <c r="BM202" s="151" t="s">
        <v>360</v>
      </c>
    </row>
    <row r="203" spans="1:65" s="2" customFormat="1" ht="24.2" customHeight="1">
      <c r="A203" s="26"/>
      <c r="B203" s="139"/>
      <c r="C203" s="140" t="s">
        <v>361</v>
      </c>
      <c r="D203" s="140" t="s">
        <v>122</v>
      </c>
      <c r="E203" s="141" t="s">
        <v>362</v>
      </c>
      <c r="F203" s="142" t="s">
        <v>363</v>
      </c>
      <c r="G203" s="143" t="s">
        <v>206</v>
      </c>
      <c r="H203" s="144">
        <v>2</v>
      </c>
      <c r="I203" s="145"/>
      <c r="J203" s="145"/>
      <c r="K203" s="146"/>
      <c r="L203" s="27"/>
      <c r="M203" s="147" t="s">
        <v>1</v>
      </c>
      <c r="N203" s="148" t="s">
        <v>34</v>
      </c>
      <c r="O203" s="149">
        <v>0.29281000000000001</v>
      </c>
      <c r="P203" s="149">
        <f t="shared" si="27"/>
        <v>0.58562000000000003</v>
      </c>
      <c r="Q203" s="149">
        <v>1.6394999999999999E-3</v>
      </c>
      <c r="R203" s="149">
        <f t="shared" si="28"/>
        <v>3.2789999999999998E-3</v>
      </c>
      <c r="S203" s="149">
        <v>0</v>
      </c>
      <c r="T203" s="150">
        <f t="shared" si="29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1" t="s">
        <v>187</v>
      </c>
      <c r="AT203" s="151" t="s">
        <v>122</v>
      </c>
      <c r="AU203" s="151" t="s">
        <v>127</v>
      </c>
      <c r="AY203" s="14" t="s">
        <v>120</v>
      </c>
      <c r="BE203" s="152">
        <f t="shared" si="30"/>
        <v>0</v>
      </c>
      <c r="BF203" s="152">
        <f t="shared" si="31"/>
        <v>0</v>
      </c>
      <c r="BG203" s="152">
        <f t="shared" si="32"/>
        <v>0</v>
      </c>
      <c r="BH203" s="152">
        <f t="shared" si="33"/>
        <v>0</v>
      </c>
      <c r="BI203" s="152">
        <f t="shared" si="34"/>
        <v>0</v>
      </c>
      <c r="BJ203" s="14" t="s">
        <v>127</v>
      </c>
      <c r="BK203" s="152">
        <f t="shared" si="35"/>
        <v>0</v>
      </c>
      <c r="BL203" s="14" t="s">
        <v>187</v>
      </c>
      <c r="BM203" s="151" t="s">
        <v>364</v>
      </c>
    </row>
    <row r="204" spans="1:65" s="2" customFormat="1" ht="21.75" customHeight="1">
      <c r="A204" s="26"/>
      <c r="B204" s="139"/>
      <c r="C204" s="140" t="s">
        <v>365</v>
      </c>
      <c r="D204" s="140" t="s">
        <v>122</v>
      </c>
      <c r="E204" s="141" t="s">
        <v>366</v>
      </c>
      <c r="F204" s="142" t="s">
        <v>367</v>
      </c>
      <c r="G204" s="143" t="s">
        <v>206</v>
      </c>
      <c r="H204" s="144">
        <v>3</v>
      </c>
      <c r="I204" s="145"/>
      <c r="J204" s="145"/>
      <c r="K204" s="146"/>
      <c r="L204" s="27"/>
      <c r="M204" s="147" t="s">
        <v>1</v>
      </c>
      <c r="N204" s="148" t="s">
        <v>34</v>
      </c>
      <c r="O204" s="149">
        <v>0.34243000000000001</v>
      </c>
      <c r="P204" s="149">
        <f t="shared" si="27"/>
        <v>1.02729</v>
      </c>
      <c r="Q204" s="149">
        <v>6.3927999999999999E-4</v>
      </c>
      <c r="R204" s="149">
        <f t="shared" si="28"/>
        <v>1.9178400000000001E-3</v>
      </c>
      <c r="S204" s="149">
        <v>0</v>
      </c>
      <c r="T204" s="150">
        <f t="shared" si="29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1" t="s">
        <v>187</v>
      </c>
      <c r="AT204" s="151" t="s">
        <v>122</v>
      </c>
      <c r="AU204" s="151" t="s">
        <v>127</v>
      </c>
      <c r="AY204" s="14" t="s">
        <v>120</v>
      </c>
      <c r="BE204" s="152">
        <f t="shared" si="30"/>
        <v>0</v>
      </c>
      <c r="BF204" s="152">
        <f t="shared" si="31"/>
        <v>0</v>
      </c>
      <c r="BG204" s="152">
        <f t="shared" si="32"/>
        <v>0</v>
      </c>
      <c r="BH204" s="152">
        <f t="shared" si="33"/>
        <v>0</v>
      </c>
      <c r="BI204" s="152">
        <f t="shared" si="34"/>
        <v>0</v>
      </c>
      <c r="BJ204" s="14" t="s">
        <v>127</v>
      </c>
      <c r="BK204" s="152">
        <f t="shared" si="35"/>
        <v>0</v>
      </c>
      <c r="BL204" s="14" t="s">
        <v>187</v>
      </c>
      <c r="BM204" s="151" t="s">
        <v>368</v>
      </c>
    </row>
    <row r="205" spans="1:65" s="2" customFormat="1" ht="24.2" customHeight="1">
      <c r="A205" s="26"/>
      <c r="B205" s="139"/>
      <c r="C205" s="140" t="s">
        <v>369</v>
      </c>
      <c r="D205" s="140" t="s">
        <v>122</v>
      </c>
      <c r="E205" s="141" t="s">
        <v>370</v>
      </c>
      <c r="F205" s="142" t="s">
        <v>371</v>
      </c>
      <c r="G205" s="143" t="s">
        <v>206</v>
      </c>
      <c r="H205" s="144">
        <v>30</v>
      </c>
      <c r="I205" s="145"/>
      <c r="J205" s="145"/>
      <c r="K205" s="146"/>
      <c r="L205" s="27"/>
      <c r="M205" s="147" t="s">
        <v>1</v>
      </c>
      <c r="N205" s="148" t="s">
        <v>34</v>
      </c>
      <c r="O205" s="149">
        <v>5.5E-2</v>
      </c>
      <c r="P205" s="149">
        <f t="shared" si="27"/>
        <v>1.65</v>
      </c>
      <c r="Q205" s="149">
        <v>0</v>
      </c>
      <c r="R205" s="149">
        <f t="shared" si="28"/>
        <v>0</v>
      </c>
      <c r="S205" s="149">
        <v>0</v>
      </c>
      <c r="T205" s="150">
        <f t="shared" si="29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1" t="s">
        <v>187</v>
      </c>
      <c r="AT205" s="151" t="s">
        <v>122</v>
      </c>
      <c r="AU205" s="151" t="s">
        <v>127</v>
      </c>
      <c r="AY205" s="14" t="s">
        <v>120</v>
      </c>
      <c r="BE205" s="152">
        <f t="shared" si="30"/>
        <v>0</v>
      </c>
      <c r="BF205" s="152">
        <f t="shared" si="31"/>
        <v>0</v>
      </c>
      <c r="BG205" s="152">
        <f t="shared" si="32"/>
        <v>0</v>
      </c>
      <c r="BH205" s="152">
        <f t="shared" si="33"/>
        <v>0</v>
      </c>
      <c r="BI205" s="152">
        <f t="shared" si="34"/>
        <v>0</v>
      </c>
      <c r="BJ205" s="14" t="s">
        <v>127</v>
      </c>
      <c r="BK205" s="152">
        <f t="shared" si="35"/>
        <v>0</v>
      </c>
      <c r="BL205" s="14" t="s">
        <v>187</v>
      </c>
      <c r="BM205" s="151" t="s">
        <v>372</v>
      </c>
    </row>
    <row r="206" spans="1:65" s="2" customFormat="1" ht="24.2" customHeight="1">
      <c r="A206" s="26"/>
      <c r="B206" s="139"/>
      <c r="C206" s="140" t="s">
        <v>373</v>
      </c>
      <c r="D206" s="140" t="s">
        <v>122</v>
      </c>
      <c r="E206" s="141" t="s">
        <v>374</v>
      </c>
      <c r="F206" s="142" t="s">
        <v>375</v>
      </c>
      <c r="G206" s="143" t="s">
        <v>295</v>
      </c>
      <c r="H206" s="144">
        <v>6.2809999999999997</v>
      </c>
      <c r="I206" s="145"/>
      <c r="J206" s="145"/>
      <c r="K206" s="146"/>
      <c r="L206" s="27"/>
      <c r="M206" s="147" t="s">
        <v>1</v>
      </c>
      <c r="N206" s="148" t="s">
        <v>34</v>
      </c>
      <c r="O206" s="149">
        <v>0</v>
      </c>
      <c r="P206" s="149">
        <f t="shared" si="27"/>
        <v>0</v>
      </c>
      <c r="Q206" s="149">
        <v>0</v>
      </c>
      <c r="R206" s="149">
        <f t="shared" si="28"/>
        <v>0</v>
      </c>
      <c r="S206" s="149">
        <v>0</v>
      </c>
      <c r="T206" s="150">
        <f t="shared" si="29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1" t="s">
        <v>187</v>
      </c>
      <c r="AT206" s="151" t="s">
        <v>122</v>
      </c>
      <c r="AU206" s="151" t="s">
        <v>127</v>
      </c>
      <c r="AY206" s="14" t="s">
        <v>120</v>
      </c>
      <c r="BE206" s="152">
        <f t="shared" si="30"/>
        <v>0</v>
      </c>
      <c r="BF206" s="152">
        <f t="shared" si="31"/>
        <v>0</v>
      </c>
      <c r="BG206" s="152">
        <f t="shared" si="32"/>
        <v>0</v>
      </c>
      <c r="BH206" s="152">
        <f t="shared" si="33"/>
        <v>0</v>
      </c>
      <c r="BI206" s="152">
        <f t="shared" si="34"/>
        <v>0</v>
      </c>
      <c r="BJ206" s="14" t="s">
        <v>127</v>
      </c>
      <c r="BK206" s="152">
        <f t="shared" si="35"/>
        <v>0</v>
      </c>
      <c r="BL206" s="14" t="s">
        <v>187</v>
      </c>
      <c r="BM206" s="151" t="s">
        <v>376</v>
      </c>
    </row>
    <row r="207" spans="1:65" s="12" customFormat="1" ht="22.9" customHeight="1">
      <c r="B207" s="127"/>
      <c r="D207" s="128" t="s">
        <v>67</v>
      </c>
      <c r="E207" s="137" t="s">
        <v>377</v>
      </c>
      <c r="F207" s="137" t="s">
        <v>378</v>
      </c>
      <c r="J207" s="138">
        <f>BK207</f>
        <v>0</v>
      </c>
      <c r="L207" s="127"/>
      <c r="M207" s="131"/>
      <c r="N207" s="132"/>
      <c r="O207" s="132"/>
      <c r="P207" s="133">
        <f>SUM(P208:P216)</f>
        <v>33.135469999999998</v>
      </c>
      <c r="Q207" s="132"/>
      <c r="R207" s="133">
        <f>SUM(R208:R216)</f>
        <v>3.8075400000000002E-2</v>
      </c>
      <c r="S207" s="132"/>
      <c r="T207" s="134">
        <f>SUM(T208:T216)</f>
        <v>0</v>
      </c>
      <c r="AR207" s="128" t="s">
        <v>127</v>
      </c>
      <c r="AT207" s="135" t="s">
        <v>67</v>
      </c>
      <c r="AU207" s="135" t="s">
        <v>73</v>
      </c>
      <c r="AY207" s="128" t="s">
        <v>120</v>
      </c>
      <c r="BK207" s="136">
        <f>SUM(BK208:BK216)</f>
        <v>0</v>
      </c>
    </row>
    <row r="208" spans="1:65" s="2" customFormat="1" ht="24.2" customHeight="1">
      <c r="A208" s="26"/>
      <c r="B208" s="139"/>
      <c r="C208" s="140" t="s">
        <v>379</v>
      </c>
      <c r="D208" s="140" t="s">
        <v>122</v>
      </c>
      <c r="E208" s="141" t="s">
        <v>380</v>
      </c>
      <c r="F208" s="142" t="s">
        <v>381</v>
      </c>
      <c r="G208" s="143" t="s">
        <v>206</v>
      </c>
      <c r="H208" s="144">
        <v>30</v>
      </c>
      <c r="I208" s="145"/>
      <c r="J208" s="145"/>
      <c r="K208" s="146"/>
      <c r="L208" s="27"/>
      <c r="M208" s="147" t="s">
        <v>1</v>
      </c>
      <c r="N208" s="148" t="s">
        <v>34</v>
      </c>
      <c r="O208" s="149">
        <v>0.29871999999999999</v>
      </c>
      <c r="P208" s="149">
        <f t="shared" ref="P208:P216" si="36">O208*H208</f>
        <v>8.9615999999999989</v>
      </c>
      <c r="Q208" s="149">
        <v>1.34E-4</v>
      </c>
      <c r="R208" s="149">
        <f t="shared" ref="R208:R216" si="37">Q208*H208</f>
        <v>4.0200000000000001E-3</v>
      </c>
      <c r="S208" s="149">
        <v>0</v>
      </c>
      <c r="T208" s="150">
        <f t="shared" ref="T208:T216" si="38"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1" t="s">
        <v>187</v>
      </c>
      <c r="AT208" s="151" t="s">
        <v>122</v>
      </c>
      <c r="AU208" s="151" t="s">
        <v>127</v>
      </c>
      <c r="AY208" s="14" t="s">
        <v>120</v>
      </c>
      <c r="BE208" s="152">
        <f t="shared" ref="BE208:BE216" si="39">IF(N208="základná",J208,0)</f>
        <v>0</v>
      </c>
      <c r="BF208" s="152">
        <f t="shared" ref="BF208:BF216" si="40">IF(N208="znížená",J208,0)</f>
        <v>0</v>
      </c>
      <c r="BG208" s="152">
        <f t="shared" ref="BG208:BG216" si="41">IF(N208="zákl. prenesená",J208,0)</f>
        <v>0</v>
      </c>
      <c r="BH208" s="152">
        <f t="shared" ref="BH208:BH216" si="42">IF(N208="zníž. prenesená",J208,0)</f>
        <v>0</v>
      </c>
      <c r="BI208" s="152">
        <f t="shared" ref="BI208:BI216" si="43">IF(N208="nulová",J208,0)</f>
        <v>0</v>
      </c>
      <c r="BJ208" s="14" t="s">
        <v>127</v>
      </c>
      <c r="BK208" s="152">
        <f t="shared" ref="BK208:BK216" si="44">ROUND(I208*H208,2)</f>
        <v>0</v>
      </c>
      <c r="BL208" s="14" t="s">
        <v>187</v>
      </c>
      <c r="BM208" s="151" t="s">
        <v>382</v>
      </c>
    </row>
    <row r="209" spans="1:65" s="2" customFormat="1" ht="24.2" customHeight="1">
      <c r="A209" s="26"/>
      <c r="B209" s="139"/>
      <c r="C209" s="140" t="s">
        <v>383</v>
      </c>
      <c r="D209" s="140" t="s">
        <v>122</v>
      </c>
      <c r="E209" s="141" t="s">
        <v>384</v>
      </c>
      <c r="F209" s="142" t="s">
        <v>385</v>
      </c>
      <c r="G209" s="143" t="s">
        <v>206</v>
      </c>
      <c r="H209" s="144">
        <v>15</v>
      </c>
      <c r="I209" s="145"/>
      <c r="J209" s="145"/>
      <c r="K209" s="146"/>
      <c r="L209" s="27"/>
      <c r="M209" s="147" t="s">
        <v>1</v>
      </c>
      <c r="N209" s="148" t="s">
        <v>34</v>
      </c>
      <c r="O209" s="149">
        <v>0.31403999999999999</v>
      </c>
      <c r="P209" s="149">
        <f t="shared" si="36"/>
        <v>4.7105999999999995</v>
      </c>
      <c r="Q209" s="149">
        <v>1.9349999999999999E-4</v>
      </c>
      <c r="R209" s="149">
        <f t="shared" si="37"/>
        <v>2.9024999999999997E-3</v>
      </c>
      <c r="S209" s="149">
        <v>0</v>
      </c>
      <c r="T209" s="150">
        <f t="shared" si="38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1" t="s">
        <v>187</v>
      </c>
      <c r="AT209" s="151" t="s">
        <v>122</v>
      </c>
      <c r="AU209" s="151" t="s">
        <v>127</v>
      </c>
      <c r="AY209" s="14" t="s">
        <v>120</v>
      </c>
      <c r="BE209" s="152">
        <f t="shared" si="39"/>
        <v>0</v>
      </c>
      <c r="BF209" s="152">
        <f t="shared" si="40"/>
        <v>0</v>
      </c>
      <c r="BG209" s="152">
        <f t="shared" si="41"/>
        <v>0</v>
      </c>
      <c r="BH209" s="152">
        <f t="shared" si="42"/>
        <v>0</v>
      </c>
      <c r="BI209" s="152">
        <f t="shared" si="43"/>
        <v>0</v>
      </c>
      <c r="BJ209" s="14" t="s">
        <v>127</v>
      </c>
      <c r="BK209" s="152">
        <f t="shared" si="44"/>
        <v>0</v>
      </c>
      <c r="BL209" s="14" t="s">
        <v>187</v>
      </c>
      <c r="BM209" s="151" t="s">
        <v>386</v>
      </c>
    </row>
    <row r="210" spans="1:65" s="2" customFormat="1" ht="24.2" customHeight="1">
      <c r="A210" s="26"/>
      <c r="B210" s="139"/>
      <c r="C210" s="140" t="s">
        <v>387</v>
      </c>
      <c r="D210" s="140" t="s">
        <v>122</v>
      </c>
      <c r="E210" s="141" t="s">
        <v>388</v>
      </c>
      <c r="F210" s="142" t="s">
        <v>389</v>
      </c>
      <c r="G210" s="143" t="s">
        <v>206</v>
      </c>
      <c r="H210" s="144">
        <v>15</v>
      </c>
      <c r="I210" s="145"/>
      <c r="J210" s="145"/>
      <c r="K210" s="146"/>
      <c r="L210" s="27"/>
      <c r="M210" s="147" t="s">
        <v>1</v>
      </c>
      <c r="N210" s="148" t="s">
        <v>34</v>
      </c>
      <c r="O210" s="149">
        <v>0.36166999999999999</v>
      </c>
      <c r="P210" s="149">
        <f t="shared" si="36"/>
        <v>5.4250499999999997</v>
      </c>
      <c r="Q210" s="149">
        <v>3.1050000000000001E-4</v>
      </c>
      <c r="R210" s="149">
        <f t="shared" si="37"/>
        <v>4.6575000000000002E-3</v>
      </c>
      <c r="S210" s="149">
        <v>0</v>
      </c>
      <c r="T210" s="150">
        <f t="shared" si="38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1" t="s">
        <v>187</v>
      </c>
      <c r="AT210" s="151" t="s">
        <v>122</v>
      </c>
      <c r="AU210" s="151" t="s">
        <v>127</v>
      </c>
      <c r="AY210" s="14" t="s">
        <v>120</v>
      </c>
      <c r="BE210" s="152">
        <f t="shared" si="39"/>
        <v>0</v>
      </c>
      <c r="BF210" s="152">
        <f t="shared" si="40"/>
        <v>0</v>
      </c>
      <c r="BG210" s="152">
        <f t="shared" si="41"/>
        <v>0</v>
      </c>
      <c r="BH210" s="152">
        <f t="shared" si="42"/>
        <v>0</v>
      </c>
      <c r="BI210" s="152">
        <f t="shared" si="43"/>
        <v>0</v>
      </c>
      <c r="BJ210" s="14" t="s">
        <v>127</v>
      </c>
      <c r="BK210" s="152">
        <f t="shared" si="44"/>
        <v>0</v>
      </c>
      <c r="BL210" s="14" t="s">
        <v>187</v>
      </c>
      <c r="BM210" s="151" t="s">
        <v>390</v>
      </c>
    </row>
    <row r="211" spans="1:65" s="2" customFormat="1" ht="24.2" customHeight="1">
      <c r="A211" s="26"/>
      <c r="B211" s="139"/>
      <c r="C211" s="140" t="s">
        <v>391</v>
      </c>
      <c r="D211" s="140" t="s">
        <v>122</v>
      </c>
      <c r="E211" s="141" t="s">
        <v>392</v>
      </c>
      <c r="F211" s="142" t="s">
        <v>393</v>
      </c>
      <c r="G211" s="143" t="s">
        <v>206</v>
      </c>
      <c r="H211" s="144">
        <v>10</v>
      </c>
      <c r="I211" s="145"/>
      <c r="J211" s="145"/>
      <c r="K211" s="146"/>
      <c r="L211" s="27"/>
      <c r="M211" s="147" t="s">
        <v>1</v>
      </c>
      <c r="N211" s="148" t="s">
        <v>34</v>
      </c>
      <c r="O211" s="149">
        <v>0.39904000000000001</v>
      </c>
      <c r="P211" s="149">
        <f t="shared" si="36"/>
        <v>3.9904000000000002</v>
      </c>
      <c r="Q211" s="149">
        <v>5.6649999999999995E-4</v>
      </c>
      <c r="R211" s="149">
        <f t="shared" si="37"/>
        <v>5.6649999999999999E-3</v>
      </c>
      <c r="S211" s="149">
        <v>0</v>
      </c>
      <c r="T211" s="150">
        <f t="shared" si="38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1" t="s">
        <v>187</v>
      </c>
      <c r="AT211" s="151" t="s">
        <v>122</v>
      </c>
      <c r="AU211" s="151" t="s">
        <v>127</v>
      </c>
      <c r="AY211" s="14" t="s">
        <v>120</v>
      </c>
      <c r="BE211" s="152">
        <f t="shared" si="39"/>
        <v>0</v>
      </c>
      <c r="BF211" s="152">
        <f t="shared" si="40"/>
        <v>0</v>
      </c>
      <c r="BG211" s="152">
        <f t="shared" si="41"/>
        <v>0</v>
      </c>
      <c r="BH211" s="152">
        <f t="shared" si="42"/>
        <v>0</v>
      </c>
      <c r="BI211" s="152">
        <f t="shared" si="43"/>
        <v>0</v>
      </c>
      <c r="BJ211" s="14" t="s">
        <v>127</v>
      </c>
      <c r="BK211" s="152">
        <f t="shared" si="44"/>
        <v>0</v>
      </c>
      <c r="BL211" s="14" t="s">
        <v>187</v>
      </c>
      <c r="BM211" s="151" t="s">
        <v>394</v>
      </c>
    </row>
    <row r="212" spans="1:65" s="2" customFormat="1" ht="16.5" customHeight="1">
      <c r="A212" s="26"/>
      <c r="B212" s="139"/>
      <c r="C212" s="140" t="s">
        <v>395</v>
      </c>
      <c r="D212" s="140" t="s">
        <v>122</v>
      </c>
      <c r="E212" s="141" t="s">
        <v>396</v>
      </c>
      <c r="F212" s="142" t="s">
        <v>397</v>
      </c>
      <c r="G212" s="143" t="s">
        <v>211</v>
      </c>
      <c r="H212" s="144">
        <v>12</v>
      </c>
      <c r="I212" s="145"/>
      <c r="J212" s="145"/>
      <c r="K212" s="146"/>
      <c r="L212" s="27"/>
      <c r="M212" s="147" t="s">
        <v>1</v>
      </c>
      <c r="N212" s="148" t="s">
        <v>34</v>
      </c>
      <c r="O212" s="149">
        <v>0.12536</v>
      </c>
      <c r="P212" s="149">
        <f t="shared" si="36"/>
        <v>1.5043199999999999</v>
      </c>
      <c r="Q212" s="149">
        <v>9.5000000000000005E-6</v>
      </c>
      <c r="R212" s="149">
        <f t="shared" si="37"/>
        <v>1.1400000000000001E-4</v>
      </c>
      <c r="S212" s="149">
        <v>0</v>
      </c>
      <c r="T212" s="150">
        <f t="shared" si="38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1" t="s">
        <v>187</v>
      </c>
      <c r="AT212" s="151" t="s">
        <v>122</v>
      </c>
      <c r="AU212" s="151" t="s">
        <v>127</v>
      </c>
      <c r="AY212" s="14" t="s">
        <v>120</v>
      </c>
      <c r="BE212" s="152">
        <f t="shared" si="39"/>
        <v>0</v>
      </c>
      <c r="BF212" s="152">
        <f t="shared" si="40"/>
        <v>0</v>
      </c>
      <c r="BG212" s="152">
        <f t="shared" si="41"/>
        <v>0</v>
      </c>
      <c r="BH212" s="152">
        <f t="shared" si="42"/>
        <v>0</v>
      </c>
      <c r="BI212" s="152">
        <f t="shared" si="43"/>
        <v>0</v>
      </c>
      <c r="BJ212" s="14" t="s">
        <v>127</v>
      </c>
      <c r="BK212" s="152">
        <f t="shared" si="44"/>
        <v>0</v>
      </c>
      <c r="BL212" s="14" t="s">
        <v>187</v>
      </c>
      <c r="BM212" s="151" t="s">
        <v>398</v>
      </c>
    </row>
    <row r="213" spans="1:65" s="2" customFormat="1" ht="33" customHeight="1">
      <c r="A213" s="26"/>
      <c r="B213" s="139"/>
      <c r="C213" s="153" t="s">
        <v>399</v>
      </c>
      <c r="D213" s="153" t="s">
        <v>129</v>
      </c>
      <c r="E213" s="154" t="s">
        <v>400</v>
      </c>
      <c r="F213" s="155" t="s">
        <v>401</v>
      </c>
      <c r="G213" s="156" t="s">
        <v>211</v>
      </c>
      <c r="H213" s="157">
        <v>12</v>
      </c>
      <c r="I213" s="158"/>
      <c r="J213" s="158"/>
      <c r="K213" s="159"/>
      <c r="L213" s="160"/>
      <c r="M213" s="161" t="s">
        <v>1</v>
      </c>
      <c r="N213" s="162" t="s">
        <v>34</v>
      </c>
      <c r="O213" s="149">
        <v>0</v>
      </c>
      <c r="P213" s="149">
        <f t="shared" si="36"/>
        <v>0</v>
      </c>
      <c r="Q213" s="149">
        <v>5.8E-4</v>
      </c>
      <c r="R213" s="149">
        <f t="shared" si="37"/>
        <v>6.96E-3</v>
      </c>
      <c r="S213" s="149">
        <v>0</v>
      </c>
      <c r="T213" s="150">
        <f t="shared" si="38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1" t="s">
        <v>253</v>
      </c>
      <c r="AT213" s="151" t="s">
        <v>129</v>
      </c>
      <c r="AU213" s="151" t="s">
        <v>127</v>
      </c>
      <c r="AY213" s="14" t="s">
        <v>120</v>
      </c>
      <c r="BE213" s="152">
        <f t="shared" si="39"/>
        <v>0</v>
      </c>
      <c r="BF213" s="152">
        <f t="shared" si="40"/>
        <v>0</v>
      </c>
      <c r="BG213" s="152">
        <f t="shared" si="41"/>
        <v>0</v>
      </c>
      <c r="BH213" s="152">
        <f t="shared" si="42"/>
        <v>0</v>
      </c>
      <c r="BI213" s="152">
        <f t="shared" si="43"/>
        <v>0</v>
      </c>
      <c r="BJ213" s="14" t="s">
        <v>127</v>
      </c>
      <c r="BK213" s="152">
        <f t="shared" si="44"/>
        <v>0</v>
      </c>
      <c r="BL213" s="14" t="s">
        <v>187</v>
      </c>
      <c r="BM213" s="151" t="s">
        <v>402</v>
      </c>
    </row>
    <row r="214" spans="1:65" s="2" customFormat="1" ht="24.2" customHeight="1">
      <c r="A214" s="26"/>
      <c r="B214" s="139"/>
      <c r="C214" s="140" t="s">
        <v>403</v>
      </c>
      <c r="D214" s="140" t="s">
        <v>122</v>
      </c>
      <c r="E214" s="141" t="s">
        <v>404</v>
      </c>
      <c r="F214" s="142" t="s">
        <v>405</v>
      </c>
      <c r="G214" s="143" t="s">
        <v>206</v>
      </c>
      <c r="H214" s="144">
        <v>70</v>
      </c>
      <c r="I214" s="145"/>
      <c r="J214" s="145"/>
      <c r="K214" s="146"/>
      <c r="L214" s="27"/>
      <c r="M214" s="147" t="s">
        <v>1</v>
      </c>
      <c r="N214" s="148" t="s">
        <v>34</v>
      </c>
      <c r="O214" s="149">
        <v>6.4000000000000001E-2</v>
      </c>
      <c r="P214" s="149">
        <f t="shared" si="36"/>
        <v>4.4800000000000004</v>
      </c>
      <c r="Q214" s="149">
        <v>1.8652E-4</v>
      </c>
      <c r="R214" s="149">
        <f t="shared" si="37"/>
        <v>1.3056399999999999E-2</v>
      </c>
      <c r="S214" s="149">
        <v>0</v>
      </c>
      <c r="T214" s="150">
        <f t="shared" si="38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1" t="s">
        <v>187</v>
      </c>
      <c r="AT214" s="151" t="s">
        <v>122</v>
      </c>
      <c r="AU214" s="151" t="s">
        <v>127</v>
      </c>
      <c r="AY214" s="14" t="s">
        <v>120</v>
      </c>
      <c r="BE214" s="152">
        <f t="shared" si="39"/>
        <v>0</v>
      </c>
      <c r="BF214" s="152">
        <f t="shared" si="40"/>
        <v>0</v>
      </c>
      <c r="BG214" s="152">
        <f t="shared" si="41"/>
        <v>0</v>
      </c>
      <c r="BH214" s="152">
        <f t="shared" si="42"/>
        <v>0</v>
      </c>
      <c r="BI214" s="152">
        <f t="shared" si="43"/>
        <v>0</v>
      </c>
      <c r="BJ214" s="14" t="s">
        <v>127</v>
      </c>
      <c r="BK214" s="152">
        <f t="shared" si="44"/>
        <v>0</v>
      </c>
      <c r="BL214" s="14" t="s">
        <v>187</v>
      </c>
      <c r="BM214" s="151" t="s">
        <v>406</v>
      </c>
    </row>
    <row r="215" spans="1:65" s="2" customFormat="1" ht="24.2" customHeight="1">
      <c r="A215" s="26"/>
      <c r="B215" s="139"/>
      <c r="C215" s="140" t="s">
        <v>407</v>
      </c>
      <c r="D215" s="140" t="s">
        <v>122</v>
      </c>
      <c r="E215" s="141" t="s">
        <v>408</v>
      </c>
      <c r="F215" s="142" t="s">
        <v>409</v>
      </c>
      <c r="G215" s="143" t="s">
        <v>206</v>
      </c>
      <c r="H215" s="144">
        <v>70</v>
      </c>
      <c r="I215" s="145"/>
      <c r="J215" s="145"/>
      <c r="K215" s="146"/>
      <c r="L215" s="27"/>
      <c r="M215" s="147" t="s">
        <v>1</v>
      </c>
      <c r="N215" s="148" t="s">
        <v>34</v>
      </c>
      <c r="O215" s="149">
        <v>5.8049999999999997E-2</v>
      </c>
      <c r="P215" s="149">
        <f t="shared" si="36"/>
        <v>4.0634999999999994</v>
      </c>
      <c r="Q215" s="149">
        <v>1.0000000000000001E-5</v>
      </c>
      <c r="R215" s="149">
        <f t="shared" si="37"/>
        <v>7.000000000000001E-4</v>
      </c>
      <c r="S215" s="149">
        <v>0</v>
      </c>
      <c r="T215" s="150">
        <f t="shared" si="38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1" t="s">
        <v>187</v>
      </c>
      <c r="AT215" s="151" t="s">
        <v>122</v>
      </c>
      <c r="AU215" s="151" t="s">
        <v>127</v>
      </c>
      <c r="AY215" s="14" t="s">
        <v>120</v>
      </c>
      <c r="BE215" s="152">
        <f t="shared" si="39"/>
        <v>0</v>
      </c>
      <c r="BF215" s="152">
        <f t="shared" si="40"/>
        <v>0</v>
      </c>
      <c r="BG215" s="152">
        <f t="shared" si="41"/>
        <v>0</v>
      </c>
      <c r="BH215" s="152">
        <f t="shared" si="42"/>
        <v>0</v>
      </c>
      <c r="BI215" s="152">
        <f t="shared" si="43"/>
        <v>0</v>
      </c>
      <c r="BJ215" s="14" t="s">
        <v>127</v>
      </c>
      <c r="BK215" s="152">
        <f t="shared" si="44"/>
        <v>0</v>
      </c>
      <c r="BL215" s="14" t="s">
        <v>187</v>
      </c>
      <c r="BM215" s="151" t="s">
        <v>410</v>
      </c>
    </row>
    <row r="216" spans="1:65" s="2" customFormat="1" ht="24.2" customHeight="1">
      <c r="A216" s="26"/>
      <c r="B216" s="139"/>
      <c r="C216" s="140" t="s">
        <v>411</v>
      </c>
      <c r="D216" s="140" t="s">
        <v>122</v>
      </c>
      <c r="E216" s="141" t="s">
        <v>412</v>
      </c>
      <c r="F216" s="142" t="s">
        <v>413</v>
      </c>
      <c r="G216" s="143" t="s">
        <v>295</v>
      </c>
      <c r="H216" s="144">
        <v>12.867000000000001</v>
      </c>
      <c r="I216" s="145"/>
      <c r="J216" s="145"/>
      <c r="K216" s="146"/>
      <c r="L216" s="27"/>
      <c r="M216" s="147" t="s">
        <v>1</v>
      </c>
      <c r="N216" s="148" t="s">
        <v>34</v>
      </c>
      <c r="O216" s="149">
        <v>0</v>
      </c>
      <c r="P216" s="149">
        <f t="shared" si="36"/>
        <v>0</v>
      </c>
      <c r="Q216" s="149">
        <v>0</v>
      </c>
      <c r="R216" s="149">
        <f t="shared" si="37"/>
        <v>0</v>
      </c>
      <c r="S216" s="149">
        <v>0</v>
      </c>
      <c r="T216" s="150">
        <f t="shared" si="38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1" t="s">
        <v>187</v>
      </c>
      <c r="AT216" s="151" t="s">
        <v>122</v>
      </c>
      <c r="AU216" s="151" t="s">
        <v>127</v>
      </c>
      <c r="AY216" s="14" t="s">
        <v>120</v>
      </c>
      <c r="BE216" s="152">
        <f t="shared" si="39"/>
        <v>0</v>
      </c>
      <c r="BF216" s="152">
        <f t="shared" si="40"/>
        <v>0</v>
      </c>
      <c r="BG216" s="152">
        <f t="shared" si="41"/>
        <v>0</v>
      </c>
      <c r="BH216" s="152">
        <f t="shared" si="42"/>
        <v>0</v>
      </c>
      <c r="BI216" s="152">
        <f t="shared" si="43"/>
        <v>0</v>
      </c>
      <c r="BJ216" s="14" t="s">
        <v>127</v>
      </c>
      <c r="BK216" s="152">
        <f t="shared" si="44"/>
        <v>0</v>
      </c>
      <c r="BL216" s="14" t="s">
        <v>187</v>
      </c>
      <c r="BM216" s="151" t="s">
        <v>414</v>
      </c>
    </row>
    <row r="217" spans="1:65" s="12" customFormat="1" ht="22.9" customHeight="1">
      <c r="B217" s="127"/>
      <c r="D217" s="128" t="s">
        <v>67</v>
      </c>
      <c r="E217" s="137" t="s">
        <v>415</v>
      </c>
      <c r="F217" s="137" t="s">
        <v>416</v>
      </c>
      <c r="J217" s="138">
        <f>BK217</f>
        <v>0</v>
      </c>
      <c r="L217" s="127"/>
      <c r="M217" s="131"/>
      <c r="N217" s="132"/>
      <c r="O217" s="132"/>
      <c r="P217" s="133">
        <f>SUM(P218:P246)</f>
        <v>40.597350000000006</v>
      </c>
      <c r="Q217" s="132"/>
      <c r="R217" s="133">
        <f>SUM(R218:R246)</f>
        <v>0.19541851000000002</v>
      </c>
      <c r="S217" s="132"/>
      <c r="T217" s="134">
        <f>SUM(T218:T246)</f>
        <v>0</v>
      </c>
      <c r="AR217" s="128" t="s">
        <v>127</v>
      </c>
      <c r="AT217" s="135" t="s">
        <v>67</v>
      </c>
      <c r="AU217" s="135" t="s">
        <v>73</v>
      </c>
      <c r="AY217" s="128" t="s">
        <v>120</v>
      </c>
      <c r="BK217" s="136">
        <f>SUM(BK218:BK246)</f>
        <v>0</v>
      </c>
    </row>
    <row r="218" spans="1:65" s="2" customFormat="1" ht="24.2" customHeight="1">
      <c r="A218" s="26"/>
      <c r="B218" s="139"/>
      <c r="C218" s="140" t="s">
        <v>417</v>
      </c>
      <c r="D218" s="140" t="s">
        <v>122</v>
      </c>
      <c r="E218" s="141" t="s">
        <v>418</v>
      </c>
      <c r="F218" s="142" t="s">
        <v>419</v>
      </c>
      <c r="G218" s="143" t="s">
        <v>211</v>
      </c>
      <c r="H218" s="144">
        <v>3</v>
      </c>
      <c r="I218" s="145"/>
      <c r="J218" s="145"/>
      <c r="K218" s="146"/>
      <c r="L218" s="27"/>
      <c r="M218" s="147" t="s">
        <v>1</v>
      </c>
      <c r="N218" s="148" t="s">
        <v>34</v>
      </c>
      <c r="O218" s="149">
        <v>2.3086199999999999</v>
      </c>
      <c r="P218" s="149">
        <f t="shared" ref="P218:P246" si="45">O218*H218</f>
        <v>6.9258600000000001</v>
      </c>
      <c r="Q218" s="149">
        <v>0</v>
      </c>
      <c r="R218" s="149">
        <f t="shared" ref="R218:R246" si="46">Q218*H218</f>
        <v>0</v>
      </c>
      <c r="S218" s="149">
        <v>0</v>
      </c>
      <c r="T218" s="150">
        <f t="shared" ref="T218:T246" si="47">S218*H218</f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1" t="s">
        <v>187</v>
      </c>
      <c r="AT218" s="151" t="s">
        <v>122</v>
      </c>
      <c r="AU218" s="151" t="s">
        <v>127</v>
      </c>
      <c r="AY218" s="14" t="s">
        <v>120</v>
      </c>
      <c r="BE218" s="152">
        <f t="shared" ref="BE218:BE246" si="48">IF(N218="základná",J218,0)</f>
        <v>0</v>
      </c>
      <c r="BF218" s="152">
        <f t="shared" ref="BF218:BF246" si="49">IF(N218="znížená",J218,0)</f>
        <v>0</v>
      </c>
      <c r="BG218" s="152">
        <f t="shared" ref="BG218:BG246" si="50">IF(N218="zákl. prenesená",J218,0)</f>
        <v>0</v>
      </c>
      <c r="BH218" s="152">
        <f t="shared" ref="BH218:BH246" si="51">IF(N218="zníž. prenesená",J218,0)</f>
        <v>0</v>
      </c>
      <c r="BI218" s="152">
        <f t="shared" ref="BI218:BI246" si="52">IF(N218="nulová",J218,0)</f>
        <v>0</v>
      </c>
      <c r="BJ218" s="14" t="s">
        <v>127</v>
      </c>
      <c r="BK218" s="152">
        <f t="shared" ref="BK218:BK246" si="53">ROUND(I218*H218,2)</f>
        <v>0</v>
      </c>
      <c r="BL218" s="14" t="s">
        <v>187</v>
      </c>
      <c r="BM218" s="151" t="s">
        <v>420</v>
      </c>
    </row>
    <row r="219" spans="1:65" s="2" customFormat="1" ht="37.9" customHeight="1">
      <c r="A219" s="26"/>
      <c r="B219" s="139"/>
      <c r="C219" s="153" t="s">
        <v>421</v>
      </c>
      <c r="D219" s="153" t="s">
        <v>129</v>
      </c>
      <c r="E219" s="154" t="s">
        <v>422</v>
      </c>
      <c r="F219" s="155" t="s">
        <v>423</v>
      </c>
      <c r="G219" s="156" t="s">
        <v>211</v>
      </c>
      <c r="H219" s="157">
        <v>3</v>
      </c>
      <c r="I219" s="158"/>
      <c r="J219" s="158"/>
      <c r="K219" s="159"/>
      <c r="L219" s="160"/>
      <c r="M219" s="161" t="s">
        <v>1</v>
      </c>
      <c r="N219" s="162" t="s">
        <v>34</v>
      </c>
      <c r="O219" s="149">
        <v>0</v>
      </c>
      <c r="P219" s="149">
        <f t="shared" si="45"/>
        <v>0</v>
      </c>
      <c r="Q219" s="149">
        <v>1.6049999999999998E-2</v>
      </c>
      <c r="R219" s="149">
        <f t="shared" si="46"/>
        <v>4.8149999999999998E-2</v>
      </c>
      <c r="S219" s="149">
        <v>0</v>
      </c>
      <c r="T219" s="150">
        <f t="shared" si="47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1" t="s">
        <v>253</v>
      </c>
      <c r="AT219" s="151" t="s">
        <v>129</v>
      </c>
      <c r="AU219" s="151" t="s">
        <v>127</v>
      </c>
      <c r="AY219" s="14" t="s">
        <v>120</v>
      </c>
      <c r="BE219" s="152">
        <f t="shared" si="48"/>
        <v>0</v>
      </c>
      <c r="BF219" s="152">
        <f t="shared" si="49"/>
        <v>0</v>
      </c>
      <c r="BG219" s="152">
        <f t="shared" si="50"/>
        <v>0</v>
      </c>
      <c r="BH219" s="152">
        <f t="shared" si="51"/>
        <v>0</v>
      </c>
      <c r="BI219" s="152">
        <f t="shared" si="52"/>
        <v>0</v>
      </c>
      <c r="BJ219" s="14" t="s">
        <v>127</v>
      </c>
      <c r="BK219" s="152">
        <f t="shared" si="53"/>
        <v>0</v>
      </c>
      <c r="BL219" s="14" t="s">
        <v>187</v>
      </c>
      <c r="BM219" s="151" t="s">
        <v>424</v>
      </c>
    </row>
    <row r="220" spans="1:65" s="2" customFormat="1" ht="16.5" customHeight="1">
      <c r="A220" s="26"/>
      <c r="B220" s="139"/>
      <c r="C220" s="140" t="s">
        <v>425</v>
      </c>
      <c r="D220" s="140" t="s">
        <v>122</v>
      </c>
      <c r="E220" s="141" t="s">
        <v>426</v>
      </c>
      <c r="F220" s="142" t="s">
        <v>427</v>
      </c>
      <c r="G220" s="143" t="s">
        <v>211</v>
      </c>
      <c r="H220" s="144">
        <v>3</v>
      </c>
      <c r="I220" s="145"/>
      <c r="J220" s="145"/>
      <c r="K220" s="146"/>
      <c r="L220" s="27"/>
      <c r="M220" s="147" t="s">
        <v>1</v>
      </c>
      <c r="N220" s="148" t="s">
        <v>34</v>
      </c>
      <c r="O220" s="149">
        <v>0.32724999999999999</v>
      </c>
      <c r="P220" s="149">
        <f t="shared" si="45"/>
        <v>0.9817499999999999</v>
      </c>
      <c r="Q220" s="149">
        <v>0</v>
      </c>
      <c r="R220" s="149">
        <f t="shared" si="46"/>
        <v>0</v>
      </c>
      <c r="S220" s="149">
        <v>0</v>
      </c>
      <c r="T220" s="150">
        <f t="shared" si="47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1" t="s">
        <v>187</v>
      </c>
      <c r="AT220" s="151" t="s">
        <v>122</v>
      </c>
      <c r="AU220" s="151" t="s">
        <v>127</v>
      </c>
      <c r="AY220" s="14" t="s">
        <v>120</v>
      </c>
      <c r="BE220" s="152">
        <f t="shared" si="48"/>
        <v>0</v>
      </c>
      <c r="BF220" s="152">
        <f t="shared" si="49"/>
        <v>0</v>
      </c>
      <c r="BG220" s="152">
        <f t="shared" si="50"/>
        <v>0</v>
      </c>
      <c r="BH220" s="152">
        <f t="shared" si="51"/>
        <v>0</v>
      </c>
      <c r="BI220" s="152">
        <f t="shared" si="52"/>
        <v>0</v>
      </c>
      <c r="BJ220" s="14" t="s">
        <v>127</v>
      </c>
      <c r="BK220" s="152">
        <f t="shared" si="53"/>
        <v>0</v>
      </c>
      <c r="BL220" s="14" t="s">
        <v>187</v>
      </c>
      <c r="BM220" s="151" t="s">
        <v>428</v>
      </c>
    </row>
    <row r="221" spans="1:65" s="2" customFormat="1" ht="24.2" customHeight="1">
      <c r="A221" s="26"/>
      <c r="B221" s="139"/>
      <c r="C221" s="153" t="s">
        <v>429</v>
      </c>
      <c r="D221" s="153" t="s">
        <v>129</v>
      </c>
      <c r="E221" s="154" t="s">
        <v>430</v>
      </c>
      <c r="F221" s="155" t="s">
        <v>431</v>
      </c>
      <c r="G221" s="156" t="s">
        <v>211</v>
      </c>
      <c r="H221" s="157">
        <v>3</v>
      </c>
      <c r="I221" s="158"/>
      <c r="J221" s="158"/>
      <c r="K221" s="159"/>
      <c r="L221" s="160"/>
      <c r="M221" s="161" t="s">
        <v>1</v>
      </c>
      <c r="N221" s="162" t="s">
        <v>34</v>
      </c>
      <c r="O221" s="149">
        <v>0</v>
      </c>
      <c r="P221" s="149">
        <f t="shared" si="45"/>
        <v>0</v>
      </c>
      <c r="Q221" s="149">
        <v>1.35E-2</v>
      </c>
      <c r="R221" s="149">
        <f t="shared" si="46"/>
        <v>4.0500000000000001E-2</v>
      </c>
      <c r="S221" s="149">
        <v>0</v>
      </c>
      <c r="T221" s="150">
        <f t="shared" si="47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1" t="s">
        <v>253</v>
      </c>
      <c r="AT221" s="151" t="s">
        <v>129</v>
      </c>
      <c r="AU221" s="151" t="s">
        <v>127</v>
      </c>
      <c r="AY221" s="14" t="s">
        <v>120</v>
      </c>
      <c r="BE221" s="152">
        <f t="shared" si="48"/>
        <v>0</v>
      </c>
      <c r="BF221" s="152">
        <f t="shared" si="49"/>
        <v>0</v>
      </c>
      <c r="BG221" s="152">
        <f t="shared" si="50"/>
        <v>0</v>
      </c>
      <c r="BH221" s="152">
        <f t="shared" si="51"/>
        <v>0</v>
      </c>
      <c r="BI221" s="152">
        <f t="shared" si="52"/>
        <v>0</v>
      </c>
      <c r="BJ221" s="14" t="s">
        <v>127</v>
      </c>
      <c r="BK221" s="152">
        <f t="shared" si="53"/>
        <v>0</v>
      </c>
      <c r="BL221" s="14" t="s">
        <v>187</v>
      </c>
      <c r="BM221" s="151" t="s">
        <v>432</v>
      </c>
    </row>
    <row r="222" spans="1:65" s="2" customFormat="1" ht="24.2" customHeight="1">
      <c r="A222" s="26"/>
      <c r="B222" s="139"/>
      <c r="C222" s="140" t="s">
        <v>433</v>
      </c>
      <c r="D222" s="140" t="s">
        <v>122</v>
      </c>
      <c r="E222" s="141" t="s">
        <v>434</v>
      </c>
      <c r="F222" s="142" t="s">
        <v>435</v>
      </c>
      <c r="G222" s="143" t="s">
        <v>211</v>
      </c>
      <c r="H222" s="144">
        <v>3</v>
      </c>
      <c r="I222" s="145"/>
      <c r="J222" s="145"/>
      <c r="K222" s="146"/>
      <c r="L222" s="27"/>
      <c r="M222" s="147" t="s">
        <v>1</v>
      </c>
      <c r="N222" s="148" t="s">
        <v>34</v>
      </c>
      <c r="O222" s="149">
        <v>1.4980800000000001</v>
      </c>
      <c r="P222" s="149">
        <f t="shared" si="45"/>
        <v>4.4942400000000005</v>
      </c>
      <c r="Q222" s="149">
        <v>2.7999999999999998E-4</v>
      </c>
      <c r="R222" s="149">
        <f t="shared" si="46"/>
        <v>8.3999999999999993E-4</v>
      </c>
      <c r="S222" s="149">
        <v>0</v>
      </c>
      <c r="T222" s="150">
        <f t="shared" si="47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1" t="s">
        <v>187</v>
      </c>
      <c r="AT222" s="151" t="s">
        <v>122</v>
      </c>
      <c r="AU222" s="151" t="s">
        <v>127</v>
      </c>
      <c r="AY222" s="14" t="s">
        <v>120</v>
      </c>
      <c r="BE222" s="152">
        <f t="shared" si="48"/>
        <v>0</v>
      </c>
      <c r="BF222" s="152">
        <f t="shared" si="49"/>
        <v>0</v>
      </c>
      <c r="BG222" s="152">
        <f t="shared" si="50"/>
        <v>0</v>
      </c>
      <c r="BH222" s="152">
        <f t="shared" si="51"/>
        <v>0</v>
      </c>
      <c r="BI222" s="152">
        <f t="shared" si="52"/>
        <v>0</v>
      </c>
      <c r="BJ222" s="14" t="s">
        <v>127</v>
      </c>
      <c r="BK222" s="152">
        <f t="shared" si="53"/>
        <v>0</v>
      </c>
      <c r="BL222" s="14" t="s">
        <v>187</v>
      </c>
      <c r="BM222" s="151" t="s">
        <v>436</v>
      </c>
    </row>
    <row r="223" spans="1:65" s="2" customFormat="1" ht="16.5" customHeight="1">
      <c r="A223" s="26"/>
      <c r="B223" s="139"/>
      <c r="C223" s="153" t="s">
        <v>437</v>
      </c>
      <c r="D223" s="153" t="s">
        <v>129</v>
      </c>
      <c r="E223" s="154" t="s">
        <v>438</v>
      </c>
      <c r="F223" s="155" t="s">
        <v>439</v>
      </c>
      <c r="G223" s="156" t="s">
        <v>211</v>
      </c>
      <c r="H223" s="157">
        <v>3</v>
      </c>
      <c r="I223" s="158"/>
      <c r="J223" s="158"/>
      <c r="K223" s="159"/>
      <c r="L223" s="160"/>
      <c r="M223" s="161" t="s">
        <v>1</v>
      </c>
      <c r="N223" s="162" t="s">
        <v>34</v>
      </c>
      <c r="O223" s="149">
        <v>0</v>
      </c>
      <c r="P223" s="149">
        <f t="shared" si="45"/>
        <v>0</v>
      </c>
      <c r="Q223" s="149">
        <v>1.41E-2</v>
      </c>
      <c r="R223" s="149">
        <f t="shared" si="46"/>
        <v>4.2299999999999997E-2</v>
      </c>
      <c r="S223" s="149">
        <v>0</v>
      </c>
      <c r="T223" s="150">
        <f t="shared" si="47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1" t="s">
        <v>253</v>
      </c>
      <c r="AT223" s="151" t="s">
        <v>129</v>
      </c>
      <c r="AU223" s="151" t="s">
        <v>127</v>
      </c>
      <c r="AY223" s="14" t="s">
        <v>120</v>
      </c>
      <c r="BE223" s="152">
        <f t="shared" si="48"/>
        <v>0</v>
      </c>
      <c r="BF223" s="152">
        <f t="shared" si="49"/>
        <v>0</v>
      </c>
      <c r="BG223" s="152">
        <f t="shared" si="50"/>
        <v>0</v>
      </c>
      <c r="BH223" s="152">
        <f t="shared" si="51"/>
        <v>0</v>
      </c>
      <c r="BI223" s="152">
        <f t="shared" si="52"/>
        <v>0</v>
      </c>
      <c r="BJ223" s="14" t="s">
        <v>127</v>
      </c>
      <c r="BK223" s="152">
        <f t="shared" si="53"/>
        <v>0</v>
      </c>
      <c r="BL223" s="14" t="s">
        <v>187</v>
      </c>
      <c r="BM223" s="151" t="s">
        <v>440</v>
      </c>
    </row>
    <row r="224" spans="1:65" s="2" customFormat="1" ht="24.2" customHeight="1">
      <c r="A224" s="26"/>
      <c r="B224" s="139"/>
      <c r="C224" s="140" t="s">
        <v>441</v>
      </c>
      <c r="D224" s="140" t="s">
        <v>122</v>
      </c>
      <c r="E224" s="141" t="s">
        <v>442</v>
      </c>
      <c r="F224" s="142" t="s">
        <v>443</v>
      </c>
      <c r="G224" s="143" t="s">
        <v>211</v>
      </c>
      <c r="H224" s="144">
        <v>2</v>
      </c>
      <c r="I224" s="145"/>
      <c r="J224" s="145"/>
      <c r="K224" s="146"/>
      <c r="L224" s="27"/>
      <c r="M224" s="147" t="s">
        <v>1</v>
      </c>
      <c r="N224" s="148" t="s">
        <v>34</v>
      </c>
      <c r="O224" s="149">
        <v>10.034660000000001</v>
      </c>
      <c r="P224" s="149">
        <f t="shared" si="45"/>
        <v>20.069320000000001</v>
      </c>
      <c r="Q224" s="149">
        <v>1.054E-3</v>
      </c>
      <c r="R224" s="149">
        <f t="shared" si="46"/>
        <v>2.1080000000000001E-3</v>
      </c>
      <c r="S224" s="149">
        <v>0</v>
      </c>
      <c r="T224" s="150">
        <f t="shared" si="47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1" t="s">
        <v>187</v>
      </c>
      <c r="AT224" s="151" t="s">
        <v>122</v>
      </c>
      <c r="AU224" s="151" t="s">
        <v>127</v>
      </c>
      <c r="AY224" s="14" t="s">
        <v>120</v>
      </c>
      <c r="BE224" s="152">
        <f t="shared" si="48"/>
        <v>0</v>
      </c>
      <c r="BF224" s="152">
        <f t="shared" si="49"/>
        <v>0</v>
      </c>
      <c r="BG224" s="152">
        <f t="shared" si="50"/>
        <v>0</v>
      </c>
      <c r="BH224" s="152">
        <f t="shared" si="51"/>
        <v>0</v>
      </c>
      <c r="BI224" s="152">
        <f t="shared" si="52"/>
        <v>0</v>
      </c>
      <c r="BJ224" s="14" t="s">
        <v>127</v>
      </c>
      <c r="BK224" s="152">
        <f t="shared" si="53"/>
        <v>0</v>
      </c>
      <c r="BL224" s="14" t="s">
        <v>187</v>
      </c>
      <c r="BM224" s="151" t="s">
        <v>444</v>
      </c>
    </row>
    <row r="225" spans="1:65" s="2" customFormat="1" ht="24.2" customHeight="1">
      <c r="A225" s="26"/>
      <c r="B225" s="139"/>
      <c r="C225" s="153" t="s">
        <v>445</v>
      </c>
      <c r="D225" s="153" t="s">
        <v>129</v>
      </c>
      <c r="E225" s="154" t="s">
        <v>446</v>
      </c>
      <c r="F225" s="155" t="s">
        <v>447</v>
      </c>
      <c r="G225" s="156" t="s">
        <v>211</v>
      </c>
      <c r="H225" s="157">
        <v>2</v>
      </c>
      <c r="I225" s="158"/>
      <c r="J225" s="158"/>
      <c r="K225" s="159"/>
      <c r="L225" s="160"/>
      <c r="M225" s="161" t="s">
        <v>1</v>
      </c>
      <c r="N225" s="162" t="s">
        <v>34</v>
      </c>
      <c r="O225" s="149">
        <v>0</v>
      </c>
      <c r="P225" s="149">
        <f t="shared" si="45"/>
        <v>0</v>
      </c>
      <c r="Q225" s="149">
        <v>1.6E-2</v>
      </c>
      <c r="R225" s="149">
        <f t="shared" si="46"/>
        <v>3.2000000000000001E-2</v>
      </c>
      <c r="S225" s="149">
        <v>0</v>
      </c>
      <c r="T225" s="150">
        <f t="shared" si="47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1" t="s">
        <v>253</v>
      </c>
      <c r="AT225" s="151" t="s">
        <v>129</v>
      </c>
      <c r="AU225" s="151" t="s">
        <v>127</v>
      </c>
      <c r="AY225" s="14" t="s">
        <v>120</v>
      </c>
      <c r="BE225" s="152">
        <f t="shared" si="48"/>
        <v>0</v>
      </c>
      <c r="BF225" s="152">
        <f t="shared" si="49"/>
        <v>0</v>
      </c>
      <c r="BG225" s="152">
        <f t="shared" si="50"/>
        <v>0</v>
      </c>
      <c r="BH225" s="152">
        <f t="shared" si="51"/>
        <v>0</v>
      </c>
      <c r="BI225" s="152">
        <f t="shared" si="52"/>
        <v>0</v>
      </c>
      <c r="BJ225" s="14" t="s">
        <v>127</v>
      </c>
      <c r="BK225" s="152">
        <f t="shared" si="53"/>
        <v>0</v>
      </c>
      <c r="BL225" s="14" t="s">
        <v>187</v>
      </c>
      <c r="BM225" s="151" t="s">
        <v>448</v>
      </c>
    </row>
    <row r="226" spans="1:65" s="2" customFormat="1" ht="16.5" customHeight="1">
      <c r="A226" s="26"/>
      <c r="B226" s="139"/>
      <c r="C226" s="140" t="s">
        <v>449</v>
      </c>
      <c r="D226" s="140" t="s">
        <v>122</v>
      </c>
      <c r="E226" s="141" t="s">
        <v>450</v>
      </c>
      <c r="F226" s="142" t="s">
        <v>451</v>
      </c>
      <c r="G226" s="143" t="s">
        <v>211</v>
      </c>
      <c r="H226" s="144">
        <v>3</v>
      </c>
      <c r="I226" s="145"/>
      <c r="J226" s="145"/>
      <c r="K226" s="146"/>
      <c r="L226" s="27"/>
      <c r="M226" s="147" t="s">
        <v>1</v>
      </c>
      <c r="N226" s="148" t="s">
        <v>34</v>
      </c>
      <c r="O226" s="149">
        <v>0.13436999999999999</v>
      </c>
      <c r="P226" s="149">
        <f t="shared" si="45"/>
        <v>0.40310999999999997</v>
      </c>
      <c r="Q226" s="149">
        <v>0</v>
      </c>
      <c r="R226" s="149">
        <f t="shared" si="46"/>
        <v>0</v>
      </c>
      <c r="S226" s="149">
        <v>0</v>
      </c>
      <c r="T226" s="150">
        <f t="shared" si="47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1" t="s">
        <v>187</v>
      </c>
      <c r="AT226" s="151" t="s">
        <v>122</v>
      </c>
      <c r="AU226" s="151" t="s">
        <v>127</v>
      </c>
      <c r="AY226" s="14" t="s">
        <v>120</v>
      </c>
      <c r="BE226" s="152">
        <f t="shared" si="48"/>
        <v>0</v>
      </c>
      <c r="BF226" s="152">
        <f t="shared" si="49"/>
        <v>0</v>
      </c>
      <c r="BG226" s="152">
        <f t="shared" si="50"/>
        <v>0</v>
      </c>
      <c r="BH226" s="152">
        <f t="shared" si="51"/>
        <v>0</v>
      </c>
      <c r="BI226" s="152">
        <f t="shared" si="52"/>
        <v>0</v>
      </c>
      <c r="BJ226" s="14" t="s">
        <v>127</v>
      </c>
      <c r="BK226" s="152">
        <f t="shared" si="53"/>
        <v>0</v>
      </c>
      <c r="BL226" s="14" t="s">
        <v>187</v>
      </c>
      <c r="BM226" s="151" t="s">
        <v>452</v>
      </c>
    </row>
    <row r="227" spans="1:65" s="2" customFormat="1" ht="16.5" customHeight="1">
      <c r="A227" s="26"/>
      <c r="B227" s="139"/>
      <c r="C227" s="153" t="s">
        <v>453</v>
      </c>
      <c r="D227" s="153" t="s">
        <v>129</v>
      </c>
      <c r="E227" s="154" t="s">
        <v>454</v>
      </c>
      <c r="F227" s="155" t="s">
        <v>455</v>
      </c>
      <c r="G227" s="156" t="s">
        <v>211</v>
      </c>
      <c r="H227" s="157">
        <v>3</v>
      </c>
      <c r="I227" s="158"/>
      <c r="J227" s="158"/>
      <c r="K227" s="159"/>
      <c r="L227" s="160"/>
      <c r="M227" s="161" t="s">
        <v>1</v>
      </c>
      <c r="N227" s="162" t="s">
        <v>34</v>
      </c>
      <c r="O227" s="149">
        <v>0</v>
      </c>
      <c r="P227" s="149">
        <f t="shared" si="45"/>
        <v>0</v>
      </c>
      <c r="Q227" s="149">
        <v>2E-3</v>
      </c>
      <c r="R227" s="149">
        <f t="shared" si="46"/>
        <v>6.0000000000000001E-3</v>
      </c>
      <c r="S227" s="149">
        <v>0</v>
      </c>
      <c r="T227" s="150">
        <f t="shared" si="47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1" t="s">
        <v>253</v>
      </c>
      <c r="AT227" s="151" t="s">
        <v>129</v>
      </c>
      <c r="AU227" s="151" t="s">
        <v>127</v>
      </c>
      <c r="AY227" s="14" t="s">
        <v>120</v>
      </c>
      <c r="BE227" s="152">
        <f t="shared" si="48"/>
        <v>0</v>
      </c>
      <c r="BF227" s="152">
        <f t="shared" si="49"/>
        <v>0</v>
      </c>
      <c r="BG227" s="152">
        <f t="shared" si="50"/>
        <v>0</v>
      </c>
      <c r="BH227" s="152">
        <f t="shared" si="51"/>
        <v>0</v>
      </c>
      <c r="BI227" s="152">
        <f t="shared" si="52"/>
        <v>0</v>
      </c>
      <c r="BJ227" s="14" t="s">
        <v>127</v>
      </c>
      <c r="BK227" s="152">
        <f t="shared" si="53"/>
        <v>0</v>
      </c>
      <c r="BL227" s="14" t="s">
        <v>187</v>
      </c>
      <c r="BM227" s="151" t="s">
        <v>456</v>
      </c>
    </row>
    <row r="228" spans="1:65" s="2" customFormat="1" ht="24.2" customHeight="1">
      <c r="A228" s="26"/>
      <c r="B228" s="139"/>
      <c r="C228" s="140" t="s">
        <v>457</v>
      </c>
      <c r="D228" s="140" t="s">
        <v>122</v>
      </c>
      <c r="E228" s="141" t="s">
        <v>458</v>
      </c>
      <c r="F228" s="142" t="s">
        <v>459</v>
      </c>
      <c r="G228" s="143" t="s">
        <v>211</v>
      </c>
      <c r="H228" s="144">
        <v>1</v>
      </c>
      <c r="I228" s="145"/>
      <c r="J228" s="145"/>
      <c r="K228" s="146"/>
      <c r="L228" s="27"/>
      <c r="M228" s="147" t="s">
        <v>1</v>
      </c>
      <c r="N228" s="148" t="s">
        <v>34</v>
      </c>
      <c r="O228" s="149">
        <v>0.70430000000000004</v>
      </c>
      <c r="P228" s="149">
        <f t="shared" si="45"/>
        <v>0.70430000000000004</v>
      </c>
      <c r="Q228" s="149">
        <v>7.9991999999999997E-4</v>
      </c>
      <c r="R228" s="149">
        <f t="shared" si="46"/>
        <v>7.9991999999999997E-4</v>
      </c>
      <c r="S228" s="149">
        <v>0</v>
      </c>
      <c r="T228" s="150">
        <f t="shared" si="47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1" t="s">
        <v>187</v>
      </c>
      <c r="AT228" s="151" t="s">
        <v>122</v>
      </c>
      <c r="AU228" s="151" t="s">
        <v>127</v>
      </c>
      <c r="AY228" s="14" t="s">
        <v>120</v>
      </c>
      <c r="BE228" s="152">
        <f t="shared" si="48"/>
        <v>0</v>
      </c>
      <c r="BF228" s="152">
        <f t="shared" si="49"/>
        <v>0</v>
      </c>
      <c r="BG228" s="152">
        <f t="shared" si="50"/>
        <v>0</v>
      </c>
      <c r="BH228" s="152">
        <f t="shared" si="51"/>
        <v>0</v>
      </c>
      <c r="BI228" s="152">
        <f t="shared" si="52"/>
        <v>0</v>
      </c>
      <c r="BJ228" s="14" t="s">
        <v>127</v>
      </c>
      <c r="BK228" s="152">
        <f t="shared" si="53"/>
        <v>0</v>
      </c>
      <c r="BL228" s="14" t="s">
        <v>187</v>
      </c>
      <c r="BM228" s="151" t="s">
        <v>460</v>
      </c>
    </row>
    <row r="229" spans="1:65" s="2" customFormat="1" ht="24.2" customHeight="1">
      <c r="A229" s="26"/>
      <c r="B229" s="139"/>
      <c r="C229" s="153" t="s">
        <v>461</v>
      </c>
      <c r="D229" s="153" t="s">
        <v>129</v>
      </c>
      <c r="E229" s="154" t="s">
        <v>462</v>
      </c>
      <c r="F229" s="155" t="s">
        <v>463</v>
      </c>
      <c r="G229" s="156" t="s">
        <v>211</v>
      </c>
      <c r="H229" s="157">
        <v>1</v>
      </c>
      <c r="I229" s="158"/>
      <c r="J229" s="158"/>
      <c r="K229" s="159"/>
      <c r="L229" s="160"/>
      <c r="M229" s="161" t="s">
        <v>1</v>
      </c>
      <c r="N229" s="162" t="s">
        <v>34</v>
      </c>
      <c r="O229" s="149">
        <v>0</v>
      </c>
      <c r="P229" s="149">
        <f t="shared" si="45"/>
        <v>0</v>
      </c>
      <c r="Q229" s="149">
        <v>1.2999999999999999E-3</v>
      </c>
      <c r="R229" s="149">
        <f t="shared" si="46"/>
        <v>1.2999999999999999E-3</v>
      </c>
      <c r="S229" s="149">
        <v>0</v>
      </c>
      <c r="T229" s="150">
        <f t="shared" si="47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1" t="s">
        <v>253</v>
      </c>
      <c r="AT229" s="151" t="s">
        <v>129</v>
      </c>
      <c r="AU229" s="151" t="s">
        <v>127</v>
      </c>
      <c r="AY229" s="14" t="s">
        <v>120</v>
      </c>
      <c r="BE229" s="152">
        <f t="shared" si="48"/>
        <v>0</v>
      </c>
      <c r="BF229" s="152">
        <f t="shared" si="49"/>
        <v>0</v>
      </c>
      <c r="BG229" s="152">
        <f t="shared" si="50"/>
        <v>0</v>
      </c>
      <c r="BH229" s="152">
        <f t="shared" si="51"/>
        <v>0</v>
      </c>
      <c r="BI229" s="152">
        <f t="shared" si="52"/>
        <v>0</v>
      </c>
      <c r="BJ229" s="14" t="s">
        <v>127</v>
      </c>
      <c r="BK229" s="152">
        <f t="shared" si="53"/>
        <v>0</v>
      </c>
      <c r="BL229" s="14" t="s">
        <v>187</v>
      </c>
      <c r="BM229" s="151" t="s">
        <v>464</v>
      </c>
    </row>
    <row r="230" spans="1:65" s="2" customFormat="1" ht="16.5" customHeight="1">
      <c r="A230" s="26"/>
      <c r="B230" s="139"/>
      <c r="C230" s="140" t="s">
        <v>465</v>
      </c>
      <c r="D230" s="140" t="s">
        <v>122</v>
      </c>
      <c r="E230" s="141" t="s">
        <v>466</v>
      </c>
      <c r="F230" s="142" t="s">
        <v>467</v>
      </c>
      <c r="G230" s="143" t="s">
        <v>211</v>
      </c>
      <c r="H230" s="144">
        <v>12</v>
      </c>
      <c r="I230" s="145"/>
      <c r="J230" s="145"/>
      <c r="K230" s="146"/>
      <c r="L230" s="27"/>
      <c r="M230" s="147" t="s">
        <v>1</v>
      </c>
      <c r="N230" s="148" t="s">
        <v>34</v>
      </c>
      <c r="O230" s="149">
        <v>0.16642999999999999</v>
      </c>
      <c r="P230" s="149">
        <f t="shared" si="45"/>
        <v>1.99716</v>
      </c>
      <c r="Q230" s="149">
        <v>8.0000000000000007E-5</v>
      </c>
      <c r="R230" s="149">
        <f t="shared" si="46"/>
        <v>9.6000000000000013E-4</v>
      </c>
      <c r="S230" s="149">
        <v>0</v>
      </c>
      <c r="T230" s="150">
        <f t="shared" si="47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1" t="s">
        <v>187</v>
      </c>
      <c r="AT230" s="151" t="s">
        <v>122</v>
      </c>
      <c r="AU230" s="151" t="s">
        <v>127</v>
      </c>
      <c r="AY230" s="14" t="s">
        <v>120</v>
      </c>
      <c r="BE230" s="152">
        <f t="shared" si="48"/>
        <v>0</v>
      </c>
      <c r="BF230" s="152">
        <f t="shared" si="49"/>
        <v>0</v>
      </c>
      <c r="BG230" s="152">
        <f t="shared" si="50"/>
        <v>0</v>
      </c>
      <c r="BH230" s="152">
        <f t="shared" si="51"/>
        <v>0</v>
      </c>
      <c r="BI230" s="152">
        <f t="shared" si="52"/>
        <v>0</v>
      </c>
      <c r="BJ230" s="14" t="s">
        <v>127</v>
      </c>
      <c r="BK230" s="152">
        <f t="shared" si="53"/>
        <v>0</v>
      </c>
      <c r="BL230" s="14" t="s">
        <v>187</v>
      </c>
      <c r="BM230" s="151" t="s">
        <v>468</v>
      </c>
    </row>
    <row r="231" spans="1:65" s="2" customFormat="1" ht="24.2" customHeight="1">
      <c r="A231" s="26"/>
      <c r="B231" s="139"/>
      <c r="C231" s="153" t="s">
        <v>469</v>
      </c>
      <c r="D231" s="153" t="s">
        <v>129</v>
      </c>
      <c r="E231" s="154" t="s">
        <v>470</v>
      </c>
      <c r="F231" s="155" t="s">
        <v>471</v>
      </c>
      <c r="G231" s="156" t="s">
        <v>211</v>
      </c>
      <c r="H231" s="157">
        <v>12</v>
      </c>
      <c r="I231" s="158"/>
      <c r="J231" s="158"/>
      <c r="K231" s="159"/>
      <c r="L231" s="160"/>
      <c r="M231" s="161" t="s">
        <v>1</v>
      </c>
      <c r="N231" s="162" t="s">
        <v>34</v>
      </c>
      <c r="O231" s="149">
        <v>0</v>
      </c>
      <c r="P231" s="149">
        <f t="shared" si="45"/>
        <v>0</v>
      </c>
      <c r="Q231" s="149">
        <v>1.6000000000000001E-4</v>
      </c>
      <c r="R231" s="149">
        <f t="shared" si="46"/>
        <v>1.9200000000000003E-3</v>
      </c>
      <c r="S231" s="149">
        <v>0</v>
      </c>
      <c r="T231" s="150">
        <f t="shared" si="47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1" t="s">
        <v>253</v>
      </c>
      <c r="AT231" s="151" t="s">
        <v>129</v>
      </c>
      <c r="AU231" s="151" t="s">
        <v>127</v>
      </c>
      <c r="AY231" s="14" t="s">
        <v>120</v>
      </c>
      <c r="BE231" s="152">
        <f t="shared" si="48"/>
        <v>0</v>
      </c>
      <c r="BF231" s="152">
        <f t="shared" si="49"/>
        <v>0</v>
      </c>
      <c r="BG231" s="152">
        <f t="shared" si="50"/>
        <v>0</v>
      </c>
      <c r="BH231" s="152">
        <f t="shared" si="51"/>
        <v>0</v>
      </c>
      <c r="BI231" s="152">
        <f t="shared" si="52"/>
        <v>0</v>
      </c>
      <c r="BJ231" s="14" t="s">
        <v>127</v>
      </c>
      <c r="BK231" s="152">
        <f t="shared" si="53"/>
        <v>0</v>
      </c>
      <c r="BL231" s="14" t="s">
        <v>187</v>
      </c>
      <c r="BM231" s="151" t="s">
        <v>472</v>
      </c>
    </row>
    <row r="232" spans="1:65" s="2" customFormat="1" ht="33" customHeight="1">
      <c r="A232" s="26"/>
      <c r="B232" s="139"/>
      <c r="C232" s="140" t="s">
        <v>473</v>
      </c>
      <c r="D232" s="140" t="s">
        <v>122</v>
      </c>
      <c r="E232" s="141" t="s">
        <v>474</v>
      </c>
      <c r="F232" s="142" t="s">
        <v>475</v>
      </c>
      <c r="G232" s="143" t="s">
        <v>211</v>
      </c>
      <c r="H232" s="144">
        <v>4</v>
      </c>
      <c r="I232" s="145"/>
      <c r="J232" s="145"/>
      <c r="K232" s="146"/>
      <c r="L232" s="27"/>
      <c r="M232" s="147" t="s">
        <v>1</v>
      </c>
      <c r="N232" s="148" t="s">
        <v>34</v>
      </c>
      <c r="O232" s="149">
        <v>0.39174999999999999</v>
      </c>
      <c r="P232" s="149">
        <f t="shared" si="45"/>
        <v>1.5669999999999999</v>
      </c>
      <c r="Q232" s="149">
        <v>4.1999999999999996E-6</v>
      </c>
      <c r="R232" s="149">
        <f t="shared" si="46"/>
        <v>1.6799999999999998E-5</v>
      </c>
      <c r="S232" s="149">
        <v>0</v>
      </c>
      <c r="T232" s="150">
        <f t="shared" si="47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1" t="s">
        <v>187</v>
      </c>
      <c r="AT232" s="151" t="s">
        <v>122</v>
      </c>
      <c r="AU232" s="151" t="s">
        <v>127</v>
      </c>
      <c r="AY232" s="14" t="s">
        <v>120</v>
      </c>
      <c r="BE232" s="152">
        <f t="shared" si="48"/>
        <v>0</v>
      </c>
      <c r="BF232" s="152">
        <f t="shared" si="49"/>
        <v>0</v>
      </c>
      <c r="BG232" s="152">
        <f t="shared" si="50"/>
        <v>0</v>
      </c>
      <c r="BH232" s="152">
        <f t="shared" si="51"/>
        <v>0</v>
      </c>
      <c r="BI232" s="152">
        <f t="shared" si="52"/>
        <v>0</v>
      </c>
      <c r="BJ232" s="14" t="s">
        <v>127</v>
      </c>
      <c r="BK232" s="152">
        <f t="shared" si="53"/>
        <v>0</v>
      </c>
      <c r="BL232" s="14" t="s">
        <v>187</v>
      </c>
      <c r="BM232" s="151" t="s">
        <v>476</v>
      </c>
    </row>
    <row r="233" spans="1:65" s="2" customFormat="1" ht="16.5" customHeight="1">
      <c r="A233" s="26"/>
      <c r="B233" s="139"/>
      <c r="C233" s="153" t="s">
        <v>477</v>
      </c>
      <c r="D233" s="153" t="s">
        <v>129</v>
      </c>
      <c r="E233" s="154" t="s">
        <v>478</v>
      </c>
      <c r="F233" s="155" t="s">
        <v>479</v>
      </c>
      <c r="G233" s="156" t="s">
        <v>211</v>
      </c>
      <c r="H233" s="157">
        <v>4</v>
      </c>
      <c r="I233" s="158"/>
      <c r="J233" s="158"/>
      <c r="K233" s="159"/>
      <c r="L233" s="160"/>
      <c r="M233" s="161" t="s">
        <v>1</v>
      </c>
      <c r="N233" s="162" t="s">
        <v>34</v>
      </c>
      <c r="O233" s="149">
        <v>0</v>
      </c>
      <c r="P233" s="149">
        <f t="shared" si="45"/>
        <v>0</v>
      </c>
      <c r="Q233" s="149">
        <v>1.2999999999999999E-3</v>
      </c>
      <c r="R233" s="149">
        <f t="shared" si="46"/>
        <v>5.1999999999999998E-3</v>
      </c>
      <c r="S233" s="149">
        <v>0</v>
      </c>
      <c r="T233" s="150">
        <f t="shared" si="47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1" t="s">
        <v>253</v>
      </c>
      <c r="AT233" s="151" t="s">
        <v>129</v>
      </c>
      <c r="AU233" s="151" t="s">
        <v>127</v>
      </c>
      <c r="AY233" s="14" t="s">
        <v>120</v>
      </c>
      <c r="BE233" s="152">
        <f t="shared" si="48"/>
        <v>0</v>
      </c>
      <c r="BF233" s="152">
        <f t="shared" si="49"/>
        <v>0</v>
      </c>
      <c r="BG233" s="152">
        <f t="shared" si="50"/>
        <v>0</v>
      </c>
      <c r="BH233" s="152">
        <f t="shared" si="51"/>
        <v>0</v>
      </c>
      <c r="BI233" s="152">
        <f t="shared" si="52"/>
        <v>0</v>
      </c>
      <c r="BJ233" s="14" t="s">
        <v>127</v>
      </c>
      <c r="BK233" s="152">
        <f t="shared" si="53"/>
        <v>0</v>
      </c>
      <c r="BL233" s="14" t="s">
        <v>187</v>
      </c>
      <c r="BM233" s="151" t="s">
        <v>480</v>
      </c>
    </row>
    <row r="234" spans="1:65" s="2" customFormat="1" ht="21.75" customHeight="1">
      <c r="A234" s="26"/>
      <c r="B234" s="139"/>
      <c r="C234" s="140" t="s">
        <v>481</v>
      </c>
      <c r="D234" s="140" t="s">
        <v>122</v>
      </c>
      <c r="E234" s="141" t="s">
        <v>482</v>
      </c>
      <c r="F234" s="142" t="s">
        <v>483</v>
      </c>
      <c r="G234" s="143" t="s">
        <v>211</v>
      </c>
      <c r="H234" s="144">
        <v>2</v>
      </c>
      <c r="I234" s="145"/>
      <c r="J234" s="145"/>
      <c r="K234" s="146"/>
      <c r="L234" s="27"/>
      <c r="M234" s="147" t="s">
        <v>1</v>
      </c>
      <c r="N234" s="148" t="s">
        <v>34</v>
      </c>
      <c r="O234" s="149">
        <v>0.20077</v>
      </c>
      <c r="P234" s="149">
        <f t="shared" si="45"/>
        <v>0.40154000000000001</v>
      </c>
      <c r="Q234" s="149">
        <v>4.1999999999999996E-6</v>
      </c>
      <c r="R234" s="149">
        <f t="shared" si="46"/>
        <v>8.3999999999999992E-6</v>
      </c>
      <c r="S234" s="149">
        <v>0</v>
      </c>
      <c r="T234" s="150">
        <f t="shared" si="47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1" t="s">
        <v>187</v>
      </c>
      <c r="AT234" s="151" t="s">
        <v>122</v>
      </c>
      <c r="AU234" s="151" t="s">
        <v>127</v>
      </c>
      <c r="AY234" s="14" t="s">
        <v>120</v>
      </c>
      <c r="BE234" s="152">
        <f t="shared" si="48"/>
        <v>0</v>
      </c>
      <c r="BF234" s="152">
        <f t="shared" si="49"/>
        <v>0</v>
      </c>
      <c r="BG234" s="152">
        <f t="shared" si="50"/>
        <v>0</v>
      </c>
      <c r="BH234" s="152">
        <f t="shared" si="51"/>
        <v>0</v>
      </c>
      <c r="BI234" s="152">
        <f t="shared" si="52"/>
        <v>0</v>
      </c>
      <c r="BJ234" s="14" t="s">
        <v>127</v>
      </c>
      <c r="BK234" s="152">
        <f t="shared" si="53"/>
        <v>0</v>
      </c>
      <c r="BL234" s="14" t="s">
        <v>187</v>
      </c>
      <c r="BM234" s="151" t="s">
        <v>484</v>
      </c>
    </row>
    <row r="235" spans="1:65" s="2" customFormat="1" ht="16.5" customHeight="1">
      <c r="A235" s="26"/>
      <c r="B235" s="139"/>
      <c r="C235" s="153" t="s">
        <v>485</v>
      </c>
      <c r="D235" s="153" t="s">
        <v>129</v>
      </c>
      <c r="E235" s="154" t="s">
        <v>486</v>
      </c>
      <c r="F235" s="155" t="s">
        <v>487</v>
      </c>
      <c r="G235" s="156" t="s">
        <v>211</v>
      </c>
      <c r="H235" s="157">
        <v>2</v>
      </c>
      <c r="I235" s="158"/>
      <c r="J235" s="158"/>
      <c r="K235" s="159"/>
      <c r="L235" s="160"/>
      <c r="M235" s="161" t="s">
        <v>1</v>
      </c>
      <c r="N235" s="162" t="s">
        <v>34</v>
      </c>
      <c r="O235" s="149">
        <v>0</v>
      </c>
      <c r="P235" s="149">
        <f t="shared" si="45"/>
        <v>0</v>
      </c>
      <c r="Q235" s="149">
        <v>1.4E-3</v>
      </c>
      <c r="R235" s="149">
        <f t="shared" si="46"/>
        <v>2.8E-3</v>
      </c>
      <c r="S235" s="149">
        <v>0</v>
      </c>
      <c r="T235" s="150">
        <f t="shared" si="47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1" t="s">
        <v>253</v>
      </c>
      <c r="AT235" s="151" t="s">
        <v>129</v>
      </c>
      <c r="AU235" s="151" t="s">
        <v>127</v>
      </c>
      <c r="AY235" s="14" t="s">
        <v>120</v>
      </c>
      <c r="BE235" s="152">
        <f t="shared" si="48"/>
        <v>0</v>
      </c>
      <c r="BF235" s="152">
        <f t="shared" si="49"/>
        <v>0</v>
      </c>
      <c r="BG235" s="152">
        <f t="shared" si="50"/>
        <v>0</v>
      </c>
      <c r="BH235" s="152">
        <f t="shared" si="51"/>
        <v>0</v>
      </c>
      <c r="BI235" s="152">
        <f t="shared" si="52"/>
        <v>0</v>
      </c>
      <c r="BJ235" s="14" t="s">
        <v>127</v>
      </c>
      <c r="BK235" s="152">
        <f t="shared" si="53"/>
        <v>0</v>
      </c>
      <c r="BL235" s="14" t="s">
        <v>187</v>
      </c>
      <c r="BM235" s="151" t="s">
        <v>488</v>
      </c>
    </row>
    <row r="236" spans="1:65" s="2" customFormat="1" ht="24.2" customHeight="1">
      <c r="A236" s="26"/>
      <c r="B236" s="139"/>
      <c r="C236" s="140" t="s">
        <v>489</v>
      </c>
      <c r="D236" s="140" t="s">
        <v>122</v>
      </c>
      <c r="E236" s="141" t="s">
        <v>490</v>
      </c>
      <c r="F236" s="142" t="s">
        <v>491</v>
      </c>
      <c r="G236" s="143" t="s">
        <v>211</v>
      </c>
      <c r="H236" s="144">
        <v>2</v>
      </c>
      <c r="I236" s="145"/>
      <c r="J236" s="145"/>
      <c r="K236" s="146"/>
      <c r="L236" s="27"/>
      <c r="M236" s="147" t="s">
        <v>1</v>
      </c>
      <c r="N236" s="148" t="s">
        <v>34</v>
      </c>
      <c r="O236" s="149">
        <v>0.16094</v>
      </c>
      <c r="P236" s="149">
        <f t="shared" si="45"/>
        <v>0.32188</v>
      </c>
      <c r="Q236" s="149">
        <v>4.1999999999999996E-6</v>
      </c>
      <c r="R236" s="149">
        <f t="shared" si="46"/>
        <v>8.3999999999999992E-6</v>
      </c>
      <c r="S236" s="149">
        <v>0</v>
      </c>
      <c r="T236" s="150">
        <f t="shared" si="47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1" t="s">
        <v>187</v>
      </c>
      <c r="AT236" s="151" t="s">
        <v>122</v>
      </c>
      <c r="AU236" s="151" t="s">
        <v>127</v>
      </c>
      <c r="AY236" s="14" t="s">
        <v>120</v>
      </c>
      <c r="BE236" s="152">
        <f t="shared" si="48"/>
        <v>0</v>
      </c>
      <c r="BF236" s="152">
        <f t="shared" si="49"/>
        <v>0</v>
      </c>
      <c r="BG236" s="152">
        <f t="shared" si="50"/>
        <v>0</v>
      </c>
      <c r="BH236" s="152">
        <f t="shared" si="51"/>
        <v>0</v>
      </c>
      <c r="BI236" s="152">
        <f t="shared" si="52"/>
        <v>0</v>
      </c>
      <c r="BJ236" s="14" t="s">
        <v>127</v>
      </c>
      <c r="BK236" s="152">
        <f t="shared" si="53"/>
        <v>0</v>
      </c>
      <c r="BL236" s="14" t="s">
        <v>187</v>
      </c>
      <c r="BM236" s="151" t="s">
        <v>492</v>
      </c>
    </row>
    <row r="237" spans="1:65" s="2" customFormat="1" ht="24.2" customHeight="1">
      <c r="A237" s="26"/>
      <c r="B237" s="139"/>
      <c r="C237" s="153" t="s">
        <v>493</v>
      </c>
      <c r="D237" s="153" t="s">
        <v>129</v>
      </c>
      <c r="E237" s="154" t="s">
        <v>494</v>
      </c>
      <c r="F237" s="155" t="s">
        <v>495</v>
      </c>
      <c r="G237" s="156" t="s">
        <v>211</v>
      </c>
      <c r="H237" s="157">
        <v>2</v>
      </c>
      <c r="I237" s="158"/>
      <c r="J237" s="158"/>
      <c r="K237" s="159"/>
      <c r="L237" s="160"/>
      <c r="M237" s="161" t="s">
        <v>1</v>
      </c>
      <c r="N237" s="162" t="s">
        <v>34</v>
      </c>
      <c r="O237" s="149">
        <v>0</v>
      </c>
      <c r="P237" s="149">
        <f t="shared" si="45"/>
        <v>0</v>
      </c>
      <c r="Q237" s="149">
        <v>3.5699999999999998E-3</v>
      </c>
      <c r="R237" s="149">
        <f t="shared" si="46"/>
        <v>7.1399999999999996E-3</v>
      </c>
      <c r="S237" s="149">
        <v>0</v>
      </c>
      <c r="T237" s="150">
        <f t="shared" si="47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1" t="s">
        <v>253</v>
      </c>
      <c r="AT237" s="151" t="s">
        <v>129</v>
      </c>
      <c r="AU237" s="151" t="s">
        <v>127</v>
      </c>
      <c r="AY237" s="14" t="s">
        <v>120</v>
      </c>
      <c r="BE237" s="152">
        <f t="shared" si="48"/>
        <v>0</v>
      </c>
      <c r="BF237" s="152">
        <f t="shared" si="49"/>
        <v>0</v>
      </c>
      <c r="BG237" s="152">
        <f t="shared" si="50"/>
        <v>0</v>
      </c>
      <c r="BH237" s="152">
        <f t="shared" si="51"/>
        <v>0</v>
      </c>
      <c r="BI237" s="152">
        <f t="shared" si="52"/>
        <v>0</v>
      </c>
      <c r="BJ237" s="14" t="s">
        <v>127</v>
      </c>
      <c r="BK237" s="152">
        <f t="shared" si="53"/>
        <v>0</v>
      </c>
      <c r="BL237" s="14" t="s">
        <v>187</v>
      </c>
      <c r="BM237" s="151" t="s">
        <v>496</v>
      </c>
    </row>
    <row r="238" spans="1:65" s="2" customFormat="1" ht="24.2" customHeight="1">
      <c r="A238" s="26"/>
      <c r="B238" s="139"/>
      <c r="C238" s="140" t="s">
        <v>497</v>
      </c>
      <c r="D238" s="140" t="s">
        <v>122</v>
      </c>
      <c r="E238" s="141" t="s">
        <v>498</v>
      </c>
      <c r="F238" s="142" t="s">
        <v>499</v>
      </c>
      <c r="G238" s="143" t="s">
        <v>211</v>
      </c>
      <c r="H238" s="144">
        <v>3</v>
      </c>
      <c r="I238" s="145"/>
      <c r="J238" s="145"/>
      <c r="K238" s="146"/>
      <c r="L238" s="27"/>
      <c r="M238" s="147" t="s">
        <v>1</v>
      </c>
      <c r="N238" s="148" t="s">
        <v>34</v>
      </c>
      <c r="O238" s="149">
        <v>0.39018000000000003</v>
      </c>
      <c r="P238" s="149">
        <f t="shared" si="45"/>
        <v>1.1705400000000001</v>
      </c>
      <c r="Q238" s="149">
        <v>0</v>
      </c>
      <c r="R238" s="149">
        <f t="shared" si="46"/>
        <v>0</v>
      </c>
      <c r="S238" s="149">
        <v>0</v>
      </c>
      <c r="T238" s="150">
        <f t="shared" si="47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1" t="s">
        <v>187</v>
      </c>
      <c r="AT238" s="151" t="s">
        <v>122</v>
      </c>
      <c r="AU238" s="151" t="s">
        <v>127</v>
      </c>
      <c r="AY238" s="14" t="s">
        <v>120</v>
      </c>
      <c r="BE238" s="152">
        <f t="shared" si="48"/>
        <v>0</v>
      </c>
      <c r="BF238" s="152">
        <f t="shared" si="49"/>
        <v>0</v>
      </c>
      <c r="BG238" s="152">
        <f t="shared" si="50"/>
        <v>0</v>
      </c>
      <c r="BH238" s="152">
        <f t="shared" si="51"/>
        <v>0</v>
      </c>
      <c r="BI238" s="152">
        <f t="shared" si="52"/>
        <v>0</v>
      </c>
      <c r="BJ238" s="14" t="s">
        <v>127</v>
      </c>
      <c r="BK238" s="152">
        <f t="shared" si="53"/>
        <v>0</v>
      </c>
      <c r="BL238" s="14" t="s">
        <v>187</v>
      </c>
      <c r="BM238" s="151" t="s">
        <v>500</v>
      </c>
    </row>
    <row r="239" spans="1:65" s="2" customFormat="1" ht="21.75" customHeight="1">
      <c r="A239" s="26"/>
      <c r="B239" s="139"/>
      <c r="C239" s="153" t="s">
        <v>501</v>
      </c>
      <c r="D239" s="153" t="s">
        <v>129</v>
      </c>
      <c r="E239" s="154" t="s">
        <v>502</v>
      </c>
      <c r="F239" s="155" t="s">
        <v>503</v>
      </c>
      <c r="G239" s="156" t="s">
        <v>211</v>
      </c>
      <c r="H239" s="157">
        <v>3</v>
      </c>
      <c r="I239" s="158"/>
      <c r="J239" s="158"/>
      <c r="K239" s="159"/>
      <c r="L239" s="160"/>
      <c r="M239" s="161" t="s">
        <v>1</v>
      </c>
      <c r="N239" s="162" t="s">
        <v>34</v>
      </c>
      <c r="O239" s="149">
        <v>0</v>
      </c>
      <c r="P239" s="149">
        <f t="shared" si="45"/>
        <v>0</v>
      </c>
      <c r="Q239" s="149">
        <v>7.3999999999999999E-4</v>
      </c>
      <c r="R239" s="149">
        <f t="shared" si="46"/>
        <v>2.2199999999999998E-3</v>
      </c>
      <c r="S239" s="149">
        <v>0</v>
      </c>
      <c r="T239" s="150">
        <f t="shared" si="47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1" t="s">
        <v>253</v>
      </c>
      <c r="AT239" s="151" t="s">
        <v>129</v>
      </c>
      <c r="AU239" s="151" t="s">
        <v>127</v>
      </c>
      <c r="AY239" s="14" t="s">
        <v>120</v>
      </c>
      <c r="BE239" s="152">
        <f t="shared" si="48"/>
        <v>0</v>
      </c>
      <c r="BF239" s="152">
        <f t="shared" si="49"/>
        <v>0</v>
      </c>
      <c r="BG239" s="152">
        <f t="shared" si="50"/>
        <v>0</v>
      </c>
      <c r="BH239" s="152">
        <f t="shared" si="51"/>
        <v>0</v>
      </c>
      <c r="BI239" s="152">
        <f t="shared" si="52"/>
        <v>0</v>
      </c>
      <c r="BJ239" s="14" t="s">
        <v>127</v>
      </c>
      <c r="BK239" s="152">
        <f t="shared" si="53"/>
        <v>0</v>
      </c>
      <c r="BL239" s="14" t="s">
        <v>187</v>
      </c>
      <c r="BM239" s="151" t="s">
        <v>504</v>
      </c>
    </row>
    <row r="240" spans="1:65" s="2" customFormat="1" ht="33" customHeight="1">
      <c r="A240" s="26"/>
      <c r="B240" s="139"/>
      <c r="C240" s="140" t="s">
        <v>505</v>
      </c>
      <c r="D240" s="140" t="s">
        <v>122</v>
      </c>
      <c r="E240" s="141" t="s">
        <v>506</v>
      </c>
      <c r="F240" s="142" t="s">
        <v>507</v>
      </c>
      <c r="G240" s="143" t="s">
        <v>211</v>
      </c>
      <c r="H240" s="144">
        <v>1</v>
      </c>
      <c r="I240" s="145"/>
      <c r="J240" s="145"/>
      <c r="K240" s="146"/>
      <c r="L240" s="27"/>
      <c r="M240" s="147" t="s">
        <v>1</v>
      </c>
      <c r="N240" s="148" t="s">
        <v>34</v>
      </c>
      <c r="O240" s="149">
        <v>0.42222999999999999</v>
      </c>
      <c r="P240" s="149">
        <f t="shared" si="45"/>
        <v>0.42222999999999999</v>
      </c>
      <c r="Q240" s="149">
        <v>6.99E-6</v>
      </c>
      <c r="R240" s="149">
        <f t="shared" si="46"/>
        <v>6.99E-6</v>
      </c>
      <c r="S240" s="149">
        <v>0</v>
      </c>
      <c r="T240" s="150">
        <f t="shared" si="47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1" t="s">
        <v>187</v>
      </c>
      <c r="AT240" s="151" t="s">
        <v>122</v>
      </c>
      <c r="AU240" s="151" t="s">
        <v>127</v>
      </c>
      <c r="AY240" s="14" t="s">
        <v>120</v>
      </c>
      <c r="BE240" s="152">
        <f t="shared" si="48"/>
        <v>0</v>
      </c>
      <c r="BF240" s="152">
        <f t="shared" si="49"/>
        <v>0</v>
      </c>
      <c r="BG240" s="152">
        <f t="shared" si="50"/>
        <v>0</v>
      </c>
      <c r="BH240" s="152">
        <f t="shared" si="51"/>
        <v>0</v>
      </c>
      <c r="BI240" s="152">
        <f t="shared" si="52"/>
        <v>0</v>
      </c>
      <c r="BJ240" s="14" t="s">
        <v>127</v>
      </c>
      <c r="BK240" s="152">
        <f t="shared" si="53"/>
        <v>0</v>
      </c>
      <c r="BL240" s="14" t="s">
        <v>187</v>
      </c>
      <c r="BM240" s="151" t="s">
        <v>508</v>
      </c>
    </row>
    <row r="241" spans="1:65" s="2" customFormat="1" ht="24.2" customHeight="1">
      <c r="A241" s="26"/>
      <c r="B241" s="139"/>
      <c r="C241" s="153" t="s">
        <v>509</v>
      </c>
      <c r="D241" s="153" t="s">
        <v>129</v>
      </c>
      <c r="E241" s="154" t="s">
        <v>510</v>
      </c>
      <c r="F241" s="155" t="s">
        <v>511</v>
      </c>
      <c r="G241" s="156" t="s">
        <v>211</v>
      </c>
      <c r="H241" s="157">
        <v>1</v>
      </c>
      <c r="I241" s="158"/>
      <c r="J241" s="158"/>
      <c r="K241" s="159"/>
      <c r="L241" s="160"/>
      <c r="M241" s="161" t="s">
        <v>1</v>
      </c>
      <c r="N241" s="162" t="s">
        <v>34</v>
      </c>
      <c r="O241" s="149">
        <v>0</v>
      </c>
      <c r="P241" s="149">
        <f t="shared" si="45"/>
        <v>0</v>
      </c>
      <c r="Q241" s="149">
        <v>3.6000000000000002E-4</v>
      </c>
      <c r="R241" s="149">
        <f t="shared" si="46"/>
        <v>3.6000000000000002E-4</v>
      </c>
      <c r="S241" s="149">
        <v>0</v>
      </c>
      <c r="T241" s="150">
        <f t="shared" si="47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1" t="s">
        <v>253</v>
      </c>
      <c r="AT241" s="151" t="s">
        <v>129</v>
      </c>
      <c r="AU241" s="151" t="s">
        <v>127</v>
      </c>
      <c r="AY241" s="14" t="s">
        <v>120</v>
      </c>
      <c r="BE241" s="152">
        <f t="shared" si="48"/>
        <v>0</v>
      </c>
      <c r="BF241" s="152">
        <f t="shared" si="49"/>
        <v>0</v>
      </c>
      <c r="BG241" s="152">
        <f t="shared" si="50"/>
        <v>0</v>
      </c>
      <c r="BH241" s="152">
        <f t="shared" si="51"/>
        <v>0</v>
      </c>
      <c r="BI241" s="152">
        <f t="shared" si="52"/>
        <v>0</v>
      </c>
      <c r="BJ241" s="14" t="s">
        <v>127</v>
      </c>
      <c r="BK241" s="152">
        <f t="shared" si="53"/>
        <v>0</v>
      </c>
      <c r="BL241" s="14" t="s">
        <v>187</v>
      </c>
      <c r="BM241" s="151" t="s">
        <v>512</v>
      </c>
    </row>
    <row r="242" spans="1:65" s="2" customFormat="1" ht="24.2" customHeight="1">
      <c r="A242" s="26"/>
      <c r="B242" s="139"/>
      <c r="C242" s="140" t="s">
        <v>513</v>
      </c>
      <c r="D242" s="140" t="s">
        <v>122</v>
      </c>
      <c r="E242" s="141" t="s">
        <v>514</v>
      </c>
      <c r="F242" s="142" t="s">
        <v>515</v>
      </c>
      <c r="G242" s="143" t="s">
        <v>211</v>
      </c>
      <c r="H242" s="144">
        <v>1</v>
      </c>
      <c r="I242" s="145"/>
      <c r="J242" s="145"/>
      <c r="K242" s="146"/>
      <c r="L242" s="27"/>
      <c r="M242" s="147" t="s">
        <v>1</v>
      </c>
      <c r="N242" s="148" t="s">
        <v>34</v>
      </c>
      <c r="O242" s="149">
        <v>0.35415999999999997</v>
      </c>
      <c r="P242" s="149">
        <f t="shared" si="45"/>
        <v>0.35415999999999997</v>
      </c>
      <c r="Q242" s="149">
        <v>0</v>
      </c>
      <c r="R242" s="149">
        <f t="shared" si="46"/>
        <v>0</v>
      </c>
      <c r="S242" s="149">
        <v>0</v>
      </c>
      <c r="T242" s="150">
        <f t="shared" si="47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1" t="s">
        <v>187</v>
      </c>
      <c r="AT242" s="151" t="s">
        <v>122</v>
      </c>
      <c r="AU242" s="151" t="s">
        <v>127</v>
      </c>
      <c r="AY242" s="14" t="s">
        <v>120</v>
      </c>
      <c r="BE242" s="152">
        <f t="shared" si="48"/>
        <v>0</v>
      </c>
      <c r="BF242" s="152">
        <f t="shared" si="49"/>
        <v>0</v>
      </c>
      <c r="BG242" s="152">
        <f t="shared" si="50"/>
        <v>0</v>
      </c>
      <c r="BH242" s="152">
        <f t="shared" si="51"/>
        <v>0</v>
      </c>
      <c r="BI242" s="152">
        <f t="shared" si="52"/>
        <v>0</v>
      </c>
      <c r="BJ242" s="14" t="s">
        <v>127</v>
      </c>
      <c r="BK242" s="152">
        <f t="shared" si="53"/>
        <v>0</v>
      </c>
      <c r="BL242" s="14" t="s">
        <v>187</v>
      </c>
      <c r="BM242" s="151" t="s">
        <v>516</v>
      </c>
    </row>
    <row r="243" spans="1:65" s="2" customFormat="1" ht="24.2" customHeight="1">
      <c r="A243" s="26"/>
      <c r="B243" s="139"/>
      <c r="C243" s="153" t="s">
        <v>517</v>
      </c>
      <c r="D243" s="153" t="s">
        <v>129</v>
      </c>
      <c r="E243" s="154" t="s">
        <v>518</v>
      </c>
      <c r="F243" s="155" t="s">
        <v>519</v>
      </c>
      <c r="G243" s="156" t="s">
        <v>211</v>
      </c>
      <c r="H243" s="157">
        <v>1</v>
      </c>
      <c r="I243" s="158"/>
      <c r="J243" s="158"/>
      <c r="K243" s="159"/>
      <c r="L243" s="160"/>
      <c r="M243" s="161" t="s">
        <v>1</v>
      </c>
      <c r="N243" s="162" t="s">
        <v>34</v>
      </c>
      <c r="O243" s="149">
        <v>0</v>
      </c>
      <c r="P243" s="149">
        <f t="shared" si="45"/>
        <v>0</v>
      </c>
      <c r="Q243" s="149">
        <v>2.9999999999999997E-4</v>
      </c>
      <c r="R243" s="149">
        <f t="shared" si="46"/>
        <v>2.9999999999999997E-4</v>
      </c>
      <c r="S243" s="149">
        <v>0</v>
      </c>
      <c r="T243" s="150">
        <f t="shared" si="47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1" t="s">
        <v>253</v>
      </c>
      <c r="AT243" s="151" t="s">
        <v>129</v>
      </c>
      <c r="AU243" s="151" t="s">
        <v>127</v>
      </c>
      <c r="AY243" s="14" t="s">
        <v>120</v>
      </c>
      <c r="BE243" s="152">
        <f t="shared" si="48"/>
        <v>0</v>
      </c>
      <c r="BF243" s="152">
        <f t="shared" si="49"/>
        <v>0</v>
      </c>
      <c r="BG243" s="152">
        <f t="shared" si="50"/>
        <v>0</v>
      </c>
      <c r="BH243" s="152">
        <f t="shared" si="51"/>
        <v>0</v>
      </c>
      <c r="BI243" s="152">
        <f t="shared" si="52"/>
        <v>0</v>
      </c>
      <c r="BJ243" s="14" t="s">
        <v>127</v>
      </c>
      <c r="BK243" s="152">
        <f t="shared" si="53"/>
        <v>0</v>
      </c>
      <c r="BL243" s="14" t="s">
        <v>187</v>
      </c>
      <c r="BM243" s="151" t="s">
        <v>520</v>
      </c>
    </row>
    <row r="244" spans="1:65" s="2" customFormat="1" ht="24.2" customHeight="1">
      <c r="A244" s="26"/>
      <c r="B244" s="139"/>
      <c r="C244" s="140" t="s">
        <v>521</v>
      </c>
      <c r="D244" s="140" t="s">
        <v>122</v>
      </c>
      <c r="E244" s="141" t="s">
        <v>522</v>
      </c>
      <c r="F244" s="142" t="s">
        <v>523</v>
      </c>
      <c r="G244" s="143" t="s">
        <v>211</v>
      </c>
      <c r="H244" s="144">
        <v>2</v>
      </c>
      <c r="I244" s="145"/>
      <c r="J244" s="145"/>
      <c r="K244" s="146"/>
      <c r="L244" s="27"/>
      <c r="M244" s="147" t="s">
        <v>1</v>
      </c>
      <c r="N244" s="148" t="s">
        <v>34</v>
      </c>
      <c r="O244" s="149">
        <v>0.39212999999999998</v>
      </c>
      <c r="P244" s="149">
        <f t="shared" si="45"/>
        <v>0.78425999999999996</v>
      </c>
      <c r="Q244" s="149">
        <v>0</v>
      </c>
      <c r="R244" s="149">
        <f t="shared" si="46"/>
        <v>0</v>
      </c>
      <c r="S244" s="149">
        <v>0</v>
      </c>
      <c r="T244" s="150">
        <f t="shared" si="47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1" t="s">
        <v>187</v>
      </c>
      <c r="AT244" s="151" t="s">
        <v>122</v>
      </c>
      <c r="AU244" s="151" t="s">
        <v>127</v>
      </c>
      <c r="AY244" s="14" t="s">
        <v>120</v>
      </c>
      <c r="BE244" s="152">
        <f t="shared" si="48"/>
        <v>0</v>
      </c>
      <c r="BF244" s="152">
        <f t="shared" si="49"/>
        <v>0</v>
      </c>
      <c r="BG244" s="152">
        <f t="shared" si="50"/>
        <v>0</v>
      </c>
      <c r="BH244" s="152">
        <f t="shared" si="51"/>
        <v>0</v>
      </c>
      <c r="BI244" s="152">
        <f t="shared" si="52"/>
        <v>0</v>
      </c>
      <c r="BJ244" s="14" t="s">
        <v>127</v>
      </c>
      <c r="BK244" s="152">
        <f t="shared" si="53"/>
        <v>0</v>
      </c>
      <c r="BL244" s="14" t="s">
        <v>187</v>
      </c>
      <c r="BM244" s="151" t="s">
        <v>524</v>
      </c>
    </row>
    <row r="245" spans="1:65" s="2" customFormat="1" ht="21.75" customHeight="1">
      <c r="A245" s="26"/>
      <c r="B245" s="139"/>
      <c r="C245" s="153" t="s">
        <v>525</v>
      </c>
      <c r="D245" s="153" t="s">
        <v>129</v>
      </c>
      <c r="E245" s="154" t="s">
        <v>526</v>
      </c>
      <c r="F245" s="155" t="s">
        <v>527</v>
      </c>
      <c r="G245" s="156" t="s">
        <v>211</v>
      </c>
      <c r="H245" s="157">
        <v>2</v>
      </c>
      <c r="I245" s="158"/>
      <c r="J245" s="158"/>
      <c r="K245" s="159"/>
      <c r="L245" s="160"/>
      <c r="M245" s="161" t="s">
        <v>1</v>
      </c>
      <c r="N245" s="162" t="s">
        <v>34</v>
      </c>
      <c r="O245" s="149">
        <v>0</v>
      </c>
      <c r="P245" s="149">
        <f t="shared" si="45"/>
        <v>0</v>
      </c>
      <c r="Q245" s="149">
        <v>2.4000000000000001E-4</v>
      </c>
      <c r="R245" s="149">
        <f t="shared" si="46"/>
        <v>4.8000000000000001E-4</v>
      </c>
      <c r="S245" s="149">
        <v>0</v>
      </c>
      <c r="T245" s="150">
        <f t="shared" si="47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1" t="s">
        <v>253</v>
      </c>
      <c r="AT245" s="151" t="s">
        <v>129</v>
      </c>
      <c r="AU245" s="151" t="s">
        <v>127</v>
      </c>
      <c r="AY245" s="14" t="s">
        <v>120</v>
      </c>
      <c r="BE245" s="152">
        <f t="shared" si="48"/>
        <v>0</v>
      </c>
      <c r="BF245" s="152">
        <f t="shared" si="49"/>
        <v>0</v>
      </c>
      <c r="BG245" s="152">
        <f t="shared" si="50"/>
        <v>0</v>
      </c>
      <c r="BH245" s="152">
        <f t="shared" si="51"/>
        <v>0</v>
      </c>
      <c r="BI245" s="152">
        <f t="shared" si="52"/>
        <v>0</v>
      </c>
      <c r="BJ245" s="14" t="s">
        <v>127</v>
      </c>
      <c r="BK245" s="152">
        <f t="shared" si="53"/>
        <v>0</v>
      </c>
      <c r="BL245" s="14" t="s">
        <v>187</v>
      </c>
      <c r="BM245" s="151" t="s">
        <v>528</v>
      </c>
    </row>
    <row r="246" spans="1:65" s="2" customFormat="1" ht="24.2" customHeight="1">
      <c r="A246" s="26"/>
      <c r="B246" s="139"/>
      <c r="C246" s="140" t="s">
        <v>529</v>
      </c>
      <c r="D246" s="140" t="s">
        <v>122</v>
      </c>
      <c r="E246" s="141" t="s">
        <v>530</v>
      </c>
      <c r="F246" s="142" t="s">
        <v>531</v>
      </c>
      <c r="G246" s="143" t="s">
        <v>295</v>
      </c>
      <c r="H246" s="144">
        <v>50.155000000000001</v>
      </c>
      <c r="I246" s="145"/>
      <c r="J246" s="145"/>
      <c r="K246" s="146"/>
      <c r="L246" s="27"/>
      <c r="M246" s="147" t="s">
        <v>1</v>
      </c>
      <c r="N246" s="148" t="s">
        <v>34</v>
      </c>
      <c r="O246" s="149">
        <v>0</v>
      </c>
      <c r="P246" s="149">
        <f t="shared" si="45"/>
        <v>0</v>
      </c>
      <c r="Q246" s="149">
        <v>0</v>
      </c>
      <c r="R246" s="149">
        <f t="shared" si="46"/>
        <v>0</v>
      </c>
      <c r="S246" s="149">
        <v>0</v>
      </c>
      <c r="T246" s="150">
        <f t="shared" si="47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1" t="s">
        <v>187</v>
      </c>
      <c r="AT246" s="151" t="s">
        <v>122</v>
      </c>
      <c r="AU246" s="151" t="s">
        <v>127</v>
      </c>
      <c r="AY246" s="14" t="s">
        <v>120</v>
      </c>
      <c r="BE246" s="152">
        <f t="shared" si="48"/>
        <v>0</v>
      </c>
      <c r="BF246" s="152">
        <f t="shared" si="49"/>
        <v>0</v>
      </c>
      <c r="BG246" s="152">
        <f t="shared" si="50"/>
        <v>0</v>
      </c>
      <c r="BH246" s="152">
        <f t="shared" si="51"/>
        <v>0</v>
      </c>
      <c r="BI246" s="152">
        <f t="shared" si="52"/>
        <v>0</v>
      </c>
      <c r="BJ246" s="14" t="s">
        <v>127</v>
      </c>
      <c r="BK246" s="152">
        <f t="shared" si="53"/>
        <v>0</v>
      </c>
      <c r="BL246" s="14" t="s">
        <v>187</v>
      </c>
      <c r="BM246" s="151" t="s">
        <v>532</v>
      </c>
    </row>
    <row r="247" spans="1:65" s="12" customFormat="1" ht="22.9" customHeight="1">
      <c r="B247" s="127"/>
      <c r="D247" s="128" t="s">
        <v>67</v>
      </c>
      <c r="E247" s="137" t="s">
        <v>533</v>
      </c>
      <c r="F247" s="137" t="s">
        <v>534</v>
      </c>
      <c r="J247" s="138"/>
      <c r="L247" s="127"/>
      <c r="M247" s="131"/>
      <c r="N247" s="132"/>
      <c r="O247" s="132"/>
      <c r="P247" s="133">
        <f>SUM(P248:P257)</f>
        <v>30.821999999999999</v>
      </c>
      <c r="Q247" s="132"/>
      <c r="R247" s="133">
        <f>SUM(R248:R257)</f>
        <v>0.33149000000000001</v>
      </c>
      <c r="S247" s="132"/>
      <c r="T247" s="134">
        <f>SUM(T248:T257)</f>
        <v>0</v>
      </c>
      <c r="AR247" s="128" t="s">
        <v>127</v>
      </c>
      <c r="AT247" s="135" t="s">
        <v>67</v>
      </c>
      <c r="AU247" s="135" t="s">
        <v>73</v>
      </c>
      <c r="AY247" s="128" t="s">
        <v>120</v>
      </c>
      <c r="BK247" s="136">
        <f>SUM(BK248:BK257)</f>
        <v>0</v>
      </c>
    </row>
    <row r="248" spans="1:65" s="2" customFormat="1" ht="24.2" customHeight="1">
      <c r="A248" s="26"/>
      <c r="B248" s="139"/>
      <c r="C248" s="140" t="s">
        <v>535</v>
      </c>
      <c r="D248" s="140" t="s">
        <v>122</v>
      </c>
      <c r="E248" s="141" t="s">
        <v>536</v>
      </c>
      <c r="F248" s="142" t="s">
        <v>537</v>
      </c>
      <c r="G248" s="143" t="s">
        <v>211</v>
      </c>
      <c r="H248" s="144">
        <v>1</v>
      </c>
      <c r="I248" s="145"/>
      <c r="J248" s="145"/>
      <c r="K248" s="146"/>
      <c r="L248" s="27"/>
      <c r="M248" s="147" t="s">
        <v>1</v>
      </c>
      <c r="N248" s="148" t="s">
        <v>34</v>
      </c>
      <c r="O248" s="149">
        <v>30</v>
      </c>
      <c r="P248" s="149">
        <f t="shared" ref="P248:P257" si="54">O248*H248</f>
        <v>30</v>
      </c>
      <c r="Q248" s="149">
        <v>0</v>
      </c>
      <c r="R248" s="149">
        <f t="shared" ref="R248:R257" si="55">Q248*H248</f>
        <v>0</v>
      </c>
      <c r="S248" s="149">
        <v>0</v>
      </c>
      <c r="T248" s="150">
        <f t="shared" ref="T248:T257" si="56">S248*H248</f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1" t="s">
        <v>187</v>
      </c>
      <c r="AT248" s="151" t="s">
        <v>122</v>
      </c>
      <c r="AU248" s="151" t="s">
        <v>127</v>
      </c>
      <c r="AY248" s="14" t="s">
        <v>120</v>
      </c>
      <c r="BE248" s="152">
        <f t="shared" ref="BE248:BE257" si="57">IF(N248="základná",J248,0)</f>
        <v>0</v>
      </c>
      <c r="BF248" s="152">
        <f t="shared" ref="BF248:BF257" si="58">IF(N248="znížená",J248,0)</f>
        <v>0</v>
      </c>
      <c r="BG248" s="152">
        <f t="shared" ref="BG248:BG257" si="59">IF(N248="zákl. prenesená",J248,0)</f>
        <v>0</v>
      </c>
      <c r="BH248" s="152">
        <f t="shared" ref="BH248:BH257" si="60">IF(N248="zníž. prenesená",J248,0)</f>
        <v>0</v>
      </c>
      <c r="BI248" s="152">
        <f t="shared" ref="BI248:BI257" si="61">IF(N248="nulová",J248,0)</f>
        <v>0</v>
      </c>
      <c r="BJ248" s="14" t="s">
        <v>127</v>
      </c>
      <c r="BK248" s="152">
        <f t="shared" ref="BK248:BK257" si="62">ROUND(I248*H248,2)</f>
        <v>0</v>
      </c>
      <c r="BL248" s="14" t="s">
        <v>187</v>
      </c>
      <c r="BM248" s="151" t="s">
        <v>538</v>
      </c>
    </row>
    <row r="249" spans="1:65" s="2" customFormat="1" ht="44.25" customHeight="1">
      <c r="A249" s="26"/>
      <c r="B249" s="139"/>
      <c r="C249" s="153" t="s">
        <v>265</v>
      </c>
      <c r="D249" s="153" t="s">
        <v>129</v>
      </c>
      <c r="E249" s="154" t="s">
        <v>539</v>
      </c>
      <c r="F249" s="155" t="s">
        <v>540</v>
      </c>
      <c r="G249" s="156" t="s">
        <v>541</v>
      </c>
      <c r="H249" s="157">
        <v>1</v>
      </c>
      <c r="I249" s="158"/>
      <c r="J249" s="158"/>
      <c r="K249" s="159"/>
      <c r="L249" s="160"/>
      <c r="M249" s="161" t="s">
        <v>1</v>
      </c>
      <c r="N249" s="162" t="s">
        <v>34</v>
      </c>
      <c r="O249" s="149">
        <v>0</v>
      </c>
      <c r="P249" s="149">
        <f t="shared" si="54"/>
        <v>0</v>
      </c>
      <c r="Q249" s="149">
        <v>0.191</v>
      </c>
      <c r="R249" s="149">
        <f t="shared" si="55"/>
        <v>0.191</v>
      </c>
      <c r="S249" s="149">
        <v>0</v>
      </c>
      <c r="T249" s="150">
        <f t="shared" si="56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1" t="s">
        <v>253</v>
      </c>
      <c r="AT249" s="151" t="s">
        <v>129</v>
      </c>
      <c r="AU249" s="151" t="s">
        <v>127</v>
      </c>
      <c r="AY249" s="14" t="s">
        <v>120</v>
      </c>
      <c r="BE249" s="152">
        <f t="shared" si="57"/>
        <v>0</v>
      </c>
      <c r="BF249" s="152">
        <f t="shared" si="58"/>
        <v>0</v>
      </c>
      <c r="BG249" s="152">
        <f t="shared" si="59"/>
        <v>0</v>
      </c>
      <c r="BH249" s="152">
        <f t="shared" si="60"/>
        <v>0</v>
      </c>
      <c r="BI249" s="152">
        <f t="shared" si="61"/>
        <v>0</v>
      </c>
      <c r="BJ249" s="14" t="s">
        <v>127</v>
      </c>
      <c r="BK249" s="152">
        <f t="shared" si="62"/>
        <v>0</v>
      </c>
      <c r="BL249" s="14" t="s">
        <v>187</v>
      </c>
      <c r="BM249" s="151" t="s">
        <v>542</v>
      </c>
    </row>
    <row r="250" spans="1:65" s="2" customFormat="1" ht="24.2" customHeight="1">
      <c r="A250" s="26"/>
      <c r="B250" s="139"/>
      <c r="C250" s="153" t="s">
        <v>543</v>
      </c>
      <c r="D250" s="153" t="s">
        <v>129</v>
      </c>
      <c r="E250" s="154" t="s">
        <v>544</v>
      </c>
      <c r="F250" s="155" t="s">
        <v>545</v>
      </c>
      <c r="G250" s="156" t="s">
        <v>211</v>
      </c>
      <c r="H250" s="157">
        <v>1</v>
      </c>
      <c r="I250" s="158"/>
      <c r="J250" s="158"/>
      <c r="K250" s="159"/>
      <c r="L250" s="160"/>
      <c r="M250" s="161" t="s">
        <v>1</v>
      </c>
      <c r="N250" s="162" t="s">
        <v>34</v>
      </c>
      <c r="O250" s="149">
        <v>0</v>
      </c>
      <c r="P250" s="149">
        <f t="shared" si="54"/>
        <v>0</v>
      </c>
      <c r="Q250" s="149">
        <v>0.13100000000000001</v>
      </c>
      <c r="R250" s="149">
        <f t="shared" si="55"/>
        <v>0.13100000000000001</v>
      </c>
      <c r="S250" s="149">
        <v>0</v>
      </c>
      <c r="T250" s="150">
        <f t="shared" si="56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1" t="s">
        <v>253</v>
      </c>
      <c r="AT250" s="151" t="s">
        <v>129</v>
      </c>
      <c r="AU250" s="151" t="s">
        <v>127</v>
      </c>
      <c r="AY250" s="14" t="s">
        <v>120</v>
      </c>
      <c r="BE250" s="152">
        <f t="shared" si="57"/>
        <v>0</v>
      </c>
      <c r="BF250" s="152">
        <f t="shared" si="58"/>
        <v>0</v>
      </c>
      <c r="BG250" s="152">
        <f t="shared" si="59"/>
        <v>0</v>
      </c>
      <c r="BH250" s="152">
        <f t="shared" si="60"/>
        <v>0</v>
      </c>
      <c r="BI250" s="152">
        <f t="shared" si="61"/>
        <v>0</v>
      </c>
      <c r="BJ250" s="14" t="s">
        <v>127</v>
      </c>
      <c r="BK250" s="152">
        <f t="shared" si="62"/>
        <v>0</v>
      </c>
      <c r="BL250" s="14" t="s">
        <v>187</v>
      </c>
      <c r="BM250" s="151" t="s">
        <v>546</v>
      </c>
    </row>
    <row r="251" spans="1:65" s="2" customFormat="1" ht="24.2" customHeight="1">
      <c r="A251" s="26"/>
      <c r="B251" s="139"/>
      <c r="C251" s="153" t="s">
        <v>547</v>
      </c>
      <c r="D251" s="153" t="s">
        <v>129</v>
      </c>
      <c r="E251" s="154" t="s">
        <v>548</v>
      </c>
      <c r="F251" s="155" t="s">
        <v>549</v>
      </c>
      <c r="G251" s="156" t="s">
        <v>211</v>
      </c>
      <c r="H251" s="157">
        <v>1</v>
      </c>
      <c r="I251" s="158"/>
      <c r="J251" s="158"/>
      <c r="K251" s="159"/>
      <c r="L251" s="160"/>
      <c r="M251" s="161" t="s">
        <v>1</v>
      </c>
      <c r="N251" s="162" t="s">
        <v>34</v>
      </c>
      <c r="O251" s="149">
        <v>0</v>
      </c>
      <c r="P251" s="149">
        <f t="shared" si="54"/>
        <v>0</v>
      </c>
      <c r="Q251" s="149">
        <v>2.0000000000000001E-4</v>
      </c>
      <c r="R251" s="149">
        <f t="shared" si="55"/>
        <v>2.0000000000000001E-4</v>
      </c>
      <c r="S251" s="149">
        <v>0</v>
      </c>
      <c r="T251" s="150">
        <f t="shared" si="56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1" t="s">
        <v>253</v>
      </c>
      <c r="AT251" s="151" t="s">
        <v>129</v>
      </c>
      <c r="AU251" s="151" t="s">
        <v>127</v>
      </c>
      <c r="AY251" s="14" t="s">
        <v>120</v>
      </c>
      <c r="BE251" s="152">
        <f t="shared" si="57"/>
        <v>0</v>
      </c>
      <c r="BF251" s="152">
        <f t="shared" si="58"/>
        <v>0</v>
      </c>
      <c r="BG251" s="152">
        <f t="shared" si="59"/>
        <v>0</v>
      </c>
      <c r="BH251" s="152">
        <f t="shared" si="60"/>
        <v>0</v>
      </c>
      <c r="BI251" s="152">
        <f t="shared" si="61"/>
        <v>0</v>
      </c>
      <c r="BJ251" s="14" t="s">
        <v>127</v>
      </c>
      <c r="BK251" s="152">
        <f t="shared" si="62"/>
        <v>0</v>
      </c>
      <c r="BL251" s="14" t="s">
        <v>187</v>
      </c>
      <c r="BM251" s="151" t="s">
        <v>550</v>
      </c>
    </row>
    <row r="252" spans="1:65" s="2" customFormat="1" ht="21.75" customHeight="1">
      <c r="A252" s="26"/>
      <c r="B252" s="139"/>
      <c r="C252" s="153" t="s">
        <v>551</v>
      </c>
      <c r="D252" s="153" t="s">
        <v>129</v>
      </c>
      <c r="E252" s="154" t="s">
        <v>552</v>
      </c>
      <c r="F252" s="155" t="s">
        <v>553</v>
      </c>
      <c r="G252" s="156" t="s">
        <v>211</v>
      </c>
      <c r="H252" s="157">
        <v>1</v>
      </c>
      <c r="I252" s="158"/>
      <c r="J252" s="158"/>
      <c r="K252" s="159"/>
      <c r="L252" s="160"/>
      <c r="M252" s="161" t="s">
        <v>1</v>
      </c>
      <c r="N252" s="162" t="s">
        <v>34</v>
      </c>
      <c r="O252" s="149">
        <v>0</v>
      </c>
      <c r="P252" s="149">
        <f t="shared" si="54"/>
        <v>0</v>
      </c>
      <c r="Q252" s="149">
        <v>8.0000000000000007E-5</v>
      </c>
      <c r="R252" s="149">
        <f t="shared" si="55"/>
        <v>8.0000000000000007E-5</v>
      </c>
      <c r="S252" s="149">
        <v>0</v>
      </c>
      <c r="T252" s="150">
        <f t="shared" si="56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1" t="s">
        <v>253</v>
      </c>
      <c r="AT252" s="151" t="s">
        <v>129</v>
      </c>
      <c r="AU252" s="151" t="s">
        <v>127</v>
      </c>
      <c r="AY252" s="14" t="s">
        <v>120</v>
      </c>
      <c r="BE252" s="152">
        <f t="shared" si="57"/>
        <v>0</v>
      </c>
      <c r="BF252" s="152">
        <f t="shared" si="58"/>
        <v>0</v>
      </c>
      <c r="BG252" s="152">
        <f t="shared" si="59"/>
        <v>0</v>
      </c>
      <c r="BH252" s="152">
        <f t="shared" si="60"/>
        <v>0</v>
      </c>
      <c r="BI252" s="152">
        <f t="shared" si="61"/>
        <v>0</v>
      </c>
      <c r="BJ252" s="14" t="s">
        <v>127</v>
      </c>
      <c r="BK252" s="152">
        <f t="shared" si="62"/>
        <v>0</v>
      </c>
      <c r="BL252" s="14" t="s">
        <v>187</v>
      </c>
      <c r="BM252" s="151" t="s">
        <v>554</v>
      </c>
    </row>
    <row r="253" spans="1:65" s="2" customFormat="1" ht="33" customHeight="1">
      <c r="A253" s="26"/>
      <c r="B253" s="139"/>
      <c r="C253" s="153" t="s">
        <v>555</v>
      </c>
      <c r="D253" s="153" t="s">
        <v>129</v>
      </c>
      <c r="E253" s="154" t="s">
        <v>556</v>
      </c>
      <c r="F253" s="155" t="s">
        <v>557</v>
      </c>
      <c r="G253" s="156" t="s">
        <v>211</v>
      </c>
      <c r="H253" s="157">
        <v>1</v>
      </c>
      <c r="I253" s="158"/>
      <c r="J253" s="158"/>
      <c r="K253" s="159"/>
      <c r="L253" s="160"/>
      <c r="M253" s="161" t="s">
        <v>1</v>
      </c>
      <c r="N253" s="162" t="s">
        <v>34</v>
      </c>
      <c r="O253" s="149">
        <v>0</v>
      </c>
      <c r="P253" s="149">
        <f t="shared" si="54"/>
        <v>0</v>
      </c>
      <c r="Q253" s="149">
        <v>1.4999999999999999E-4</v>
      </c>
      <c r="R253" s="149">
        <f t="shared" si="55"/>
        <v>1.4999999999999999E-4</v>
      </c>
      <c r="S253" s="149">
        <v>0</v>
      </c>
      <c r="T253" s="150">
        <f t="shared" si="56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1" t="s">
        <v>253</v>
      </c>
      <c r="AT253" s="151" t="s">
        <v>129</v>
      </c>
      <c r="AU253" s="151" t="s">
        <v>127</v>
      </c>
      <c r="AY253" s="14" t="s">
        <v>120</v>
      </c>
      <c r="BE253" s="152">
        <f t="shared" si="57"/>
        <v>0</v>
      </c>
      <c r="BF253" s="152">
        <f t="shared" si="58"/>
        <v>0</v>
      </c>
      <c r="BG253" s="152">
        <f t="shared" si="59"/>
        <v>0</v>
      </c>
      <c r="BH253" s="152">
        <f t="shared" si="60"/>
        <v>0</v>
      </c>
      <c r="BI253" s="152">
        <f t="shared" si="61"/>
        <v>0</v>
      </c>
      <c r="BJ253" s="14" t="s">
        <v>127</v>
      </c>
      <c r="BK253" s="152">
        <f t="shared" si="62"/>
        <v>0</v>
      </c>
      <c r="BL253" s="14" t="s">
        <v>187</v>
      </c>
      <c r="BM253" s="151" t="s">
        <v>558</v>
      </c>
    </row>
    <row r="254" spans="1:65" s="2" customFormat="1" ht="37.9" customHeight="1">
      <c r="A254" s="26"/>
      <c r="B254" s="139"/>
      <c r="C254" s="153" t="s">
        <v>559</v>
      </c>
      <c r="D254" s="153" t="s">
        <v>129</v>
      </c>
      <c r="E254" s="154" t="s">
        <v>560</v>
      </c>
      <c r="F254" s="155" t="s">
        <v>561</v>
      </c>
      <c r="G254" s="156" t="s">
        <v>211</v>
      </c>
      <c r="H254" s="157">
        <v>1</v>
      </c>
      <c r="I254" s="158"/>
      <c r="J254" s="158"/>
      <c r="K254" s="159"/>
      <c r="L254" s="160"/>
      <c r="M254" s="161" t="s">
        <v>1</v>
      </c>
      <c r="N254" s="162" t="s">
        <v>34</v>
      </c>
      <c r="O254" s="149">
        <v>0</v>
      </c>
      <c r="P254" s="149">
        <f t="shared" si="54"/>
        <v>0</v>
      </c>
      <c r="Q254" s="149">
        <v>6.4999999999999997E-3</v>
      </c>
      <c r="R254" s="149">
        <f t="shared" si="55"/>
        <v>6.4999999999999997E-3</v>
      </c>
      <c r="S254" s="149">
        <v>0</v>
      </c>
      <c r="T254" s="150">
        <f t="shared" si="56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1" t="s">
        <v>253</v>
      </c>
      <c r="AT254" s="151" t="s">
        <v>129</v>
      </c>
      <c r="AU254" s="151" t="s">
        <v>127</v>
      </c>
      <c r="AY254" s="14" t="s">
        <v>120</v>
      </c>
      <c r="BE254" s="152">
        <f t="shared" si="57"/>
        <v>0</v>
      </c>
      <c r="BF254" s="152">
        <f t="shared" si="58"/>
        <v>0</v>
      </c>
      <c r="BG254" s="152">
        <f t="shared" si="59"/>
        <v>0</v>
      </c>
      <c r="BH254" s="152">
        <f t="shared" si="60"/>
        <v>0</v>
      </c>
      <c r="BI254" s="152">
        <f t="shared" si="61"/>
        <v>0</v>
      </c>
      <c r="BJ254" s="14" t="s">
        <v>127</v>
      </c>
      <c r="BK254" s="152">
        <f t="shared" si="62"/>
        <v>0</v>
      </c>
      <c r="BL254" s="14" t="s">
        <v>187</v>
      </c>
      <c r="BM254" s="151" t="s">
        <v>562</v>
      </c>
    </row>
    <row r="255" spans="1:65" s="2" customFormat="1" ht="24.2" customHeight="1">
      <c r="A255" s="26"/>
      <c r="B255" s="139"/>
      <c r="C255" s="140" t="s">
        <v>563</v>
      </c>
      <c r="D255" s="140" t="s">
        <v>122</v>
      </c>
      <c r="E255" s="141" t="s">
        <v>564</v>
      </c>
      <c r="F255" s="142" t="s">
        <v>565</v>
      </c>
      <c r="G255" s="143" t="s">
        <v>211</v>
      </c>
      <c r="H255" s="144">
        <v>2</v>
      </c>
      <c r="I255" s="145"/>
      <c r="J255" s="145"/>
      <c r="K255" s="146"/>
      <c r="L255" s="27"/>
      <c r="M255" s="147" t="s">
        <v>1</v>
      </c>
      <c r="N255" s="148" t="s">
        <v>34</v>
      </c>
      <c r="O255" s="149">
        <v>0.41099999999999998</v>
      </c>
      <c r="P255" s="149">
        <f t="shared" si="54"/>
        <v>0.82199999999999995</v>
      </c>
      <c r="Q255" s="149">
        <v>0</v>
      </c>
      <c r="R255" s="149">
        <f t="shared" si="55"/>
        <v>0</v>
      </c>
      <c r="S255" s="149">
        <v>0</v>
      </c>
      <c r="T255" s="150">
        <f t="shared" si="56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1" t="s">
        <v>187</v>
      </c>
      <c r="AT255" s="151" t="s">
        <v>122</v>
      </c>
      <c r="AU255" s="151" t="s">
        <v>127</v>
      </c>
      <c r="AY255" s="14" t="s">
        <v>120</v>
      </c>
      <c r="BE255" s="152">
        <f t="shared" si="57"/>
        <v>0</v>
      </c>
      <c r="BF255" s="152">
        <f t="shared" si="58"/>
        <v>0</v>
      </c>
      <c r="BG255" s="152">
        <f t="shared" si="59"/>
        <v>0</v>
      </c>
      <c r="BH255" s="152">
        <f t="shared" si="60"/>
        <v>0</v>
      </c>
      <c r="BI255" s="152">
        <f t="shared" si="61"/>
        <v>0</v>
      </c>
      <c r="BJ255" s="14" t="s">
        <v>127</v>
      </c>
      <c r="BK255" s="152">
        <f t="shared" si="62"/>
        <v>0</v>
      </c>
      <c r="BL255" s="14" t="s">
        <v>187</v>
      </c>
      <c r="BM255" s="151" t="s">
        <v>566</v>
      </c>
    </row>
    <row r="256" spans="1:65" s="2" customFormat="1" ht="37.9" customHeight="1">
      <c r="A256" s="26"/>
      <c r="B256" s="139"/>
      <c r="C256" s="153" t="s">
        <v>567</v>
      </c>
      <c r="D256" s="153" t="s">
        <v>129</v>
      </c>
      <c r="E256" s="154" t="s">
        <v>568</v>
      </c>
      <c r="F256" s="155" t="s">
        <v>569</v>
      </c>
      <c r="G256" s="156" t="s">
        <v>211</v>
      </c>
      <c r="H256" s="157">
        <v>2</v>
      </c>
      <c r="I256" s="158"/>
      <c r="J256" s="158"/>
      <c r="K256" s="159"/>
      <c r="L256" s="160"/>
      <c r="M256" s="161" t="s">
        <v>1</v>
      </c>
      <c r="N256" s="162" t="s">
        <v>34</v>
      </c>
      <c r="O256" s="149">
        <v>0</v>
      </c>
      <c r="P256" s="149">
        <f t="shared" si="54"/>
        <v>0</v>
      </c>
      <c r="Q256" s="149">
        <v>1.2800000000000001E-3</v>
      </c>
      <c r="R256" s="149">
        <f t="shared" si="55"/>
        <v>2.5600000000000002E-3</v>
      </c>
      <c r="S256" s="149">
        <v>0</v>
      </c>
      <c r="T256" s="150">
        <f t="shared" si="56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1" t="s">
        <v>253</v>
      </c>
      <c r="AT256" s="151" t="s">
        <v>129</v>
      </c>
      <c r="AU256" s="151" t="s">
        <v>127</v>
      </c>
      <c r="AY256" s="14" t="s">
        <v>120</v>
      </c>
      <c r="BE256" s="152">
        <f t="shared" si="57"/>
        <v>0</v>
      </c>
      <c r="BF256" s="152">
        <f t="shared" si="58"/>
        <v>0</v>
      </c>
      <c r="BG256" s="152">
        <f t="shared" si="59"/>
        <v>0</v>
      </c>
      <c r="BH256" s="152">
        <f t="shared" si="60"/>
        <v>0</v>
      </c>
      <c r="BI256" s="152">
        <f t="shared" si="61"/>
        <v>0</v>
      </c>
      <c r="BJ256" s="14" t="s">
        <v>127</v>
      </c>
      <c r="BK256" s="152">
        <f t="shared" si="62"/>
        <v>0</v>
      </c>
      <c r="BL256" s="14" t="s">
        <v>187</v>
      </c>
      <c r="BM256" s="151" t="s">
        <v>570</v>
      </c>
    </row>
    <row r="257" spans="1:65" s="2" customFormat="1" ht="21.75" customHeight="1">
      <c r="A257" s="26"/>
      <c r="B257" s="139"/>
      <c r="C257" s="140" t="s">
        <v>571</v>
      </c>
      <c r="D257" s="140" t="s">
        <v>122</v>
      </c>
      <c r="E257" s="141" t="s">
        <v>572</v>
      </c>
      <c r="F257" s="142" t="s">
        <v>573</v>
      </c>
      <c r="G257" s="143" t="s">
        <v>295</v>
      </c>
      <c r="H257" s="144">
        <v>189.48699999999999</v>
      </c>
      <c r="I257" s="145"/>
      <c r="J257" s="145"/>
      <c r="K257" s="146"/>
      <c r="L257" s="27"/>
      <c r="M257" s="147" t="s">
        <v>1</v>
      </c>
      <c r="N257" s="148" t="s">
        <v>34</v>
      </c>
      <c r="O257" s="149">
        <v>0</v>
      </c>
      <c r="P257" s="149">
        <f t="shared" si="54"/>
        <v>0</v>
      </c>
      <c r="Q257" s="149">
        <v>0</v>
      </c>
      <c r="R257" s="149">
        <f t="shared" si="55"/>
        <v>0</v>
      </c>
      <c r="S257" s="149">
        <v>0</v>
      </c>
      <c r="T257" s="150">
        <f t="shared" si="56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1" t="s">
        <v>187</v>
      </c>
      <c r="AT257" s="151" t="s">
        <v>122</v>
      </c>
      <c r="AU257" s="151" t="s">
        <v>127</v>
      </c>
      <c r="AY257" s="14" t="s">
        <v>120</v>
      </c>
      <c r="BE257" s="152">
        <f t="shared" si="57"/>
        <v>0</v>
      </c>
      <c r="BF257" s="152">
        <f t="shared" si="58"/>
        <v>0</v>
      </c>
      <c r="BG257" s="152">
        <f t="shared" si="59"/>
        <v>0</v>
      </c>
      <c r="BH257" s="152">
        <f t="shared" si="60"/>
        <v>0</v>
      </c>
      <c r="BI257" s="152">
        <f t="shared" si="61"/>
        <v>0</v>
      </c>
      <c r="BJ257" s="14" t="s">
        <v>127</v>
      </c>
      <c r="BK257" s="152">
        <f t="shared" si="62"/>
        <v>0</v>
      </c>
      <c r="BL257" s="14" t="s">
        <v>187</v>
      </c>
      <c r="BM257" s="151" t="s">
        <v>574</v>
      </c>
    </row>
    <row r="258" spans="1:65" s="12" customFormat="1" ht="22.9" customHeight="1">
      <c r="B258" s="127"/>
      <c r="D258" s="128" t="s">
        <v>67</v>
      </c>
      <c r="E258" s="137" t="s">
        <v>575</v>
      </c>
      <c r="F258" s="137" t="s">
        <v>576</v>
      </c>
      <c r="J258" s="138">
        <f>BK258</f>
        <v>0</v>
      </c>
      <c r="L258" s="127"/>
      <c r="M258" s="131"/>
      <c r="N258" s="132"/>
      <c r="O258" s="132"/>
      <c r="P258" s="133">
        <f>SUM(P259:P262)</f>
        <v>30.4222</v>
      </c>
      <c r="Q258" s="132"/>
      <c r="R258" s="133">
        <f>SUM(R259:R262)</f>
        <v>3.8457200000000004E-2</v>
      </c>
      <c r="S258" s="132"/>
      <c r="T258" s="134">
        <f>SUM(T259:T262)</f>
        <v>0</v>
      </c>
      <c r="AR258" s="128" t="s">
        <v>127</v>
      </c>
      <c r="AT258" s="135" t="s">
        <v>67</v>
      </c>
      <c r="AU258" s="135" t="s">
        <v>73</v>
      </c>
      <c r="AY258" s="128" t="s">
        <v>120</v>
      </c>
      <c r="BK258" s="136">
        <f>SUM(BK259:BK262)</f>
        <v>0</v>
      </c>
    </row>
    <row r="259" spans="1:65" s="2" customFormat="1" ht="24.2" customHeight="1">
      <c r="A259" s="26"/>
      <c r="B259" s="139"/>
      <c r="C259" s="140" t="s">
        <v>577</v>
      </c>
      <c r="D259" s="140" t="s">
        <v>122</v>
      </c>
      <c r="E259" s="141" t="s">
        <v>578</v>
      </c>
      <c r="F259" s="142" t="s">
        <v>579</v>
      </c>
      <c r="G259" s="143" t="s">
        <v>206</v>
      </c>
      <c r="H259" s="144">
        <v>40</v>
      </c>
      <c r="I259" s="145"/>
      <c r="J259" s="145"/>
      <c r="K259" s="146"/>
      <c r="L259" s="27"/>
      <c r="M259" s="147" t="s">
        <v>1</v>
      </c>
      <c r="N259" s="148" t="s">
        <v>34</v>
      </c>
      <c r="O259" s="149">
        <v>0.46834999999999999</v>
      </c>
      <c r="P259" s="149">
        <f>O259*H259</f>
        <v>18.733999999999998</v>
      </c>
      <c r="Q259" s="149">
        <v>6.0577000000000005E-4</v>
      </c>
      <c r="R259" s="149">
        <f>Q259*H259</f>
        <v>2.4230800000000004E-2</v>
      </c>
      <c r="S259" s="149">
        <v>0</v>
      </c>
      <c r="T259" s="150">
        <f>S259*H259</f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1" t="s">
        <v>187</v>
      </c>
      <c r="AT259" s="151" t="s">
        <v>122</v>
      </c>
      <c r="AU259" s="151" t="s">
        <v>127</v>
      </c>
      <c r="AY259" s="14" t="s">
        <v>120</v>
      </c>
      <c r="BE259" s="152">
        <f>IF(N259="základná",J259,0)</f>
        <v>0</v>
      </c>
      <c r="BF259" s="152">
        <f>IF(N259="znížená",J259,0)</f>
        <v>0</v>
      </c>
      <c r="BG259" s="152">
        <f>IF(N259="zákl. prenesená",J259,0)</f>
        <v>0</v>
      </c>
      <c r="BH259" s="152">
        <f>IF(N259="zníž. prenesená",J259,0)</f>
        <v>0</v>
      </c>
      <c r="BI259" s="152">
        <f>IF(N259="nulová",J259,0)</f>
        <v>0</v>
      </c>
      <c r="BJ259" s="14" t="s">
        <v>127</v>
      </c>
      <c r="BK259" s="152">
        <f>ROUND(I259*H259,2)</f>
        <v>0</v>
      </c>
      <c r="BL259" s="14" t="s">
        <v>187</v>
      </c>
      <c r="BM259" s="151" t="s">
        <v>580</v>
      </c>
    </row>
    <row r="260" spans="1:65" s="2" customFormat="1" ht="24.2" customHeight="1">
      <c r="A260" s="26"/>
      <c r="B260" s="139"/>
      <c r="C260" s="140" t="s">
        <v>581</v>
      </c>
      <c r="D260" s="140" t="s">
        <v>122</v>
      </c>
      <c r="E260" s="141" t="s">
        <v>582</v>
      </c>
      <c r="F260" s="142" t="s">
        <v>583</v>
      </c>
      <c r="G260" s="143" t="s">
        <v>206</v>
      </c>
      <c r="H260" s="144">
        <v>20</v>
      </c>
      <c r="I260" s="145"/>
      <c r="J260" s="145"/>
      <c r="K260" s="146"/>
      <c r="L260" s="27"/>
      <c r="M260" s="147" t="s">
        <v>1</v>
      </c>
      <c r="N260" s="148" t="s">
        <v>34</v>
      </c>
      <c r="O260" s="149">
        <v>0.49441000000000002</v>
      </c>
      <c r="P260" s="149">
        <f>O260*H260</f>
        <v>9.8882000000000012</v>
      </c>
      <c r="Q260" s="149">
        <v>7.1131999999999999E-4</v>
      </c>
      <c r="R260" s="149">
        <f>Q260*H260</f>
        <v>1.42264E-2</v>
      </c>
      <c r="S260" s="149">
        <v>0</v>
      </c>
      <c r="T260" s="150">
        <f>S260*H260</f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1" t="s">
        <v>187</v>
      </c>
      <c r="AT260" s="151" t="s">
        <v>122</v>
      </c>
      <c r="AU260" s="151" t="s">
        <v>127</v>
      </c>
      <c r="AY260" s="14" t="s">
        <v>120</v>
      </c>
      <c r="BE260" s="152">
        <f>IF(N260="základná",J260,0)</f>
        <v>0</v>
      </c>
      <c r="BF260" s="152">
        <f>IF(N260="znížená",J260,0)</f>
        <v>0</v>
      </c>
      <c r="BG260" s="152">
        <f>IF(N260="zákl. prenesená",J260,0)</f>
        <v>0</v>
      </c>
      <c r="BH260" s="152">
        <f>IF(N260="zníž. prenesená",J260,0)</f>
        <v>0</v>
      </c>
      <c r="BI260" s="152">
        <f>IF(N260="nulová",J260,0)</f>
        <v>0</v>
      </c>
      <c r="BJ260" s="14" t="s">
        <v>127</v>
      </c>
      <c r="BK260" s="152">
        <f>ROUND(I260*H260,2)</f>
        <v>0</v>
      </c>
      <c r="BL260" s="14" t="s">
        <v>187</v>
      </c>
      <c r="BM260" s="151" t="s">
        <v>584</v>
      </c>
    </row>
    <row r="261" spans="1:65" s="2" customFormat="1" ht="16.5" customHeight="1">
      <c r="A261" s="26"/>
      <c r="B261" s="139"/>
      <c r="C261" s="140" t="s">
        <v>585</v>
      </c>
      <c r="D261" s="140" t="s">
        <v>122</v>
      </c>
      <c r="E261" s="141" t="s">
        <v>586</v>
      </c>
      <c r="F261" s="142" t="s">
        <v>587</v>
      </c>
      <c r="G261" s="143" t="s">
        <v>206</v>
      </c>
      <c r="H261" s="144">
        <v>60</v>
      </c>
      <c r="I261" s="145"/>
      <c r="J261" s="145"/>
      <c r="K261" s="146"/>
      <c r="L261" s="27"/>
      <c r="M261" s="147" t="s">
        <v>1</v>
      </c>
      <c r="N261" s="148" t="s">
        <v>34</v>
      </c>
      <c r="O261" s="149">
        <v>0.03</v>
      </c>
      <c r="P261" s="149">
        <f>O261*H261</f>
        <v>1.7999999999999998</v>
      </c>
      <c r="Q261" s="149">
        <v>0</v>
      </c>
      <c r="R261" s="149">
        <f>Q261*H261</f>
        <v>0</v>
      </c>
      <c r="S261" s="149">
        <v>0</v>
      </c>
      <c r="T261" s="150">
        <f>S261*H261</f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1" t="s">
        <v>187</v>
      </c>
      <c r="AT261" s="151" t="s">
        <v>122</v>
      </c>
      <c r="AU261" s="151" t="s">
        <v>127</v>
      </c>
      <c r="AY261" s="14" t="s">
        <v>120</v>
      </c>
      <c r="BE261" s="152">
        <f>IF(N261="základná",J261,0)</f>
        <v>0</v>
      </c>
      <c r="BF261" s="152">
        <f>IF(N261="znížená",J261,0)</f>
        <v>0</v>
      </c>
      <c r="BG261" s="152">
        <f>IF(N261="zákl. prenesená",J261,0)</f>
        <v>0</v>
      </c>
      <c r="BH261" s="152">
        <f>IF(N261="zníž. prenesená",J261,0)</f>
        <v>0</v>
      </c>
      <c r="BI261" s="152">
        <f>IF(N261="nulová",J261,0)</f>
        <v>0</v>
      </c>
      <c r="BJ261" s="14" t="s">
        <v>127</v>
      </c>
      <c r="BK261" s="152">
        <f>ROUND(I261*H261,2)</f>
        <v>0</v>
      </c>
      <c r="BL261" s="14" t="s">
        <v>187</v>
      </c>
      <c r="BM261" s="151" t="s">
        <v>588</v>
      </c>
    </row>
    <row r="262" spans="1:65" s="2" customFormat="1" ht="24.2" customHeight="1">
      <c r="A262" s="26"/>
      <c r="B262" s="139"/>
      <c r="C262" s="140" t="s">
        <v>589</v>
      </c>
      <c r="D262" s="140" t="s">
        <v>122</v>
      </c>
      <c r="E262" s="141" t="s">
        <v>590</v>
      </c>
      <c r="F262" s="142" t="s">
        <v>591</v>
      </c>
      <c r="G262" s="143" t="s">
        <v>295</v>
      </c>
      <c r="H262" s="144">
        <v>19.39</v>
      </c>
      <c r="I262" s="145"/>
      <c r="J262" s="145"/>
      <c r="K262" s="146"/>
      <c r="L262" s="27"/>
      <c r="M262" s="147" t="s">
        <v>1</v>
      </c>
      <c r="N262" s="148" t="s">
        <v>34</v>
      </c>
      <c r="O262" s="149">
        <v>0</v>
      </c>
      <c r="P262" s="149">
        <f>O262*H262</f>
        <v>0</v>
      </c>
      <c r="Q262" s="149">
        <v>0</v>
      </c>
      <c r="R262" s="149">
        <f>Q262*H262</f>
        <v>0</v>
      </c>
      <c r="S262" s="149">
        <v>0</v>
      </c>
      <c r="T262" s="150">
        <f>S262*H262</f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1" t="s">
        <v>187</v>
      </c>
      <c r="AT262" s="151" t="s">
        <v>122</v>
      </c>
      <c r="AU262" s="151" t="s">
        <v>127</v>
      </c>
      <c r="AY262" s="14" t="s">
        <v>120</v>
      </c>
      <c r="BE262" s="152">
        <f>IF(N262="základná",J262,0)</f>
        <v>0</v>
      </c>
      <c r="BF262" s="152">
        <f>IF(N262="znížená",J262,0)</f>
        <v>0</v>
      </c>
      <c r="BG262" s="152">
        <f>IF(N262="zákl. prenesená",J262,0)</f>
        <v>0</v>
      </c>
      <c r="BH262" s="152">
        <f>IF(N262="zníž. prenesená",J262,0)</f>
        <v>0</v>
      </c>
      <c r="BI262" s="152">
        <f>IF(N262="nulová",J262,0)</f>
        <v>0</v>
      </c>
      <c r="BJ262" s="14" t="s">
        <v>127</v>
      </c>
      <c r="BK262" s="152">
        <f>ROUND(I262*H262,2)</f>
        <v>0</v>
      </c>
      <c r="BL262" s="14" t="s">
        <v>187</v>
      </c>
      <c r="BM262" s="151" t="s">
        <v>592</v>
      </c>
    </row>
    <row r="263" spans="1:65" s="12" customFormat="1" ht="22.9" customHeight="1">
      <c r="B263" s="127"/>
      <c r="D263" s="128" t="s">
        <v>67</v>
      </c>
      <c r="E263" s="137" t="s">
        <v>593</v>
      </c>
      <c r="F263" s="137" t="s">
        <v>594</v>
      </c>
      <c r="J263" s="138">
        <f>BK263</f>
        <v>0</v>
      </c>
      <c r="L263" s="127"/>
      <c r="M263" s="131"/>
      <c r="N263" s="132"/>
      <c r="O263" s="132"/>
      <c r="P263" s="133">
        <f>SUM(P264:P270)</f>
        <v>56.606399010000004</v>
      </c>
      <c r="Q263" s="132"/>
      <c r="R263" s="133">
        <f>SUM(R264:R270)</f>
        <v>0.35904914300000002</v>
      </c>
      <c r="S263" s="132"/>
      <c r="T263" s="134">
        <f>SUM(T264:T270)</f>
        <v>0</v>
      </c>
      <c r="AR263" s="128" t="s">
        <v>127</v>
      </c>
      <c r="AT263" s="135" t="s">
        <v>67</v>
      </c>
      <c r="AU263" s="135" t="s">
        <v>73</v>
      </c>
      <c r="AY263" s="128" t="s">
        <v>120</v>
      </c>
      <c r="BK263" s="136">
        <f>SUM(BK264:BK270)</f>
        <v>0</v>
      </c>
    </row>
    <row r="264" spans="1:65" s="2" customFormat="1" ht="33" customHeight="1">
      <c r="A264" s="26"/>
      <c r="B264" s="139"/>
      <c r="C264" s="140" t="s">
        <v>595</v>
      </c>
      <c r="D264" s="140" t="s">
        <v>122</v>
      </c>
      <c r="E264" s="141" t="s">
        <v>596</v>
      </c>
      <c r="F264" s="142" t="s">
        <v>597</v>
      </c>
      <c r="G264" s="143" t="s">
        <v>125</v>
      </c>
      <c r="H264" s="144">
        <v>131.18299999999999</v>
      </c>
      <c r="I264" s="145"/>
      <c r="J264" s="145"/>
      <c r="K264" s="146"/>
      <c r="L264" s="27"/>
      <c r="M264" s="147" t="s">
        <v>1</v>
      </c>
      <c r="N264" s="148" t="s">
        <v>34</v>
      </c>
      <c r="O264" s="149">
        <v>0.42147000000000001</v>
      </c>
      <c r="P264" s="149">
        <f t="shared" ref="P264:P270" si="63">O264*H264</f>
        <v>55.28969901</v>
      </c>
      <c r="Q264" s="149">
        <v>2.5209999999999998E-3</v>
      </c>
      <c r="R264" s="149">
        <f t="shared" ref="R264:R270" si="64">Q264*H264</f>
        <v>0.33071234299999996</v>
      </c>
      <c r="S264" s="149">
        <v>0</v>
      </c>
      <c r="T264" s="150">
        <f t="shared" ref="T264:T270" si="65">S264*H264</f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1" t="s">
        <v>187</v>
      </c>
      <c r="AT264" s="151" t="s">
        <v>122</v>
      </c>
      <c r="AU264" s="151" t="s">
        <v>127</v>
      </c>
      <c r="AY264" s="14" t="s">
        <v>120</v>
      </c>
      <c r="BE264" s="152">
        <f t="shared" ref="BE264:BE270" si="66">IF(N264="základná",J264,0)</f>
        <v>0</v>
      </c>
      <c r="BF264" s="152">
        <f t="shared" ref="BF264:BF270" si="67">IF(N264="znížená",J264,0)</f>
        <v>0</v>
      </c>
      <c r="BG264" s="152">
        <f t="shared" ref="BG264:BG270" si="68">IF(N264="zákl. prenesená",J264,0)</f>
        <v>0</v>
      </c>
      <c r="BH264" s="152">
        <f t="shared" ref="BH264:BH270" si="69">IF(N264="zníž. prenesená",J264,0)</f>
        <v>0</v>
      </c>
      <c r="BI264" s="152">
        <f t="shared" ref="BI264:BI270" si="70">IF(N264="nulová",J264,0)</f>
        <v>0</v>
      </c>
      <c r="BJ264" s="14" t="s">
        <v>127</v>
      </c>
      <c r="BK264" s="152">
        <f t="shared" ref="BK264:BK270" si="71">ROUND(I264*H264,2)</f>
        <v>0</v>
      </c>
      <c r="BL264" s="14" t="s">
        <v>187</v>
      </c>
      <c r="BM264" s="151" t="s">
        <v>598</v>
      </c>
    </row>
    <row r="265" spans="1:65" s="2" customFormat="1" ht="24.2" customHeight="1">
      <c r="A265" s="26"/>
      <c r="B265" s="139"/>
      <c r="C265" s="140" t="s">
        <v>599</v>
      </c>
      <c r="D265" s="140" t="s">
        <v>122</v>
      </c>
      <c r="E265" s="141" t="s">
        <v>600</v>
      </c>
      <c r="F265" s="142" t="s">
        <v>601</v>
      </c>
      <c r="G265" s="143" t="s">
        <v>211</v>
      </c>
      <c r="H265" s="144">
        <v>1</v>
      </c>
      <c r="I265" s="145"/>
      <c r="J265" s="145"/>
      <c r="K265" s="146"/>
      <c r="L265" s="27"/>
      <c r="M265" s="147" t="s">
        <v>1</v>
      </c>
      <c r="N265" s="148" t="s">
        <v>34</v>
      </c>
      <c r="O265" s="149">
        <v>0.61050000000000004</v>
      </c>
      <c r="P265" s="149">
        <f t="shared" si="63"/>
        <v>0.61050000000000004</v>
      </c>
      <c r="Q265" s="149">
        <v>8.6799999999999996E-5</v>
      </c>
      <c r="R265" s="149">
        <f t="shared" si="64"/>
        <v>8.6799999999999996E-5</v>
      </c>
      <c r="S265" s="149">
        <v>0</v>
      </c>
      <c r="T265" s="150">
        <f t="shared" si="65"/>
        <v>0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R265" s="151" t="s">
        <v>187</v>
      </c>
      <c r="AT265" s="151" t="s">
        <v>122</v>
      </c>
      <c r="AU265" s="151" t="s">
        <v>127</v>
      </c>
      <c r="AY265" s="14" t="s">
        <v>120</v>
      </c>
      <c r="BE265" s="152">
        <f t="shared" si="66"/>
        <v>0</v>
      </c>
      <c r="BF265" s="152">
        <f t="shared" si="67"/>
        <v>0</v>
      </c>
      <c r="BG265" s="152">
        <f t="shared" si="68"/>
        <v>0</v>
      </c>
      <c r="BH265" s="152">
        <f t="shared" si="69"/>
        <v>0</v>
      </c>
      <c r="BI265" s="152">
        <f t="shared" si="70"/>
        <v>0</v>
      </c>
      <c r="BJ265" s="14" t="s">
        <v>127</v>
      </c>
      <c r="BK265" s="152">
        <f t="shared" si="71"/>
        <v>0</v>
      </c>
      <c r="BL265" s="14" t="s">
        <v>187</v>
      </c>
      <c r="BM265" s="151" t="s">
        <v>602</v>
      </c>
    </row>
    <row r="266" spans="1:65" s="2" customFormat="1" ht="37.9" customHeight="1">
      <c r="A266" s="26"/>
      <c r="B266" s="139"/>
      <c r="C266" s="153" t="s">
        <v>603</v>
      </c>
      <c r="D266" s="153" t="s">
        <v>129</v>
      </c>
      <c r="E266" s="154" t="s">
        <v>604</v>
      </c>
      <c r="F266" s="155" t="s">
        <v>605</v>
      </c>
      <c r="G266" s="156" t="s">
        <v>211</v>
      </c>
      <c r="H266" s="157">
        <v>1</v>
      </c>
      <c r="I266" s="158"/>
      <c r="J266" s="158"/>
      <c r="K266" s="159"/>
      <c r="L266" s="160"/>
      <c r="M266" s="161" t="s">
        <v>1</v>
      </c>
      <c r="N266" s="162" t="s">
        <v>34</v>
      </c>
      <c r="O266" s="149">
        <v>0</v>
      </c>
      <c r="P266" s="149">
        <f t="shared" si="63"/>
        <v>0</v>
      </c>
      <c r="Q266" s="149">
        <v>7.0200000000000002E-3</v>
      </c>
      <c r="R266" s="149">
        <f t="shared" si="64"/>
        <v>7.0200000000000002E-3</v>
      </c>
      <c r="S266" s="149">
        <v>0</v>
      </c>
      <c r="T266" s="150">
        <f t="shared" si="65"/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1" t="s">
        <v>253</v>
      </c>
      <c r="AT266" s="151" t="s">
        <v>129</v>
      </c>
      <c r="AU266" s="151" t="s">
        <v>127</v>
      </c>
      <c r="AY266" s="14" t="s">
        <v>120</v>
      </c>
      <c r="BE266" s="152">
        <f t="shared" si="66"/>
        <v>0</v>
      </c>
      <c r="BF266" s="152">
        <f t="shared" si="67"/>
        <v>0</v>
      </c>
      <c r="BG266" s="152">
        <f t="shared" si="68"/>
        <v>0</v>
      </c>
      <c r="BH266" s="152">
        <f t="shared" si="69"/>
        <v>0</v>
      </c>
      <c r="BI266" s="152">
        <f t="shared" si="70"/>
        <v>0</v>
      </c>
      <c r="BJ266" s="14" t="s">
        <v>127</v>
      </c>
      <c r="BK266" s="152">
        <f t="shared" si="71"/>
        <v>0</v>
      </c>
      <c r="BL266" s="14" t="s">
        <v>187</v>
      </c>
      <c r="BM266" s="151" t="s">
        <v>606</v>
      </c>
    </row>
    <row r="267" spans="1:65" s="2" customFormat="1" ht="24.2" customHeight="1">
      <c r="A267" s="26"/>
      <c r="B267" s="139"/>
      <c r="C267" s="153" t="s">
        <v>607</v>
      </c>
      <c r="D267" s="153" t="s">
        <v>129</v>
      </c>
      <c r="E267" s="154" t="s">
        <v>608</v>
      </c>
      <c r="F267" s="155" t="s">
        <v>609</v>
      </c>
      <c r="G267" s="156" t="s">
        <v>211</v>
      </c>
      <c r="H267" s="157">
        <v>1</v>
      </c>
      <c r="I267" s="158"/>
      <c r="J267" s="158"/>
      <c r="K267" s="159"/>
      <c r="L267" s="160"/>
      <c r="M267" s="161" t="s">
        <v>1</v>
      </c>
      <c r="N267" s="162" t="s">
        <v>34</v>
      </c>
      <c r="O267" s="149">
        <v>0</v>
      </c>
      <c r="P267" s="149">
        <f t="shared" si="63"/>
        <v>0</v>
      </c>
      <c r="Q267" s="149">
        <v>6.3000000000000003E-4</v>
      </c>
      <c r="R267" s="149">
        <f t="shared" si="64"/>
        <v>6.3000000000000003E-4</v>
      </c>
      <c r="S267" s="149">
        <v>0</v>
      </c>
      <c r="T267" s="150">
        <f t="shared" si="65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1" t="s">
        <v>253</v>
      </c>
      <c r="AT267" s="151" t="s">
        <v>129</v>
      </c>
      <c r="AU267" s="151" t="s">
        <v>127</v>
      </c>
      <c r="AY267" s="14" t="s">
        <v>120</v>
      </c>
      <c r="BE267" s="152">
        <f t="shared" si="66"/>
        <v>0</v>
      </c>
      <c r="BF267" s="152">
        <f t="shared" si="67"/>
        <v>0</v>
      </c>
      <c r="BG267" s="152">
        <f t="shared" si="68"/>
        <v>0</v>
      </c>
      <c r="BH267" s="152">
        <f t="shared" si="69"/>
        <v>0</v>
      </c>
      <c r="BI267" s="152">
        <f t="shared" si="70"/>
        <v>0</v>
      </c>
      <c r="BJ267" s="14" t="s">
        <v>127</v>
      </c>
      <c r="BK267" s="152">
        <f t="shared" si="71"/>
        <v>0</v>
      </c>
      <c r="BL267" s="14" t="s">
        <v>187</v>
      </c>
      <c r="BM267" s="151" t="s">
        <v>610</v>
      </c>
    </row>
    <row r="268" spans="1:65" s="2" customFormat="1" ht="21.75" customHeight="1">
      <c r="A268" s="26"/>
      <c r="B268" s="139"/>
      <c r="C268" s="140" t="s">
        <v>611</v>
      </c>
      <c r="D268" s="140" t="s">
        <v>122</v>
      </c>
      <c r="E268" s="141" t="s">
        <v>612</v>
      </c>
      <c r="F268" s="142" t="s">
        <v>613</v>
      </c>
      <c r="G268" s="143" t="s">
        <v>211</v>
      </c>
      <c r="H268" s="144">
        <v>1</v>
      </c>
      <c r="I268" s="145"/>
      <c r="J268" s="145"/>
      <c r="K268" s="146"/>
      <c r="L268" s="27"/>
      <c r="M268" s="147" t="s">
        <v>1</v>
      </c>
      <c r="N268" s="148" t="s">
        <v>34</v>
      </c>
      <c r="O268" s="149">
        <v>0.70620000000000005</v>
      </c>
      <c r="P268" s="149">
        <f t="shared" si="63"/>
        <v>0.70620000000000005</v>
      </c>
      <c r="Q268" s="149">
        <v>0</v>
      </c>
      <c r="R268" s="149">
        <f t="shared" si="64"/>
        <v>0</v>
      </c>
      <c r="S268" s="149">
        <v>0</v>
      </c>
      <c r="T268" s="150">
        <f t="shared" si="65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1" t="s">
        <v>187</v>
      </c>
      <c r="AT268" s="151" t="s">
        <v>122</v>
      </c>
      <c r="AU268" s="151" t="s">
        <v>127</v>
      </c>
      <c r="AY268" s="14" t="s">
        <v>120</v>
      </c>
      <c r="BE268" s="152">
        <f t="shared" si="66"/>
        <v>0</v>
      </c>
      <c r="BF268" s="152">
        <f t="shared" si="67"/>
        <v>0</v>
      </c>
      <c r="BG268" s="152">
        <f t="shared" si="68"/>
        <v>0</v>
      </c>
      <c r="BH268" s="152">
        <f t="shared" si="69"/>
        <v>0</v>
      </c>
      <c r="BI268" s="152">
        <f t="shared" si="70"/>
        <v>0</v>
      </c>
      <c r="BJ268" s="14" t="s">
        <v>127</v>
      </c>
      <c r="BK268" s="152">
        <f t="shared" si="71"/>
        <v>0</v>
      </c>
      <c r="BL268" s="14" t="s">
        <v>187</v>
      </c>
      <c r="BM268" s="151" t="s">
        <v>614</v>
      </c>
    </row>
    <row r="269" spans="1:65" s="2" customFormat="1" ht="37.9" customHeight="1">
      <c r="A269" s="26"/>
      <c r="B269" s="139"/>
      <c r="C269" s="153" t="s">
        <v>615</v>
      </c>
      <c r="D269" s="153" t="s">
        <v>129</v>
      </c>
      <c r="E269" s="154" t="s">
        <v>616</v>
      </c>
      <c r="F269" s="155" t="s">
        <v>617</v>
      </c>
      <c r="G269" s="156" t="s">
        <v>211</v>
      </c>
      <c r="H269" s="157">
        <v>1</v>
      </c>
      <c r="I269" s="158"/>
      <c r="J269" s="158"/>
      <c r="K269" s="159"/>
      <c r="L269" s="160"/>
      <c r="M269" s="161" t="s">
        <v>1</v>
      </c>
      <c r="N269" s="162" t="s">
        <v>34</v>
      </c>
      <c r="O269" s="149">
        <v>0</v>
      </c>
      <c r="P269" s="149">
        <f t="shared" si="63"/>
        <v>0</v>
      </c>
      <c r="Q269" s="149">
        <v>2.06E-2</v>
      </c>
      <c r="R269" s="149">
        <f t="shared" si="64"/>
        <v>2.06E-2</v>
      </c>
      <c r="S269" s="149">
        <v>0</v>
      </c>
      <c r="T269" s="150">
        <f t="shared" si="65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1" t="s">
        <v>253</v>
      </c>
      <c r="AT269" s="151" t="s">
        <v>129</v>
      </c>
      <c r="AU269" s="151" t="s">
        <v>127</v>
      </c>
      <c r="AY269" s="14" t="s">
        <v>120</v>
      </c>
      <c r="BE269" s="152">
        <f t="shared" si="66"/>
        <v>0</v>
      </c>
      <c r="BF269" s="152">
        <f t="shared" si="67"/>
        <v>0</v>
      </c>
      <c r="BG269" s="152">
        <f t="shared" si="68"/>
        <v>0</v>
      </c>
      <c r="BH269" s="152">
        <f t="shared" si="69"/>
        <v>0</v>
      </c>
      <c r="BI269" s="152">
        <f t="shared" si="70"/>
        <v>0</v>
      </c>
      <c r="BJ269" s="14" t="s">
        <v>127</v>
      </c>
      <c r="BK269" s="152">
        <f t="shared" si="71"/>
        <v>0</v>
      </c>
      <c r="BL269" s="14" t="s">
        <v>187</v>
      </c>
      <c r="BM269" s="151" t="s">
        <v>618</v>
      </c>
    </row>
    <row r="270" spans="1:65" s="2" customFormat="1" ht="24.2" customHeight="1">
      <c r="A270" s="26"/>
      <c r="B270" s="139"/>
      <c r="C270" s="140" t="s">
        <v>619</v>
      </c>
      <c r="D270" s="140" t="s">
        <v>122</v>
      </c>
      <c r="E270" s="141" t="s">
        <v>620</v>
      </c>
      <c r="F270" s="142" t="s">
        <v>621</v>
      </c>
      <c r="G270" s="143" t="s">
        <v>295</v>
      </c>
      <c r="H270" s="144">
        <v>63.792999999999999</v>
      </c>
      <c r="I270" s="145"/>
      <c r="J270" s="145"/>
      <c r="K270" s="146"/>
      <c r="L270" s="27"/>
      <c r="M270" s="147" t="s">
        <v>1</v>
      </c>
      <c r="N270" s="148" t="s">
        <v>34</v>
      </c>
      <c r="O270" s="149">
        <v>0</v>
      </c>
      <c r="P270" s="149">
        <f t="shared" si="63"/>
        <v>0</v>
      </c>
      <c r="Q270" s="149">
        <v>0</v>
      </c>
      <c r="R270" s="149">
        <f t="shared" si="64"/>
        <v>0</v>
      </c>
      <c r="S270" s="149">
        <v>0</v>
      </c>
      <c r="T270" s="150">
        <f t="shared" si="65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1" t="s">
        <v>187</v>
      </c>
      <c r="AT270" s="151" t="s">
        <v>122</v>
      </c>
      <c r="AU270" s="151" t="s">
        <v>127</v>
      </c>
      <c r="AY270" s="14" t="s">
        <v>120</v>
      </c>
      <c r="BE270" s="152">
        <f t="shared" si="66"/>
        <v>0</v>
      </c>
      <c r="BF270" s="152">
        <f t="shared" si="67"/>
        <v>0</v>
      </c>
      <c r="BG270" s="152">
        <f t="shared" si="68"/>
        <v>0</v>
      </c>
      <c r="BH270" s="152">
        <f t="shared" si="69"/>
        <v>0</v>
      </c>
      <c r="BI270" s="152">
        <f t="shared" si="70"/>
        <v>0</v>
      </c>
      <c r="BJ270" s="14" t="s">
        <v>127</v>
      </c>
      <c r="BK270" s="152">
        <f t="shared" si="71"/>
        <v>0</v>
      </c>
      <c r="BL270" s="14" t="s">
        <v>187</v>
      </c>
      <c r="BM270" s="151" t="s">
        <v>622</v>
      </c>
    </row>
    <row r="271" spans="1:65" s="12" customFormat="1" ht="22.9" customHeight="1">
      <c r="B271" s="127"/>
      <c r="D271" s="128" t="s">
        <v>67</v>
      </c>
      <c r="E271" s="137" t="s">
        <v>623</v>
      </c>
      <c r="F271" s="137" t="s">
        <v>624</v>
      </c>
      <c r="J271" s="138">
        <f>BK271</f>
        <v>0</v>
      </c>
      <c r="L271" s="127"/>
      <c r="M271" s="131"/>
      <c r="N271" s="132"/>
      <c r="O271" s="132"/>
      <c r="P271" s="133">
        <f>SUM(P272:P281)</f>
        <v>72.838763400000005</v>
      </c>
      <c r="Q271" s="132"/>
      <c r="R271" s="133">
        <f>SUM(R272:R281)</f>
        <v>4.8311808168000008</v>
      </c>
      <c r="S271" s="132"/>
      <c r="T271" s="134">
        <f>SUM(T272:T281)</f>
        <v>0</v>
      </c>
      <c r="AR271" s="128" t="s">
        <v>127</v>
      </c>
      <c r="AT271" s="135" t="s">
        <v>67</v>
      </c>
      <c r="AU271" s="135" t="s">
        <v>73</v>
      </c>
      <c r="AY271" s="128" t="s">
        <v>120</v>
      </c>
      <c r="BK271" s="136">
        <f>SUM(BK272:BK281)</f>
        <v>0</v>
      </c>
    </row>
    <row r="272" spans="1:65" s="2" customFormat="1" ht="37.9" customHeight="1">
      <c r="A272" s="26"/>
      <c r="B272" s="139"/>
      <c r="C272" s="140" t="s">
        <v>625</v>
      </c>
      <c r="D272" s="140" t="s">
        <v>122</v>
      </c>
      <c r="E272" s="141" t="s">
        <v>626</v>
      </c>
      <c r="F272" s="142" t="s">
        <v>627</v>
      </c>
      <c r="G272" s="143" t="s">
        <v>125</v>
      </c>
      <c r="H272" s="144">
        <v>7.83</v>
      </c>
      <c r="I272" s="145"/>
      <c r="J272" s="145"/>
      <c r="K272" s="146"/>
      <c r="L272" s="27"/>
      <c r="M272" s="147" t="s">
        <v>1</v>
      </c>
      <c r="N272" s="148" t="s">
        <v>34</v>
      </c>
      <c r="O272" s="149">
        <v>1.3388800000000001</v>
      </c>
      <c r="P272" s="149">
        <f t="shared" ref="P272:P281" si="72">O272*H272</f>
        <v>10.483430400000001</v>
      </c>
      <c r="Q272" s="149">
        <v>1.182296E-2</v>
      </c>
      <c r="R272" s="149">
        <f t="shared" ref="R272:R281" si="73">Q272*H272</f>
        <v>9.2573776800000007E-2</v>
      </c>
      <c r="S272" s="149">
        <v>0</v>
      </c>
      <c r="T272" s="150">
        <f t="shared" ref="T272:T281" si="74">S272*H272</f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1" t="s">
        <v>187</v>
      </c>
      <c r="AT272" s="151" t="s">
        <v>122</v>
      </c>
      <c r="AU272" s="151" t="s">
        <v>127</v>
      </c>
      <c r="AY272" s="14" t="s">
        <v>120</v>
      </c>
      <c r="BE272" s="152">
        <f t="shared" ref="BE272:BE281" si="75">IF(N272="základná",J272,0)</f>
        <v>0</v>
      </c>
      <c r="BF272" s="152">
        <f t="shared" ref="BF272:BF281" si="76">IF(N272="znížená",J272,0)</f>
        <v>0</v>
      </c>
      <c r="BG272" s="152">
        <f t="shared" ref="BG272:BG281" si="77">IF(N272="zákl. prenesená",J272,0)</f>
        <v>0</v>
      </c>
      <c r="BH272" s="152">
        <f t="shared" ref="BH272:BH281" si="78">IF(N272="zníž. prenesená",J272,0)</f>
        <v>0</v>
      </c>
      <c r="BI272" s="152">
        <f t="shared" ref="BI272:BI281" si="79">IF(N272="nulová",J272,0)</f>
        <v>0</v>
      </c>
      <c r="BJ272" s="14" t="s">
        <v>127</v>
      </c>
      <c r="BK272" s="152">
        <f t="shared" ref="BK272:BK281" si="80">ROUND(I272*H272,2)</f>
        <v>0</v>
      </c>
      <c r="BL272" s="14" t="s">
        <v>187</v>
      </c>
      <c r="BM272" s="151" t="s">
        <v>628</v>
      </c>
    </row>
    <row r="273" spans="1:65" s="2" customFormat="1" ht="37.9" customHeight="1">
      <c r="A273" s="26"/>
      <c r="B273" s="139"/>
      <c r="C273" s="140" t="s">
        <v>629</v>
      </c>
      <c r="D273" s="140" t="s">
        <v>122</v>
      </c>
      <c r="E273" s="141" t="s">
        <v>630</v>
      </c>
      <c r="F273" s="142" t="s">
        <v>631</v>
      </c>
      <c r="G273" s="143" t="s">
        <v>125</v>
      </c>
      <c r="H273" s="144">
        <v>20.9</v>
      </c>
      <c r="I273" s="145"/>
      <c r="J273" s="145"/>
      <c r="K273" s="146"/>
      <c r="L273" s="27"/>
      <c r="M273" s="147" t="s">
        <v>1</v>
      </c>
      <c r="N273" s="148" t="s">
        <v>34</v>
      </c>
      <c r="O273" s="149">
        <v>0.91720000000000002</v>
      </c>
      <c r="P273" s="149">
        <f t="shared" si="72"/>
        <v>19.16948</v>
      </c>
      <c r="Q273" s="149">
        <v>1.2179300000000001E-2</v>
      </c>
      <c r="R273" s="149">
        <f t="shared" si="73"/>
        <v>0.25454737</v>
      </c>
      <c r="S273" s="149">
        <v>0</v>
      </c>
      <c r="T273" s="150">
        <f t="shared" si="74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1" t="s">
        <v>187</v>
      </c>
      <c r="AT273" s="151" t="s">
        <v>122</v>
      </c>
      <c r="AU273" s="151" t="s">
        <v>127</v>
      </c>
      <c r="AY273" s="14" t="s">
        <v>120</v>
      </c>
      <c r="BE273" s="152">
        <f t="shared" si="75"/>
        <v>0</v>
      </c>
      <c r="BF273" s="152">
        <f t="shared" si="76"/>
        <v>0</v>
      </c>
      <c r="BG273" s="152">
        <f t="shared" si="77"/>
        <v>0</v>
      </c>
      <c r="BH273" s="152">
        <f t="shared" si="78"/>
        <v>0</v>
      </c>
      <c r="BI273" s="152">
        <f t="shared" si="79"/>
        <v>0</v>
      </c>
      <c r="BJ273" s="14" t="s">
        <v>127</v>
      </c>
      <c r="BK273" s="152">
        <f t="shared" si="80"/>
        <v>0</v>
      </c>
      <c r="BL273" s="14" t="s">
        <v>187</v>
      </c>
      <c r="BM273" s="151" t="s">
        <v>632</v>
      </c>
    </row>
    <row r="274" spans="1:65" s="2" customFormat="1" ht="37.9" customHeight="1">
      <c r="A274" s="26"/>
      <c r="B274" s="139"/>
      <c r="C274" s="140" t="s">
        <v>633</v>
      </c>
      <c r="D274" s="140" t="s">
        <v>122</v>
      </c>
      <c r="E274" s="141" t="s">
        <v>634</v>
      </c>
      <c r="F274" s="142" t="s">
        <v>635</v>
      </c>
      <c r="G274" s="143" t="s">
        <v>125</v>
      </c>
      <c r="H274" s="144">
        <v>20.9</v>
      </c>
      <c r="I274" s="145"/>
      <c r="J274" s="145"/>
      <c r="K274" s="146"/>
      <c r="L274" s="27"/>
      <c r="M274" s="147" t="s">
        <v>1</v>
      </c>
      <c r="N274" s="148" t="s">
        <v>34</v>
      </c>
      <c r="O274" s="149">
        <v>0.92186999999999997</v>
      </c>
      <c r="P274" s="149">
        <f t="shared" si="72"/>
        <v>19.267083</v>
      </c>
      <c r="Q274" s="149">
        <v>1.34393E-2</v>
      </c>
      <c r="R274" s="149">
        <f t="shared" si="73"/>
        <v>0.28088136999999996</v>
      </c>
      <c r="S274" s="149">
        <v>0</v>
      </c>
      <c r="T274" s="150">
        <f t="shared" si="74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1" t="s">
        <v>187</v>
      </c>
      <c r="AT274" s="151" t="s">
        <v>122</v>
      </c>
      <c r="AU274" s="151" t="s">
        <v>127</v>
      </c>
      <c r="AY274" s="14" t="s">
        <v>120</v>
      </c>
      <c r="BE274" s="152">
        <f t="shared" si="75"/>
        <v>0</v>
      </c>
      <c r="BF274" s="152">
        <f t="shared" si="76"/>
        <v>0</v>
      </c>
      <c r="BG274" s="152">
        <f t="shared" si="77"/>
        <v>0</v>
      </c>
      <c r="BH274" s="152">
        <f t="shared" si="78"/>
        <v>0</v>
      </c>
      <c r="BI274" s="152">
        <f t="shared" si="79"/>
        <v>0</v>
      </c>
      <c r="BJ274" s="14" t="s">
        <v>127</v>
      </c>
      <c r="BK274" s="152">
        <f t="shared" si="80"/>
        <v>0</v>
      </c>
      <c r="BL274" s="14" t="s">
        <v>187</v>
      </c>
      <c r="BM274" s="151" t="s">
        <v>636</v>
      </c>
    </row>
    <row r="275" spans="1:65" s="2" customFormat="1" ht="24.2" customHeight="1">
      <c r="A275" s="26"/>
      <c r="B275" s="139"/>
      <c r="C275" s="140" t="s">
        <v>637</v>
      </c>
      <c r="D275" s="140" t="s">
        <v>122</v>
      </c>
      <c r="E275" s="141" t="s">
        <v>638</v>
      </c>
      <c r="F275" s="142" t="s">
        <v>639</v>
      </c>
      <c r="G275" s="143" t="s">
        <v>206</v>
      </c>
      <c r="H275" s="144">
        <v>5.5</v>
      </c>
      <c r="I275" s="145"/>
      <c r="J275" s="145"/>
      <c r="K275" s="146"/>
      <c r="L275" s="27"/>
      <c r="M275" s="147" t="s">
        <v>1</v>
      </c>
      <c r="N275" s="148" t="s">
        <v>34</v>
      </c>
      <c r="O275" s="149">
        <v>0.375</v>
      </c>
      <c r="P275" s="149">
        <f t="shared" si="72"/>
        <v>2.0625</v>
      </c>
      <c r="Q275" s="149">
        <v>0</v>
      </c>
      <c r="R275" s="149">
        <f t="shared" si="73"/>
        <v>0</v>
      </c>
      <c r="S275" s="149">
        <v>0</v>
      </c>
      <c r="T275" s="150">
        <f t="shared" si="74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1" t="s">
        <v>187</v>
      </c>
      <c r="AT275" s="151" t="s">
        <v>122</v>
      </c>
      <c r="AU275" s="151" t="s">
        <v>127</v>
      </c>
      <c r="AY275" s="14" t="s">
        <v>120</v>
      </c>
      <c r="BE275" s="152">
        <f t="shared" si="75"/>
        <v>0</v>
      </c>
      <c r="BF275" s="152">
        <f t="shared" si="76"/>
        <v>0</v>
      </c>
      <c r="BG275" s="152">
        <f t="shared" si="77"/>
        <v>0</v>
      </c>
      <c r="BH275" s="152">
        <f t="shared" si="78"/>
        <v>0</v>
      </c>
      <c r="BI275" s="152">
        <f t="shared" si="79"/>
        <v>0</v>
      </c>
      <c r="BJ275" s="14" t="s">
        <v>127</v>
      </c>
      <c r="BK275" s="152">
        <f t="shared" si="80"/>
        <v>0</v>
      </c>
      <c r="BL275" s="14" t="s">
        <v>187</v>
      </c>
      <c r="BM275" s="151" t="s">
        <v>640</v>
      </c>
    </row>
    <row r="276" spans="1:65" s="2" customFormat="1" ht="44.25" customHeight="1">
      <c r="A276" s="26"/>
      <c r="B276" s="139"/>
      <c r="C276" s="153" t="s">
        <v>641</v>
      </c>
      <c r="D276" s="153" t="s">
        <v>129</v>
      </c>
      <c r="E276" s="154" t="s">
        <v>642</v>
      </c>
      <c r="F276" s="155" t="s">
        <v>643</v>
      </c>
      <c r="G276" s="156" t="s">
        <v>644</v>
      </c>
      <c r="H276" s="157">
        <v>0.124</v>
      </c>
      <c r="I276" s="158"/>
      <c r="J276" s="158"/>
      <c r="K276" s="159"/>
      <c r="L276" s="160"/>
      <c r="M276" s="161" t="s">
        <v>1</v>
      </c>
      <c r="N276" s="162" t="s">
        <v>34</v>
      </c>
      <c r="O276" s="149">
        <v>0</v>
      </c>
      <c r="P276" s="149">
        <f t="shared" si="72"/>
        <v>0</v>
      </c>
      <c r="Q276" s="149">
        <v>0.54</v>
      </c>
      <c r="R276" s="149">
        <f t="shared" si="73"/>
        <v>6.6960000000000006E-2</v>
      </c>
      <c r="S276" s="149">
        <v>0</v>
      </c>
      <c r="T276" s="150">
        <f t="shared" si="74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1" t="s">
        <v>253</v>
      </c>
      <c r="AT276" s="151" t="s">
        <v>129</v>
      </c>
      <c r="AU276" s="151" t="s">
        <v>127</v>
      </c>
      <c r="AY276" s="14" t="s">
        <v>120</v>
      </c>
      <c r="BE276" s="152">
        <f t="shared" si="75"/>
        <v>0</v>
      </c>
      <c r="BF276" s="152">
        <f t="shared" si="76"/>
        <v>0</v>
      </c>
      <c r="BG276" s="152">
        <f t="shared" si="77"/>
        <v>0</v>
      </c>
      <c r="BH276" s="152">
        <f t="shared" si="78"/>
        <v>0</v>
      </c>
      <c r="BI276" s="152">
        <f t="shared" si="79"/>
        <v>0</v>
      </c>
      <c r="BJ276" s="14" t="s">
        <v>127</v>
      </c>
      <c r="BK276" s="152">
        <f t="shared" si="80"/>
        <v>0</v>
      </c>
      <c r="BL276" s="14" t="s">
        <v>187</v>
      </c>
      <c r="BM276" s="151" t="s">
        <v>645</v>
      </c>
    </row>
    <row r="277" spans="1:65" s="2" customFormat="1" ht="24.2" customHeight="1">
      <c r="A277" s="26"/>
      <c r="B277" s="139"/>
      <c r="C277" s="140" t="s">
        <v>646</v>
      </c>
      <c r="D277" s="140" t="s">
        <v>122</v>
      </c>
      <c r="E277" s="141" t="s">
        <v>647</v>
      </c>
      <c r="F277" s="142" t="s">
        <v>648</v>
      </c>
      <c r="G277" s="143" t="s">
        <v>206</v>
      </c>
      <c r="H277" s="144">
        <v>31.09</v>
      </c>
      <c r="I277" s="145"/>
      <c r="J277" s="145"/>
      <c r="K277" s="146"/>
      <c r="L277" s="27"/>
      <c r="M277" s="147" t="s">
        <v>1</v>
      </c>
      <c r="N277" s="148" t="s">
        <v>34</v>
      </c>
      <c r="O277" s="149">
        <v>0.248</v>
      </c>
      <c r="P277" s="149">
        <f t="shared" si="72"/>
        <v>7.7103200000000003</v>
      </c>
      <c r="Q277" s="149">
        <v>0</v>
      </c>
      <c r="R277" s="149">
        <f t="shared" si="73"/>
        <v>0</v>
      </c>
      <c r="S277" s="149">
        <v>0</v>
      </c>
      <c r="T277" s="150">
        <f t="shared" si="74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1" t="s">
        <v>187</v>
      </c>
      <c r="AT277" s="151" t="s">
        <v>122</v>
      </c>
      <c r="AU277" s="151" t="s">
        <v>127</v>
      </c>
      <c r="AY277" s="14" t="s">
        <v>120</v>
      </c>
      <c r="BE277" s="152">
        <f t="shared" si="75"/>
        <v>0</v>
      </c>
      <c r="BF277" s="152">
        <f t="shared" si="76"/>
        <v>0</v>
      </c>
      <c r="BG277" s="152">
        <f t="shared" si="77"/>
        <v>0</v>
      </c>
      <c r="BH277" s="152">
        <f t="shared" si="78"/>
        <v>0</v>
      </c>
      <c r="BI277" s="152">
        <f t="shared" si="79"/>
        <v>0</v>
      </c>
      <c r="BJ277" s="14" t="s">
        <v>127</v>
      </c>
      <c r="BK277" s="152">
        <f t="shared" si="80"/>
        <v>0</v>
      </c>
      <c r="BL277" s="14" t="s">
        <v>187</v>
      </c>
      <c r="BM277" s="151" t="s">
        <v>649</v>
      </c>
    </row>
    <row r="278" spans="1:65" s="2" customFormat="1" ht="44.25" customHeight="1">
      <c r="A278" s="26"/>
      <c r="B278" s="139"/>
      <c r="C278" s="153" t="s">
        <v>650</v>
      </c>
      <c r="D278" s="153" t="s">
        <v>129</v>
      </c>
      <c r="E278" s="154" t="s">
        <v>642</v>
      </c>
      <c r="F278" s="155" t="s">
        <v>643</v>
      </c>
      <c r="G278" s="156" t="s">
        <v>644</v>
      </c>
      <c r="H278" s="157">
        <v>7.5519999999999996</v>
      </c>
      <c r="I278" s="158"/>
      <c r="J278" s="158"/>
      <c r="K278" s="159"/>
      <c r="L278" s="160"/>
      <c r="M278" s="161" t="s">
        <v>1</v>
      </c>
      <c r="N278" s="162" t="s">
        <v>34</v>
      </c>
      <c r="O278" s="149">
        <v>0</v>
      </c>
      <c r="P278" s="149">
        <f t="shared" si="72"/>
        <v>0</v>
      </c>
      <c r="Q278" s="149">
        <v>0.54</v>
      </c>
      <c r="R278" s="149">
        <f t="shared" si="73"/>
        <v>4.0780799999999999</v>
      </c>
      <c r="S278" s="149">
        <v>0</v>
      </c>
      <c r="T278" s="150">
        <f t="shared" si="74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1" t="s">
        <v>253</v>
      </c>
      <c r="AT278" s="151" t="s">
        <v>129</v>
      </c>
      <c r="AU278" s="151" t="s">
        <v>127</v>
      </c>
      <c r="AY278" s="14" t="s">
        <v>120</v>
      </c>
      <c r="BE278" s="152">
        <f t="shared" si="75"/>
        <v>0</v>
      </c>
      <c r="BF278" s="152">
        <f t="shared" si="76"/>
        <v>0</v>
      </c>
      <c r="BG278" s="152">
        <f t="shared" si="77"/>
        <v>0</v>
      </c>
      <c r="BH278" s="152">
        <f t="shared" si="78"/>
        <v>0</v>
      </c>
      <c r="BI278" s="152">
        <f t="shared" si="79"/>
        <v>0</v>
      </c>
      <c r="BJ278" s="14" t="s">
        <v>127</v>
      </c>
      <c r="BK278" s="152">
        <f t="shared" si="80"/>
        <v>0</v>
      </c>
      <c r="BL278" s="14" t="s">
        <v>187</v>
      </c>
      <c r="BM278" s="151" t="s">
        <v>651</v>
      </c>
    </row>
    <row r="279" spans="1:65" s="2" customFormat="1" ht="16.5" customHeight="1">
      <c r="A279" s="26"/>
      <c r="B279" s="139"/>
      <c r="C279" s="140" t="s">
        <v>652</v>
      </c>
      <c r="D279" s="140" t="s">
        <v>122</v>
      </c>
      <c r="E279" s="141" t="s">
        <v>653</v>
      </c>
      <c r="F279" s="142" t="s">
        <v>654</v>
      </c>
      <c r="G279" s="143" t="s">
        <v>125</v>
      </c>
      <c r="H279" s="144">
        <v>31.09</v>
      </c>
      <c r="I279" s="145"/>
      <c r="J279" s="145"/>
      <c r="K279" s="146"/>
      <c r="L279" s="27"/>
      <c r="M279" s="147" t="s">
        <v>1</v>
      </c>
      <c r="N279" s="148" t="s">
        <v>34</v>
      </c>
      <c r="O279" s="149">
        <v>0.45500000000000002</v>
      </c>
      <c r="P279" s="149">
        <f t="shared" si="72"/>
        <v>14.145950000000001</v>
      </c>
      <c r="Q279" s="149">
        <v>0</v>
      </c>
      <c r="R279" s="149">
        <f t="shared" si="73"/>
        <v>0</v>
      </c>
      <c r="S279" s="149">
        <v>0</v>
      </c>
      <c r="T279" s="150">
        <f t="shared" si="74"/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51" t="s">
        <v>187</v>
      </c>
      <c r="AT279" s="151" t="s">
        <v>122</v>
      </c>
      <c r="AU279" s="151" t="s">
        <v>127</v>
      </c>
      <c r="AY279" s="14" t="s">
        <v>120</v>
      </c>
      <c r="BE279" s="152">
        <f t="shared" si="75"/>
        <v>0</v>
      </c>
      <c r="BF279" s="152">
        <f t="shared" si="76"/>
        <v>0</v>
      </c>
      <c r="BG279" s="152">
        <f t="shared" si="77"/>
        <v>0</v>
      </c>
      <c r="BH279" s="152">
        <f t="shared" si="78"/>
        <v>0</v>
      </c>
      <c r="BI279" s="152">
        <f t="shared" si="79"/>
        <v>0</v>
      </c>
      <c r="BJ279" s="14" t="s">
        <v>127</v>
      </c>
      <c r="BK279" s="152">
        <f t="shared" si="80"/>
        <v>0</v>
      </c>
      <c r="BL279" s="14" t="s">
        <v>187</v>
      </c>
      <c r="BM279" s="151" t="s">
        <v>655</v>
      </c>
    </row>
    <row r="280" spans="1:65" s="2" customFormat="1" ht="24.2" customHeight="1">
      <c r="A280" s="26"/>
      <c r="B280" s="139"/>
      <c r="C280" s="153" t="s">
        <v>656</v>
      </c>
      <c r="D280" s="153" t="s">
        <v>129</v>
      </c>
      <c r="E280" s="154" t="s">
        <v>657</v>
      </c>
      <c r="F280" s="155" t="s">
        <v>658</v>
      </c>
      <c r="G280" s="156" t="s">
        <v>125</v>
      </c>
      <c r="H280" s="157">
        <v>34.198999999999998</v>
      </c>
      <c r="I280" s="158"/>
      <c r="J280" s="158"/>
      <c r="K280" s="159"/>
      <c r="L280" s="160"/>
      <c r="M280" s="161" t="s">
        <v>1</v>
      </c>
      <c r="N280" s="162" t="s">
        <v>34</v>
      </c>
      <c r="O280" s="149">
        <v>0</v>
      </c>
      <c r="P280" s="149">
        <f t="shared" si="72"/>
        <v>0</v>
      </c>
      <c r="Q280" s="149">
        <v>1.6999999999999999E-3</v>
      </c>
      <c r="R280" s="149">
        <f t="shared" si="73"/>
        <v>5.8138299999999997E-2</v>
      </c>
      <c r="S280" s="149">
        <v>0</v>
      </c>
      <c r="T280" s="150">
        <f t="shared" si="74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1" t="s">
        <v>253</v>
      </c>
      <c r="AT280" s="151" t="s">
        <v>129</v>
      </c>
      <c r="AU280" s="151" t="s">
        <v>127</v>
      </c>
      <c r="AY280" s="14" t="s">
        <v>120</v>
      </c>
      <c r="BE280" s="152">
        <f t="shared" si="75"/>
        <v>0</v>
      </c>
      <c r="BF280" s="152">
        <f t="shared" si="76"/>
        <v>0</v>
      </c>
      <c r="BG280" s="152">
        <f t="shared" si="77"/>
        <v>0</v>
      </c>
      <c r="BH280" s="152">
        <f t="shared" si="78"/>
        <v>0</v>
      </c>
      <c r="BI280" s="152">
        <f t="shared" si="79"/>
        <v>0</v>
      </c>
      <c r="BJ280" s="14" t="s">
        <v>127</v>
      </c>
      <c r="BK280" s="152">
        <f t="shared" si="80"/>
        <v>0</v>
      </c>
      <c r="BL280" s="14" t="s">
        <v>187</v>
      </c>
      <c r="BM280" s="151" t="s">
        <v>659</v>
      </c>
    </row>
    <row r="281" spans="1:65" s="2" customFormat="1" ht="24.2" customHeight="1">
      <c r="A281" s="26"/>
      <c r="B281" s="139"/>
      <c r="C281" s="140" t="s">
        <v>660</v>
      </c>
      <c r="D281" s="140" t="s">
        <v>122</v>
      </c>
      <c r="E281" s="141" t="s">
        <v>661</v>
      </c>
      <c r="F281" s="142" t="s">
        <v>662</v>
      </c>
      <c r="G281" s="143" t="s">
        <v>295</v>
      </c>
      <c r="H281" s="144">
        <v>106.206</v>
      </c>
      <c r="I281" s="145"/>
      <c r="J281" s="145"/>
      <c r="K281" s="146"/>
      <c r="L281" s="27"/>
      <c r="M281" s="147" t="s">
        <v>1</v>
      </c>
      <c r="N281" s="148" t="s">
        <v>34</v>
      </c>
      <c r="O281" s="149">
        <v>0</v>
      </c>
      <c r="P281" s="149">
        <f t="shared" si="72"/>
        <v>0</v>
      </c>
      <c r="Q281" s="149">
        <v>0</v>
      </c>
      <c r="R281" s="149">
        <f t="shared" si="73"/>
        <v>0</v>
      </c>
      <c r="S281" s="149">
        <v>0</v>
      </c>
      <c r="T281" s="150">
        <f t="shared" si="74"/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1" t="s">
        <v>187</v>
      </c>
      <c r="AT281" s="151" t="s">
        <v>122</v>
      </c>
      <c r="AU281" s="151" t="s">
        <v>127</v>
      </c>
      <c r="AY281" s="14" t="s">
        <v>120</v>
      </c>
      <c r="BE281" s="152">
        <f t="shared" si="75"/>
        <v>0</v>
      </c>
      <c r="BF281" s="152">
        <f t="shared" si="76"/>
        <v>0</v>
      </c>
      <c r="BG281" s="152">
        <f t="shared" si="77"/>
        <v>0</v>
      </c>
      <c r="BH281" s="152">
        <f t="shared" si="78"/>
        <v>0</v>
      </c>
      <c r="BI281" s="152">
        <f t="shared" si="79"/>
        <v>0</v>
      </c>
      <c r="BJ281" s="14" t="s">
        <v>127</v>
      </c>
      <c r="BK281" s="152">
        <f t="shared" si="80"/>
        <v>0</v>
      </c>
      <c r="BL281" s="14" t="s">
        <v>187</v>
      </c>
      <c r="BM281" s="151" t="s">
        <v>663</v>
      </c>
    </row>
    <row r="282" spans="1:65" s="12" customFormat="1" ht="22.9" customHeight="1">
      <c r="B282" s="127"/>
      <c r="D282" s="128" t="s">
        <v>67</v>
      </c>
      <c r="E282" s="137" t="s">
        <v>664</v>
      </c>
      <c r="F282" s="137" t="s">
        <v>665</v>
      </c>
      <c r="J282" s="138">
        <f>BK282</f>
        <v>0</v>
      </c>
      <c r="L282" s="127"/>
      <c r="M282" s="131"/>
      <c r="N282" s="132"/>
      <c r="O282" s="132"/>
      <c r="P282" s="133">
        <f>SUM(P283:P284)</f>
        <v>10.111035000000001</v>
      </c>
      <c r="Q282" s="132"/>
      <c r="R282" s="133">
        <f>SUM(R283:R284)</f>
        <v>1.8587788000000001E-2</v>
      </c>
      <c r="S282" s="132"/>
      <c r="T282" s="134">
        <f>SUM(T283:T284)</f>
        <v>0</v>
      </c>
      <c r="AR282" s="128" t="s">
        <v>127</v>
      </c>
      <c r="AT282" s="135" t="s">
        <v>67</v>
      </c>
      <c r="AU282" s="135" t="s">
        <v>73</v>
      </c>
      <c r="AY282" s="128" t="s">
        <v>120</v>
      </c>
      <c r="BK282" s="136">
        <f>SUM(BK283:BK284)</f>
        <v>0</v>
      </c>
    </row>
    <row r="283" spans="1:65" s="2" customFormat="1" ht="24.2" customHeight="1">
      <c r="A283" s="26"/>
      <c r="B283" s="139"/>
      <c r="C283" s="140" t="s">
        <v>666</v>
      </c>
      <c r="D283" s="140" t="s">
        <v>122</v>
      </c>
      <c r="E283" s="141" t="s">
        <v>667</v>
      </c>
      <c r="F283" s="142" t="s">
        <v>668</v>
      </c>
      <c r="G283" s="143" t="s">
        <v>206</v>
      </c>
      <c r="H283" s="144">
        <v>13.15</v>
      </c>
      <c r="I283" s="145"/>
      <c r="J283" s="145"/>
      <c r="K283" s="146"/>
      <c r="L283" s="27"/>
      <c r="M283" s="147" t="s">
        <v>1</v>
      </c>
      <c r="N283" s="148" t="s">
        <v>34</v>
      </c>
      <c r="O283" s="149">
        <v>0.76890000000000003</v>
      </c>
      <c r="P283" s="149">
        <f>O283*H283</f>
        <v>10.111035000000001</v>
      </c>
      <c r="Q283" s="149">
        <v>1.4135199999999999E-3</v>
      </c>
      <c r="R283" s="149">
        <f>Q283*H283</f>
        <v>1.8587788000000001E-2</v>
      </c>
      <c r="S283" s="149">
        <v>0</v>
      </c>
      <c r="T283" s="150">
        <f>S283*H283</f>
        <v>0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51" t="s">
        <v>187</v>
      </c>
      <c r="AT283" s="151" t="s">
        <v>122</v>
      </c>
      <c r="AU283" s="151" t="s">
        <v>127</v>
      </c>
      <c r="AY283" s="14" t="s">
        <v>120</v>
      </c>
      <c r="BE283" s="152">
        <f>IF(N283="základná",J283,0)</f>
        <v>0</v>
      </c>
      <c r="BF283" s="152">
        <f>IF(N283="znížená",J283,0)</f>
        <v>0</v>
      </c>
      <c r="BG283" s="152">
        <f>IF(N283="zákl. prenesená",J283,0)</f>
        <v>0</v>
      </c>
      <c r="BH283" s="152">
        <f>IF(N283="zníž. prenesená",J283,0)</f>
        <v>0</v>
      </c>
      <c r="BI283" s="152">
        <f>IF(N283="nulová",J283,0)</f>
        <v>0</v>
      </c>
      <c r="BJ283" s="14" t="s">
        <v>127</v>
      </c>
      <c r="BK283" s="152">
        <f>ROUND(I283*H283,2)</f>
        <v>0</v>
      </c>
      <c r="BL283" s="14" t="s">
        <v>187</v>
      </c>
      <c r="BM283" s="151" t="s">
        <v>669</v>
      </c>
    </row>
    <row r="284" spans="1:65" s="2" customFormat="1" ht="24.2" customHeight="1">
      <c r="A284" s="26"/>
      <c r="B284" s="139"/>
      <c r="C284" s="140" t="s">
        <v>670</v>
      </c>
      <c r="D284" s="140" t="s">
        <v>122</v>
      </c>
      <c r="E284" s="141" t="s">
        <v>671</v>
      </c>
      <c r="F284" s="142" t="s">
        <v>672</v>
      </c>
      <c r="G284" s="143" t="s">
        <v>295</v>
      </c>
      <c r="H284" s="144">
        <v>3.758</v>
      </c>
      <c r="I284" s="145"/>
      <c r="J284" s="145"/>
      <c r="K284" s="146"/>
      <c r="L284" s="27"/>
      <c r="M284" s="147" t="s">
        <v>1</v>
      </c>
      <c r="N284" s="148" t="s">
        <v>34</v>
      </c>
      <c r="O284" s="149">
        <v>0</v>
      </c>
      <c r="P284" s="149">
        <f>O284*H284</f>
        <v>0</v>
      </c>
      <c r="Q284" s="149">
        <v>0</v>
      </c>
      <c r="R284" s="149">
        <f>Q284*H284</f>
        <v>0</v>
      </c>
      <c r="S284" s="149">
        <v>0</v>
      </c>
      <c r="T284" s="150">
        <f>S284*H284</f>
        <v>0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1" t="s">
        <v>187</v>
      </c>
      <c r="AT284" s="151" t="s">
        <v>122</v>
      </c>
      <c r="AU284" s="151" t="s">
        <v>127</v>
      </c>
      <c r="AY284" s="14" t="s">
        <v>120</v>
      </c>
      <c r="BE284" s="152">
        <f>IF(N284="základná",J284,0)</f>
        <v>0</v>
      </c>
      <c r="BF284" s="152">
        <f>IF(N284="znížená",J284,0)</f>
        <v>0</v>
      </c>
      <c r="BG284" s="152">
        <f>IF(N284="zákl. prenesená",J284,0)</f>
        <v>0</v>
      </c>
      <c r="BH284" s="152">
        <f>IF(N284="zníž. prenesená",J284,0)</f>
        <v>0</v>
      </c>
      <c r="BI284" s="152">
        <f>IF(N284="nulová",J284,0)</f>
        <v>0</v>
      </c>
      <c r="BJ284" s="14" t="s">
        <v>127</v>
      </c>
      <c r="BK284" s="152">
        <f>ROUND(I284*H284,2)</f>
        <v>0</v>
      </c>
      <c r="BL284" s="14" t="s">
        <v>187</v>
      </c>
      <c r="BM284" s="151" t="s">
        <v>673</v>
      </c>
    </row>
    <row r="285" spans="1:65" s="12" customFormat="1" ht="22.9" customHeight="1">
      <c r="B285" s="127"/>
      <c r="D285" s="128" t="s">
        <v>67</v>
      </c>
      <c r="E285" s="137" t="s">
        <v>674</v>
      </c>
      <c r="F285" s="137" t="s">
        <v>675</v>
      </c>
      <c r="J285" s="138">
        <f>BK285</f>
        <v>0</v>
      </c>
      <c r="L285" s="127"/>
      <c r="M285" s="131"/>
      <c r="N285" s="132"/>
      <c r="O285" s="132"/>
      <c r="P285" s="133">
        <f>SUM(P286:P300)</f>
        <v>40.964987999999991</v>
      </c>
      <c r="Q285" s="132"/>
      <c r="R285" s="133">
        <f>SUM(R286:R300)</f>
        <v>0.37542780000000003</v>
      </c>
      <c r="S285" s="132"/>
      <c r="T285" s="134">
        <f>SUM(T286:T300)</f>
        <v>0</v>
      </c>
      <c r="AR285" s="128" t="s">
        <v>127</v>
      </c>
      <c r="AT285" s="135" t="s">
        <v>67</v>
      </c>
      <c r="AU285" s="135" t="s">
        <v>73</v>
      </c>
      <c r="AY285" s="128" t="s">
        <v>120</v>
      </c>
      <c r="BK285" s="136">
        <f>SUM(BK286:BK300)</f>
        <v>0</v>
      </c>
    </row>
    <row r="286" spans="1:65" s="2" customFormat="1" ht="33" customHeight="1">
      <c r="A286" s="26"/>
      <c r="B286" s="139"/>
      <c r="C286" s="140" t="s">
        <v>676</v>
      </c>
      <c r="D286" s="140" t="s">
        <v>122</v>
      </c>
      <c r="E286" s="141" t="s">
        <v>677</v>
      </c>
      <c r="F286" s="142" t="s">
        <v>678</v>
      </c>
      <c r="G286" s="143" t="s">
        <v>211</v>
      </c>
      <c r="H286" s="144">
        <v>8</v>
      </c>
      <c r="I286" s="145"/>
      <c r="J286" s="145"/>
      <c r="K286" s="146"/>
      <c r="L286" s="27"/>
      <c r="M286" s="147" t="s">
        <v>1</v>
      </c>
      <c r="N286" s="148" t="s">
        <v>34</v>
      </c>
      <c r="O286" s="149">
        <v>1.2250099999999999</v>
      </c>
      <c r="P286" s="149">
        <f t="shared" ref="P286:P300" si="81">O286*H286</f>
        <v>9.8000799999999995</v>
      </c>
      <c r="Q286" s="149">
        <v>0</v>
      </c>
      <c r="R286" s="149">
        <f t="shared" ref="R286:R300" si="82">Q286*H286</f>
        <v>0</v>
      </c>
      <c r="S286" s="149">
        <v>0</v>
      </c>
      <c r="T286" s="150">
        <f t="shared" ref="T286:T300" si="83">S286*H286</f>
        <v>0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1" t="s">
        <v>187</v>
      </c>
      <c r="AT286" s="151" t="s">
        <v>122</v>
      </c>
      <c r="AU286" s="151" t="s">
        <v>127</v>
      </c>
      <c r="AY286" s="14" t="s">
        <v>120</v>
      </c>
      <c r="BE286" s="152">
        <f t="shared" ref="BE286:BE300" si="84">IF(N286="základná",J286,0)</f>
        <v>0</v>
      </c>
      <c r="BF286" s="152">
        <f t="shared" ref="BF286:BF300" si="85">IF(N286="znížená",J286,0)</f>
        <v>0</v>
      </c>
      <c r="BG286" s="152">
        <f t="shared" ref="BG286:BG300" si="86">IF(N286="zákl. prenesená",J286,0)</f>
        <v>0</v>
      </c>
      <c r="BH286" s="152">
        <f t="shared" ref="BH286:BH300" si="87">IF(N286="zníž. prenesená",J286,0)</f>
        <v>0</v>
      </c>
      <c r="BI286" s="152">
        <f t="shared" ref="BI286:BI300" si="88">IF(N286="nulová",J286,0)</f>
        <v>0</v>
      </c>
      <c r="BJ286" s="14" t="s">
        <v>127</v>
      </c>
      <c r="BK286" s="152">
        <f t="shared" ref="BK286:BK300" si="89">ROUND(I286*H286,2)</f>
        <v>0</v>
      </c>
      <c r="BL286" s="14" t="s">
        <v>187</v>
      </c>
      <c r="BM286" s="151" t="s">
        <v>679</v>
      </c>
    </row>
    <row r="287" spans="1:65" s="2" customFormat="1" ht="24.2" customHeight="1">
      <c r="A287" s="26"/>
      <c r="B287" s="139"/>
      <c r="C287" s="153" t="s">
        <v>680</v>
      </c>
      <c r="D287" s="153" t="s">
        <v>129</v>
      </c>
      <c r="E287" s="154" t="s">
        <v>681</v>
      </c>
      <c r="F287" s="155" t="s">
        <v>682</v>
      </c>
      <c r="G287" s="156" t="s">
        <v>211</v>
      </c>
      <c r="H287" s="157">
        <v>8</v>
      </c>
      <c r="I287" s="158"/>
      <c r="J287" s="158"/>
      <c r="K287" s="159"/>
      <c r="L287" s="160"/>
      <c r="M287" s="161" t="s">
        <v>1</v>
      </c>
      <c r="N287" s="162" t="s">
        <v>34</v>
      </c>
      <c r="O287" s="149">
        <v>0</v>
      </c>
      <c r="P287" s="149">
        <f t="shared" si="81"/>
        <v>0</v>
      </c>
      <c r="Q287" s="149">
        <v>1E-3</v>
      </c>
      <c r="R287" s="149">
        <f t="shared" si="82"/>
        <v>8.0000000000000002E-3</v>
      </c>
      <c r="S287" s="149">
        <v>0</v>
      </c>
      <c r="T287" s="150">
        <f t="shared" si="83"/>
        <v>0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1" t="s">
        <v>253</v>
      </c>
      <c r="AT287" s="151" t="s">
        <v>129</v>
      </c>
      <c r="AU287" s="151" t="s">
        <v>127</v>
      </c>
      <c r="AY287" s="14" t="s">
        <v>120</v>
      </c>
      <c r="BE287" s="152">
        <f t="shared" si="84"/>
        <v>0</v>
      </c>
      <c r="BF287" s="152">
        <f t="shared" si="85"/>
        <v>0</v>
      </c>
      <c r="BG287" s="152">
        <f t="shared" si="86"/>
        <v>0</v>
      </c>
      <c r="BH287" s="152">
        <f t="shared" si="87"/>
        <v>0</v>
      </c>
      <c r="BI287" s="152">
        <f t="shared" si="88"/>
        <v>0</v>
      </c>
      <c r="BJ287" s="14" t="s">
        <v>127</v>
      </c>
      <c r="BK287" s="152">
        <f t="shared" si="89"/>
        <v>0</v>
      </c>
      <c r="BL287" s="14" t="s">
        <v>187</v>
      </c>
      <c r="BM287" s="151" t="s">
        <v>683</v>
      </c>
    </row>
    <row r="288" spans="1:65" s="2" customFormat="1" ht="24.2" customHeight="1">
      <c r="A288" s="26"/>
      <c r="B288" s="139"/>
      <c r="C288" s="153" t="s">
        <v>684</v>
      </c>
      <c r="D288" s="153" t="s">
        <v>129</v>
      </c>
      <c r="E288" s="154" t="s">
        <v>685</v>
      </c>
      <c r="F288" s="155" t="s">
        <v>686</v>
      </c>
      <c r="G288" s="156" t="s">
        <v>211</v>
      </c>
      <c r="H288" s="157">
        <v>8</v>
      </c>
      <c r="I288" s="158"/>
      <c r="J288" s="158"/>
      <c r="K288" s="159"/>
      <c r="L288" s="160"/>
      <c r="M288" s="161" t="s">
        <v>1</v>
      </c>
      <c r="N288" s="162" t="s">
        <v>34</v>
      </c>
      <c r="O288" s="149">
        <v>0</v>
      </c>
      <c r="P288" s="149">
        <f t="shared" si="81"/>
        <v>0</v>
      </c>
      <c r="Q288" s="149">
        <v>2.5000000000000001E-2</v>
      </c>
      <c r="R288" s="149">
        <f t="shared" si="82"/>
        <v>0.2</v>
      </c>
      <c r="S288" s="149">
        <v>0</v>
      </c>
      <c r="T288" s="150">
        <f t="shared" si="83"/>
        <v>0</v>
      </c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R288" s="151" t="s">
        <v>253</v>
      </c>
      <c r="AT288" s="151" t="s">
        <v>129</v>
      </c>
      <c r="AU288" s="151" t="s">
        <v>127</v>
      </c>
      <c r="AY288" s="14" t="s">
        <v>120</v>
      </c>
      <c r="BE288" s="152">
        <f t="shared" si="84"/>
        <v>0</v>
      </c>
      <c r="BF288" s="152">
        <f t="shared" si="85"/>
        <v>0</v>
      </c>
      <c r="BG288" s="152">
        <f t="shared" si="86"/>
        <v>0</v>
      </c>
      <c r="BH288" s="152">
        <f t="shared" si="87"/>
        <v>0</v>
      </c>
      <c r="BI288" s="152">
        <f t="shared" si="88"/>
        <v>0</v>
      </c>
      <c r="BJ288" s="14" t="s">
        <v>127</v>
      </c>
      <c r="BK288" s="152">
        <f t="shared" si="89"/>
        <v>0</v>
      </c>
      <c r="BL288" s="14" t="s">
        <v>187</v>
      </c>
      <c r="BM288" s="151" t="s">
        <v>687</v>
      </c>
    </row>
    <row r="289" spans="1:65" s="2" customFormat="1" ht="24.2" customHeight="1">
      <c r="A289" s="26"/>
      <c r="B289" s="139"/>
      <c r="C289" s="140" t="s">
        <v>688</v>
      </c>
      <c r="D289" s="140" t="s">
        <v>122</v>
      </c>
      <c r="E289" s="141" t="s">
        <v>689</v>
      </c>
      <c r="F289" s="142" t="s">
        <v>690</v>
      </c>
      <c r="G289" s="143" t="s">
        <v>211</v>
      </c>
      <c r="H289" s="144">
        <v>4</v>
      </c>
      <c r="I289" s="145"/>
      <c r="J289" s="145"/>
      <c r="K289" s="146"/>
      <c r="L289" s="27"/>
      <c r="M289" s="147" t="s">
        <v>1</v>
      </c>
      <c r="N289" s="148" t="s">
        <v>34</v>
      </c>
      <c r="O289" s="149">
        <v>0.3387</v>
      </c>
      <c r="P289" s="149">
        <f t="shared" si="81"/>
        <v>1.3548</v>
      </c>
      <c r="Q289" s="149">
        <v>2.5000000000000001E-4</v>
      </c>
      <c r="R289" s="149">
        <f t="shared" si="82"/>
        <v>1E-3</v>
      </c>
      <c r="S289" s="149">
        <v>0</v>
      </c>
      <c r="T289" s="150">
        <f t="shared" si="83"/>
        <v>0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51" t="s">
        <v>187</v>
      </c>
      <c r="AT289" s="151" t="s">
        <v>122</v>
      </c>
      <c r="AU289" s="151" t="s">
        <v>127</v>
      </c>
      <c r="AY289" s="14" t="s">
        <v>120</v>
      </c>
      <c r="BE289" s="152">
        <f t="shared" si="84"/>
        <v>0</v>
      </c>
      <c r="BF289" s="152">
        <f t="shared" si="85"/>
        <v>0</v>
      </c>
      <c r="BG289" s="152">
        <f t="shared" si="86"/>
        <v>0</v>
      </c>
      <c r="BH289" s="152">
        <f t="shared" si="87"/>
        <v>0</v>
      </c>
      <c r="BI289" s="152">
        <f t="shared" si="88"/>
        <v>0</v>
      </c>
      <c r="BJ289" s="14" t="s">
        <v>127</v>
      </c>
      <c r="BK289" s="152">
        <f t="shared" si="89"/>
        <v>0</v>
      </c>
      <c r="BL289" s="14" t="s">
        <v>187</v>
      </c>
      <c r="BM289" s="151" t="s">
        <v>691</v>
      </c>
    </row>
    <row r="290" spans="1:65" s="2" customFormat="1" ht="37.9" customHeight="1">
      <c r="A290" s="26"/>
      <c r="B290" s="139"/>
      <c r="C290" s="153" t="s">
        <v>692</v>
      </c>
      <c r="D290" s="153" t="s">
        <v>129</v>
      </c>
      <c r="E290" s="154" t="s">
        <v>693</v>
      </c>
      <c r="F290" s="155" t="s">
        <v>694</v>
      </c>
      <c r="G290" s="156" t="s">
        <v>206</v>
      </c>
      <c r="H290" s="157">
        <v>2.95</v>
      </c>
      <c r="I290" s="158"/>
      <c r="J290" s="158"/>
      <c r="K290" s="159"/>
      <c r="L290" s="160"/>
      <c r="M290" s="161" t="s">
        <v>1</v>
      </c>
      <c r="N290" s="162" t="s">
        <v>34</v>
      </c>
      <c r="O290" s="149">
        <v>0</v>
      </c>
      <c r="P290" s="149">
        <f t="shared" si="81"/>
        <v>0</v>
      </c>
      <c r="Q290" s="149">
        <v>1.14E-3</v>
      </c>
      <c r="R290" s="149">
        <f t="shared" si="82"/>
        <v>3.3630000000000001E-3</v>
      </c>
      <c r="S290" s="149">
        <v>0</v>
      </c>
      <c r="T290" s="150">
        <f t="shared" si="83"/>
        <v>0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51" t="s">
        <v>253</v>
      </c>
      <c r="AT290" s="151" t="s">
        <v>129</v>
      </c>
      <c r="AU290" s="151" t="s">
        <v>127</v>
      </c>
      <c r="AY290" s="14" t="s">
        <v>120</v>
      </c>
      <c r="BE290" s="152">
        <f t="shared" si="84"/>
        <v>0</v>
      </c>
      <c r="BF290" s="152">
        <f t="shared" si="85"/>
        <v>0</v>
      </c>
      <c r="BG290" s="152">
        <f t="shared" si="86"/>
        <v>0</v>
      </c>
      <c r="BH290" s="152">
        <f t="shared" si="87"/>
        <v>0</v>
      </c>
      <c r="BI290" s="152">
        <f t="shared" si="88"/>
        <v>0</v>
      </c>
      <c r="BJ290" s="14" t="s">
        <v>127</v>
      </c>
      <c r="BK290" s="152">
        <f t="shared" si="89"/>
        <v>0</v>
      </c>
      <c r="BL290" s="14" t="s">
        <v>187</v>
      </c>
      <c r="BM290" s="151" t="s">
        <v>695</v>
      </c>
    </row>
    <row r="291" spans="1:65" s="2" customFormat="1" ht="24.2" customHeight="1">
      <c r="A291" s="26"/>
      <c r="B291" s="139"/>
      <c r="C291" s="140" t="s">
        <v>696</v>
      </c>
      <c r="D291" s="140" t="s">
        <v>122</v>
      </c>
      <c r="E291" s="141" t="s">
        <v>697</v>
      </c>
      <c r="F291" s="142" t="s">
        <v>698</v>
      </c>
      <c r="G291" s="143" t="s">
        <v>211</v>
      </c>
      <c r="H291" s="144">
        <v>5</v>
      </c>
      <c r="I291" s="145"/>
      <c r="J291" s="145"/>
      <c r="K291" s="146"/>
      <c r="L291" s="27"/>
      <c r="M291" s="147" t="s">
        <v>1</v>
      </c>
      <c r="N291" s="148" t="s">
        <v>34</v>
      </c>
      <c r="O291" s="149">
        <v>0.46185999999999999</v>
      </c>
      <c r="P291" s="149">
        <f t="shared" si="81"/>
        <v>2.3092999999999999</v>
      </c>
      <c r="Q291" s="149">
        <v>2.6400000000000002E-4</v>
      </c>
      <c r="R291" s="149">
        <f t="shared" si="82"/>
        <v>1.32E-3</v>
      </c>
      <c r="S291" s="149">
        <v>0</v>
      </c>
      <c r="T291" s="150">
        <f t="shared" si="83"/>
        <v>0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51" t="s">
        <v>187</v>
      </c>
      <c r="AT291" s="151" t="s">
        <v>122</v>
      </c>
      <c r="AU291" s="151" t="s">
        <v>127</v>
      </c>
      <c r="AY291" s="14" t="s">
        <v>120</v>
      </c>
      <c r="BE291" s="152">
        <f t="shared" si="84"/>
        <v>0</v>
      </c>
      <c r="BF291" s="152">
        <f t="shared" si="85"/>
        <v>0</v>
      </c>
      <c r="BG291" s="152">
        <f t="shared" si="86"/>
        <v>0</v>
      </c>
      <c r="BH291" s="152">
        <f t="shared" si="87"/>
        <v>0</v>
      </c>
      <c r="BI291" s="152">
        <f t="shared" si="88"/>
        <v>0</v>
      </c>
      <c r="BJ291" s="14" t="s">
        <v>127</v>
      </c>
      <c r="BK291" s="152">
        <f t="shared" si="89"/>
        <v>0</v>
      </c>
      <c r="BL291" s="14" t="s">
        <v>187</v>
      </c>
      <c r="BM291" s="151" t="s">
        <v>699</v>
      </c>
    </row>
    <row r="292" spans="1:65" s="2" customFormat="1" ht="37.9" customHeight="1">
      <c r="A292" s="26"/>
      <c r="B292" s="139"/>
      <c r="C292" s="153" t="s">
        <v>700</v>
      </c>
      <c r="D292" s="153" t="s">
        <v>129</v>
      </c>
      <c r="E292" s="154" t="s">
        <v>693</v>
      </c>
      <c r="F292" s="155" t="s">
        <v>694</v>
      </c>
      <c r="G292" s="156" t="s">
        <v>206</v>
      </c>
      <c r="H292" s="157">
        <v>11.52</v>
      </c>
      <c r="I292" s="158"/>
      <c r="J292" s="158"/>
      <c r="K292" s="159"/>
      <c r="L292" s="160"/>
      <c r="M292" s="161" t="s">
        <v>1</v>
      </c>
      <c r="N292" s="162" t="s">
        <v>34</v>
      </c>
      <c r="O292" s="149">
        <v>0</v>
      </c>
      <c r="P292" s="149">
        <f t="shared" si="81"/>
        <v>0</v>
      </c>
      <c r="Q292" s="149">
        <v>1.14E-3</v>
      </c>
      <c r="R292" s="149">
        <f t="shared" si="82"/>
        <v>1.3132799999999998E-2</v>
      </c>
      <c r="S292" s="149">
        <v>0</v>
      </c>
      <c r="T292" s="150">
        <f t="shared" si="83"/>
        <v>0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51" t="s">
        <v>253</v>
      </c>
      <c r="AT292" s="151" t="s">
        <v>129</v>
      </c>
      <c r="AU292" s="151" t="s">
        <v>127</v>
      </c>
      <c r="AY292" s="14" t="s">
        <v>120</v>
      </c>
      <c r="BE292" s="152">
        <f t="shared" si="84"/>
        <v>0</v>
      </c>
      <c r="BF292" s="152">
        <f t="shared" si="85"/>
        <v>0</v>
      </c>
      <c r="BG292" s="152">
        <f t="shared" si="86"/>
        <v>0</v>
      </c>
      <c r="BH292" s="152">
        <f t="shared" si="87"/>
        <v>0</v>
      </c>
      <c r="BI292" s="152">
        <f t="shared" si="88"/>
        <v>0</v>
      </c>
      <c r="BJ292" s="14" t="s">
        <v>127</v>
      </c>
      <c r="BK292" s="152">
        <f t="shared" si="89"/>
        <v>0</v>
      </c>
      <c r="BL292" s="14" t="s">
        <v>187</v>
      </c>
      <c r="BM292" s="151" t="s">
        <v>701</v>
      </c>
    </row>
    <row r="293" spans="1:65" s="2" customFormat="1" ht="24.2" customHeight="1">
      <c r="A293" s="26"/>
      <c r="B293" s="139"/>
      <c r="C293" s="140" t="s">
        <v>702</v>
      </c>
      <c r="D293" s="140" t="s">
        <v>122</v>
      </c>
      <c r="E293" s="141" t="s">
        <v>703</v>
      </c>
      <c r="F293" s="142" t="s">
        <v>704</v>
      </c>
      <c r="G293" s="143" t="s">
        <v>211</v>
      </c>
      <c r="H293" s="144">
        <v>1</v>
      </c>
      <c r="I293" s="145"/>
      <c r="J293" s="145"/>
      <c r="K293" s="146"/>
      <c r="L293" s="27"/>
      <c r="M293" s="147" t="s">
        <v>1</v>
      </c>
      <c r="N293" s="148" t="s">
        <v>34</v>
      </c>
      <c r="O293" s="149">
        <v>0.69628000000000001</v>
      </c>
      <c r="P293" s="149">
        <f t="shared" si="81"/>
        <v>0.69628000000000001</v>
      </c>
      <c r="Q293" s="149">
        <v>3.2000000000000003E-4</v>
      </c>
      <c r="R293" s="149">
        <f t="shared" si="82"/>
        <v>3.2000000000000003E-4</v>
      </c>
      <c r="S293" s="149">
        <v>0</v>
      </c>
      <c r="T293" s="150">
        <f t="shared" si="83"/>
        <v>0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51" t="s">
        <v>187</v>
      </c>
      <c r="AT293" s="151" t="s">
        <v>122</v>
      </c>
      <c r="AU293" s="151" t="s">
        <v>127</v>
      </c>
      <c r="AY293" s="14" t="s">
        <v>120</v>
      </c>
      <c r="BE293" s="152">
        <f t="shared" si="84"/>
        <v>0</v>
      </c>
      <c r="BF293" s="152">
        <f t="shared" si="85"/>
        <v>0</v>
      </c>
      <c r="BG293" s="152">
        <f t="shared" si="86"/>
        <v>0</v>
      </c>
      <c r="BH293" s="152">
        <f t="shared" si="87"/>
        <v>0</v>
      </c>
      <c r="BI293" s="152">
        <f t="shared" si="88"/>
        <v>0</v>
      </c>
      <c r="BJ293" s="14" t="s">
        <v>127</v>
      </c>
      <c r="BK293" s="152">
        <f t="shared" si="89"/>
        <v>0</v>
      </c>
      <c r="BL293" s="14" t="s">
        <v>187</v>
      </c>
      <c r="BM293" s="151" t="s">
        <v>705</v>
      </c>
    </row>
    <row r="294" spans="1:65" s="2" customFormat="1" ht="37.9" customHeight="1">
      <c r="A294" s="26"/>
      <c r="B294" s="139"/>
      <c r="C294" s="153" t="s">
        <v>706</v>
      </c>
      <c r="D294" s="153" t="s">
        <v>129</v>
      </c>
      <c r="E294" s="154" t="s">
        <v>693</v>
      </c>
      <c r="F294" s="155" t="s">
        <v>694</v>
      </c>
      <c r="G294" s="156" t="s">
        <v>206</v>
      </c>
      <c r="H294" s="157">
        <v>9</v>
      </c>
      <c r="I294" s="158"/>
      <c r="J294" s="158"/>
      <c r="K294" s="159"/>
      <c r="L294" s="160"/>
      <c r="M294" s="161" t="s">
        <v>1</v>
      </c>
      <c r="N294" s="162" t="s">
        <v>34</v>
      </c>
      <c r="O294" s="149">
        <v>0</v>
      </c>
      <c r="P294" s="149">
        <f t="shared" si="81"/>
        <v>0</v>
      </c>
      <c r="Q294" s="149">
        <v>1.14E-3</v>
      </c>
      <c r="R294" s="149">
        <f t="shared" si="82"/>
        <v>1.026E-2</v>
      </c>
      <c r="S294" s="149">
        <v>0</v>
      </c>
      <c r="T294" s="150">
        <f t="shared" si="83"/>
        <v>0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51" t="s">
        <v>253</v>
      </c>
      <c r="AT294" s="151" t="s">
        <v>129</v>
      </c>
      <c r="AU294" s="151" t="s">
        <v>127</v>
      </c>
      <c r="AY294" s="14" t="s">
        <v>120</v>
      </c>
      <c r="BE294" s="152">
        <f t="shared" si="84"/>
        <v>0</v>
      </c>
      <c r="BF294" s="152">
        <f t="shared" si="85"/>
        <v>0</v>
      </c>
      <c r="BG294" s="152">
        <f t="shared" si="86"/>
        <v>0</v>
      </c>
      <c r="BH294" s="152">
        <f t="shared" si="87"/>
        <v>0</v>
      </c>
      <c r="BI294" s="152">
        <f t="shared" si="88"/>
        <v>0</v>
      </c>
      <c r="BJ294" s="14" t="s">
        <v>127</v>
      </c>
      <c r="BK294" s="152">
        <f t="shared" si="89"/>
        <v>0</v>
      </c>
      <c r="BL294" s="14" t="s">
        <v>187</v>
      </c>
      <c r="BM294" s="151" t="s">
        <v>707</v>
      </c>
    </row>
    <row r="295" spans="1:65" s="2" customFormat="1" ht="21.75" customHeight="1">
      <c r="A295" s="26"/>
      <c r="B295" s="139"/>
      <c r="C295" s="140" t="s">
        <v>708</v>
      </c>
      <c r="D295" s="140" t="s">
        <v>122</v>
      </c>
      <c r="E295" s="141" t="s">
        <v>709</v>
      </c>
      <c r="F295" s="142" t="s">
        <v>710</v>
      </c>
      <c r="G295" s="143" t="s">
        <v>211</v>
      </c>
      <c r="H295" s="144">
        <v>8</v>
      </c>
      <c r="I295" s="145"/>
      <c r="J295" s="145"/>
      <c r="K295" s="146"/>
      <c r="L295" s="27"/>
      <c r="M295" s="147" t="s">
        <v>1</v>
      </c>
      <c r="N295" s="148" t="s">
        <v>34</v>
      </c>
      <c r="O295" s="149">
        <v>3.0437699999999999</v>
      </c>
      <c r="P295" s="149">
        <f t="shared" si="81"/>
        <v>24.350159999999999</v>
      </c>
      <c r="Q295" s="149">
        <v>4.5399999999999998E-4</v>
      </c>
      <c r="R295" s="149">
        <f t="shared" si="82"/>
        <v>3.6319999999999998E-3</v>
      </c>
      <c r="S295" s="149">
        <v>0</v>
      </c>
      <c r="T295" s="150">
        <f t="shared" si="83"/>
        <v>0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1" t="s">
        <v>187</v>
      </c>
      <c r="AT295" s="151" t="s">
        <v>122</v>
      </c>
      <c r="AU295" s="151" t="s">
        <v>127</v>
      </c>
      <c r="AY295" s="14" t="s">
        <v>120</v>
      </c>
      <c r="BE295" s="152">
        <f t="shared" si="84"/>
        <v>0</v>
      </c>
      <c r="BF295" s="152">
        <f t="shared" si="85"/>
        <v>0</v>
      </c>
      <c r="BG295" s="152">
        <f t="shared" si="86"/>
        <v>0</v>
      </c>
      <c r="BH295" s="152">
        <f t="shared" si="87"/>
        <v>0</v>
      </c>
      <c r="BI295" s="152">
        <f t="shared" si="88"/>
        <v>0</v>
      </c>
      <c r="BJ295" s="14" t="s">
        <v>127</v>
      </c>
      <c r="BK295" s="152">
        <f t="shared" si="89"/>
        <v>0</v>
      </c>
      <c r="BL295" s="14" t="s">
        <v>187</v>
      </c>
      <c r="BM295" s="151" t="s">
        <v>711</v>
      </c>
    </row>
    <row r="296" spans="1:65" s="2" customFormat="1" ht="44.25" customHeight="1">
      <c r="A296" s="26"/>
      <c r="B296" s="139"/>
      <c r="C296" s="153" t="s">
        <v>712</v>
      </c>
      <c r="D296" s="153" t="s">
        <v>129</v>
      </c>
      <c r="E296" s="154" t="s">
        <v>713</v>
      </c>
      <c r="F296" s="155" t="s">
        <v>714</v>
      </c>
      <c r="G296" s="156" t="s">
        <v>211</v>
      </c>
      <c r="H296" s="157">
        <v>8</v>
      </c>
      <c r="I296" s="158"/>
      <c r="J296" s="158"/>
      <c r="K296" s="159"/>
      <c r="L296" s="160"/>
      <c r="M296" s="161" t="s">
        <v>1</v>
      </c>
      <c r="N296" s="162" t="s">
        <v>34</v>
      </c>
      <c r="O296" s="149">
        <v>0</v>
      </c>
      <c r="P296" s="149">
        <f t="shared" si="81"/>
        <v>0</v>
      </c>
      <c r="Q296" s="149">
        <v>1.4999999999999999E-2</v>
      </c>
      <c r="R296" s="149">
        <f t="shared" si="82"/>
        <v>0.12</v>
      </c>
      <c r="S296" s="149">
        <v>0</v>
      </c>
      <c r="T296" s="150">
        <f t="shared" si="83"/>
        <v>0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1" t="s">
        <v>253</v>
      </c>
      <c r="AT296" s="151" t="s">
        <v>129</v>
      </c>
      <c r="AU296" s="151" t="s">
        <v>127</v>
      </c>
      <c r="AY296" s="14" t="s">
        <v>120</v>
      </c>
      <c r="BE296" s="152">
        <f t="shared" si="84"/>
        <v>0</v>
      </c>
      <c r="BF296" s="152">
        <f t="shared" si="85"/>
        <v>0</v>
      </c>
      <c r="BG296" s="152">
        <f t="shared" si="86"/>
        <v>0</v>
      </c>
      <c r="BH296" s="152">
        <f t="shared" si="87"/>
        <v>0</v>
      </c>
      <c r="BI296" s="152">
        <f t="shared" si="88"/>
        <v>0</v>
      </c>
      <c r="BJ296" s="14" t="s">
        <v>127</v>
      </c>
      <c r="BK296" s="152">
        <f t="shared" si="89"/>
        <v>0</v>
      </c>
      <c r="BL296" s="14" t="s">
        <v>187</v>
      </c>
      <c r="BM296" s="151" t="s">
        <v>715</v>
      </c>
    </row>
    <row r="297" spans="1:65" s="2" customFormat="1" ht="16.5" customHeight="1">
      <c r="A297" s="26"/>
      <c r="B297" s="139"/>
      <c r="C297" s="140" t="s">
        <v>716</v>
      </c>
      <c r="D297" s="140" t="s">
        <v>122</v>
      </c>
      <c r="E297" s="141" t="s">
        <v>717</v>
      </c>
      <c r="F297" s="142" t="s">
        <v>718</v>
      </c>
      <c r="G297" s="143" t="s">
        <v>211</v>
      </c>
      <c r="H297" s="144">
        <v>7.2</v>
      </c>
      <c r="I297" s="145"/>
      <c r="J297" s="145"/>
      <c r="K297" s="146"/>
      <c r="L297" s="27"/>
      <c r="M297" s="147" t="s">
        <v>1</v>
      </c>
      <c r="N297" s="148" t="s">
        <v>34</v>
      </c>
      <c r="O297" s="149">
        <v>0.26739000000000002</v>
      </c>
      <c r="P297" s="149">
        <f t="shared" si="81"/>
        <v>1.9252080000000003</v>
      </c>
      <c r="Q297" s="149">
        <v>0</v>
      </c>
      <c r="R297" s="149">
        <f t="shared" si="82"/>
        <v>0</v>
      </c>
      <c r="S297" s="149">
        <v>0</v>
      </c>
      <c r="T297" s="150">
        <f t="shared" si="83"/>
        <v>0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51" t="s">
        <v>187</v>
      </c>
      <c r="AT297" s="151" t="s">
        <v>122</v>
      </c>
      <c r="AU297" s="151" t="s">
        <v>127</v>
      </c>
      <c r="AY297" s="14" t="s">
        <v>120</v>
      </c>
      <c r="BE297" s="152">
        <f t="shared" si="84"/>
        <v>0</v>
      </c>
      <c r="BF297" s="152">
        <f t="shared" si="85"/>
        <v>0</v>
      </c>
      <c r="BG297" s="152">
        <f t="shared" si="86"/>
        <v>0</v>
      </c>
      <c r="BH297" s="152">
        <f t="shared" si="87"/>
        <v>0</v>
      </c>
      <c r="BI297" s="152">
        <f t="shared" si="88"/>
        <v>0</v>
      </c>
      <c r="BJ297" s="14" t="s">
        <v>127</v>
      </c>
      <c r="BK297" s="152">
        <f t="shared" si="89"/>
        <v>0</v>
      </c>
      <c r="BL297" s="14" t="s">
        <v>187</v>
      </c>
      <c r="BM297" s="151" t="s">
        <v>719</v>
      </c>
    </row>
    <row r="298" spans="1:65" s="2" customFormat="1" ht="16.5" customHeight="1">
      <c r="A298" s="26"/>
      <c r="B298" s="139"/>
      <c r="C298" s="153" t="s">
        <v>720</v>
      </c>
      <c r="D298" s="153" t="s">
        <v>129</v>
      </c>
      <c r="E298" s="154" t="s">
        <v>721</v>
      </c>
      <c r="F298" s="155" t="s">
        <v>722</v>
      </c>
      <c r="G298" s="156" t="s">
        <v>206</v>
      </c>
      <c r="H298" s="157">
        <v>7.2</v>
      </c>
      <c r="I298" s="158"/>
      <c r="J298" s="158"/>
      <c r="K298" s="159"/>
      <c r="L298" s="160"/>
      <c r="M298" s="161" t="s">
        <v>1</v>
      </c>
      <c r="N298" s="162" t="s">
        <v>34</v>
      </c>
      <c r="O298" s="149">
        <v>0</v>
      </c>
      <c r="P298" s="149">
        <f t="shared" si="81"/>
        <v>0</v>
      </c>
      <c r="Q298" s="149">
        <v>2E-3</v>
      </c>
      <c r="R298" s="149">
        <f t="shared" si="82"/>
        <v>1.4400000000000001E-2</v>
      </c>
      <c r="S298" s="149">
        <v>0</v>
      </c>
      <c r="T298" s="150">
        <f t="shared" si="83"/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51" t="s">
        <v>253</v>
      </c>
      <c r="AT298" s="151" t="s">
        <v>129</v>
      </c>
      <c r="AU298" s="151" t="s">
        <v>127</v>
      </c>
      <c r="AY298" s="14" t="s">
        <v>120</v>
      </c>
      <c r="BE298" s="152">
        <f t="shared" si="84"/>
        <v>0</v>
      </c>
      <c r="BF298" s="152">
        <f t="shared" si="85"/>
        <v>0</v>
      </c>
      <c r="BG298" s="152">
        <f t="shared" si="86"/>
        <v>0</v>
      </c>
      <c r="BH298" s="152">
        <f t="shared" si="87"/>
        <v>0</v>
      </c>
      <c r="BI298" s="152">
        <f t="shared" si="88"/>
        <v>0</v>
      </c>
      <c r="BJ298" s="14" t="s">
        <v>127</v>
      </c>
      <c r="BK298" s="152">
        <f t="shared" si="89"/>
        <v>0</v>
      </c>
      <c r="BL298" s="14" t="s">
        <v>187</v>
      </c>
      <c r="BM298" s="151" t="s">
        <v>723</v>
      </c>
    </row>
    <row r="299" spans="1:65" s="2" customFormat="1" ht="24.2" customHeight="1">
      <c r="A299" s="26"/>
      <c r="B299" s="139"/>
      <c r="C299" s="140" t="s">
        <v>724</v>
      </c>
      <c r="D299" s="140" t="s">
        <v>122</v>
      </c>
      <c r="E299" s="141" t="s">
        <v>725</v>
      </c>
      <c r="F299" s="142" t="s">
        <v>726</v>
      </c>
      <c r="G299" s="143" t="s">
        <v>211</v>
      </c>
      <c r="H299" s="144">
        <v>2</v>
      </c>
      <c r="I299" s="145"/>
      <c r="J299" s="145"/>
      <c r="K299" s="146"/>
      <c r="L299" s="27"/>
      <c r="M299" s="147" t="s">
        <v>1</v>
      </c>
      <c r="N299" s="148" t="s">
        <v>34</v>
      </c>
      <c r="O299" s="149">
        <v>0.26457999999999998</v>
      </c>
      <c r="P299" s="149">
        <f t="shared" si="81"/>
        <v>0.52915999999999996</v>
      </c>
      <c r="Q299" s="149">
        <v>0</v>
      </c>
      <c r="R299" s="149">
        <f t="shared" si="82"/>
        <v>0</v>
      </c>
      <c r="S299" s="149">
        <v>0</v>
      </c>
      <c r="T299" s="150">
        <f t="shared" si="83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1" t="s">
        <v>187</v>
      </c>
      <c r="AT299" s="151" t="s">
        <v>122</v>
      </c>
      <c r="AU299" s="151" t="s">
        <v>127</v>
      </c>
      <c r="AY299" s="14" t="s">
        <v>120</v>
      </c>
      <c r="BE299" s="152">
        <f t="shared" si="84"/>
        <v>0</v>
      </c>
      <c r="BF299" s="152">
        <f t="shared" si="85"/>
        <v>0</v>
      </c>
      <c r="BG299" s="152">
        <f t="shared" si="86"/>
        <v>0</v>
      </c>
      <c r="BH299" s="152">
        <f t="shared" si="87"/>
        <v>0</v>
      </c>
      <c r="BI299" s="152">
        <f t="shared" si="88"/>
        <v>0</v>
      </c>
      <c r="BJ299" s="14" t="s">
        <v>127</v>
      </c>
      <c r="BK299" s="152">
        <f t="shared" si="89"/>
        <v>0</v>
      </c>
      <c r="BL299" s="14" t="s">
        <v>187</v>
      </c>
      <c r="BM299" s="151" t="s">
        <v>727</v>
      </c>
    </row>
    <row r="300" spans="1:65" s="2" customFormat="1" ht="24.2" customHeight="1">
      <c r="A300" s="26"/>
      <c r="B300" s="139"/>
      <c r="C300" s="140" t="s">
        <v>728</v>
      </c>
      <c r="D300" s="140" t="s">
        <v>122</v>
      </c>
      <c r="E300" s="141" t="s">
        <v>729</v>
      </c>
      <c r="F300" s="142" t="s">
        <v>730</v>
      </c>
      <c r="G300" s="143" t="s">
        <v>295</v>
      </c>
      <c r="H300" s="144">
        <v>140.86699999999999</v>
      </c>
      <c r="I300" s="145"/>
      <c r="J300" s="145"/>
      <c r="K300" s="146"/>
      <c r="L300" s="27"/>
      <c r="M300" s="147" t="s">
        <v>1</v>
      </c>
      <c r="N300" s="148" t="s">
        <v>34</v>
      </c>
      <c r="O300" s="149">
        <v>0</v>
      </c>
      <c r="P300" s="149">
        <f t="shared" si="81"/>
        <v>0</v>
      </c>
      <c r="Q300" s="149">
        <v>0</v>
      </c>
      <c r="R300" s="149">
        <f t="shared" si="82"/>
        <v>0</v>
      </c>
      <c r="S300" s="149">
        <v>0</v>
      </c>
      <c r="T300" s="150">
        <f t="shared" si="8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1" t="s">
        <v>187</v>
      </c>
      <c r="AT300" s="151" t="s">
        <v>122</v>
      </c>
      <c r="AU300" s="151" t="s">
        <v>127</v>
      </c>
      <c r="AY300" s="14" t="s">
        <v>120</v>
      </c>
      <c r="BE300" s="152">
        <f t="shared" si="84"/>
        <v>0</v>
      </c>
      <c r="BF300" s="152">
        <f t="shared" si="85"/>
        <v>0</v>
      </c>
      <c r="BG300" s="152">
        <f t="shared" si="86"/>
        <v>0</v>
      </c>
      <c r="BH300" s="152">
        <f t="shared" si="87"/>
        <v>0</v>
      </c>
      <c r="BI300" s="152">
        <f t="shared" si="88"/>
        <v>0</v>
      </c>
      <c r="BJ300" s="14" t="s">
        <v>127</v>
      </c>
      <c r="BK300" s="152">
        <f t="shared" si="89"/>
        <v>0</v>
      </c>
      <c r="BL300" s="14" t="s">
        <v>187</v>
      </c>
      <c r="BM300" s="151" t="s">
        <v>731</v>
      </c>
    </row>
    <row r="301" spans="1:65" s="12" customFormat="1" ht="22.9" customHeight="1">
      <c r="B301" s="127"/>
      <c r="D301" s="128" t="s">
        <v>67</v>
      </c>
      <c r="E301" s="137" t="s">
        <v>732</v>
      </c>
      <c r="F301" s="137" t="s">
        <v>733</v>
      </c>
      <c r="J301" s="138"/>
      <c r="L301" s="127"/>
      <c r="M301" s="131"/>
      <c r="N301" s="132"/>
      <c r="O301" s="132"/>
      <c r="P301" s="133">
        <f>SUM(P302:P306)</f>
        <v>130.16891440000001</v>
      </c>
      <c r="Q301" s="132"/>
      <c r="R301" s="133">
        <f>SUM(R302:R306)</f>
        <v>1.5992556</v>
      </c>
      <c r="S301" s="132"/>
      <c r="T301" s="134">
        <f>SUM(T302:T306)</f>
        <v>0</v>
      </c>
      <c r="AR301" s="128" t="s">
        <v>127</v>
      </c>
      <c r="AT301" s="135" t="s">
        <v>67</v>
      </c>
      <c r="AU301" s="135" t="s">
        <v>73</v>
      </c>
      <c r="AY301" s="128" t="s">
        <v>120</v>
      </c>
      <c r="BK301" s="136">
        <f>SUM(BK302:BK306)</f>
        <v>0</v>
      </c>
    </row>
    <row r="302" spans="1:65" s="2" customFormat="1" ht="16.5" customHeight="1">
      <c r="A302" s="26"/>
      <c r="B302" s="139"/>
      <c r="C302" s="140" t="s">
        <v>734</v>
      </c>
      <c r="D302" s="140" t="s">
        <v>122</v>
      </c>
      <c r="E302" s="141" t="s">
        <v>735</v>
      </c>
      <c r="F302" s="142" t="s">
        <v>736</v>
      </c>
      <c r="G302" s="143" t="s">
        <v>125</v>
      </c>
      <c r="H302" s="144">
        <v>34.268000000000001</v>
      </c>
      <c r="I302" s="145"/>
      <c r="J302" s="145"/>
      <c r="K302" s="146"/>
      <c r="L302" s="27"/>
      <c r="M302" s="147" t="s">
        <v>1</v>
      </c>
      <c r="N302" s="148" t="s">
        <v>34</v>
      </c>
      <c r="O302" s="149">
        <v>3.6257999999999999</v>
      </c>
      <c r="P302" s="149">
        <f>O302*H302</f>
        <v>124.2489144</v>
      </c>
      <c r="Q302" s="149">
        <v>0</v>
      </c>
      <c r="R302" s="149">
        <f>Q302*H302</f>
        <v>0</v>
      </c>
      <c r="S302" s="149">
        <v>0</v>
      </c>
      <c r="T302" s="150">
        <f>S302*H302</f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1" t="s">
        <v>187</v>
      </c>
      <c r="AT302" s="151" t="s">
        <v>122</v>
      </c>
      <c r="AU302" s="151" t="s">
        <v>127</v>
      </c>
      <c r="AY302" s="14" t="s">
        <v>120</v>
      </c>
      <c r="BE302" s="152">
        <f>IF(N302="základná",J302,0)</f>
        <v>0</v>
      </c>
      <c r="BF302" s="152">
        <f>IF(N302="znížená",J302,0)</f>
        <v>0</v>
      </c>
      <c r="BG302" s="152">
        <f>IF(N302="zákl. prenesená",J302,0)</f>
        <v>0</v>
      </c>
      <c r="BH302" s="152">
        <f>IF(N302="zníž. prenesená",J302,0)</f>
        <v>0</v>
      </c>
      <c r="BI302" s="152">
        <f>IF(N302="nulová",J302,0)</f>
        <v>0</v>
      </c>
      <c r="BJ302" s="14" t="s">
        <v>127</v>
      </c>
      <c r="BK302" s="152">
        <f>ROUND(I302*H302,2)</f>
        <v>0</v>
      </c>
      <c r="BL302" s="14" t="s">
        <v>187</v>
      </c>
      <c r="BM302" s="151" t="s">
        <v>737</v>
      </c>
    </row>
    <row r="303" spans="1:65" s="2" customFormat="1" ht="16.5" customHeight="1">
      <c r="A303" s="26"/>
      <c r="B303" s="139"/>
      <c r="C303" s="153" t="s">
        <v>738</v>
      </c>
      <c r="D303" s="153" t="s">
        <v>129</v>
      </c>
      <c r="E303" s="154" t="s">
        <v>739</v>
      </c>
      <c r="F303" s="155" t="s">
        <v>740</v>
      </c>
      <c r="G303" s="156" t="s">
        <v>270</v>
      </c>
      <c r="H303" s="157">
        <v>1.5409999999999999</v>
      </c>
      <c r="I303" s="158"/>
      <c r="J303" s="158"/>
      <c r="K303" s="159"/>
      <c r="L303" s="160"/>
      <c r="M303" s="161" t="s">
        <v>1</v>
      </c>
      <c r="N303" s="162" t="s">
        <v>34</v>
      </c>
      <c r="O303" s="149">
        <v>0</v>
      </c>
      <c r="P303" s="149">
        <f>O303*H303</f>
        <v>0</v>
      </c>
      <c r="Q303" s="149">
        <v>1</v>
      </c>
      <c r="R303" s="149">
        <f>Q303*H303</f>
        <v>1.5409999999999999</v>
      </c>
      <c r="S303" s="149">
        <v>0</v>
      </c>
      <c r="T303" s="150">
        <f>S303*H303</f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51" t="s">
        <v>253</v>
      </c>
      <c r="AT303" s="151" t="s">
        <v>129</v>
      </c>
      <c r="AU303" s="151" t="s">
        <v>127</v>
      </c>
      <c r="AY303" s="14" t="s">
        <v>120</v>
      </c>
      <c r="BE303" s="152">
        <f>IF(N303="základná",J303,0)</f>
        <v>0</v>
      </c>
      <c r="BF303" s="152">
        <f>IF(N303="znížená",J303,0)</f>
        <v>0</v>
      </c>
      <c r="BG303" s="152">
        <f>IF(N303="zákl. prenesená",J303,0)</f>
        <v>0</v>
      </c>
      <c r="BH303" s="152">
        <f>IF(N303="zníž. prenesená",J303,0)</f>
        <v>0</v>
      </c>
      <c r="BI303" s="152">
        <f>IF(N303="nulová",J303,0)</f>
        <v>0</v>
      </c>
      <c r="BJ303" s="14" t="s">
        <v>127</v>
      </c>
      <c r="BK303" s="152">
        <f>ROUND(I303*H303,2)</f>
        <v>0</v>
      </c>
      <c r="BL303" s="14" t="s">
        <v>187</v>
      </c>
      <c r="BM303" s="151" t="s">
        <v>741</v>
      </c>
    </row>
    <row r="304" spans="1:65" s="2" customFormat="1" ht="24.2" customHeight="1">
      <c r="A304" s="26"/>
      <c r="B304" s="139"/>
      <c r="C304" s="153" t="s">
        <v>742</v>
      </c>
      <c r="D304" s="153" t="s">
        <v>129</v>
      </c>
      <c r="E304" s="154" t="s">
        <v>657</v>
      </c>
      <c r="F304" s="155" t="s">
        <v>658</v>
      </c>
      <c r="G304" s="156" t="s">
        <v>125</v>
      </c>
      <c r="H304" s="157">
        <v>34.268000000000001</v>
      </c>
      <c r="I304" s="158"/>
      <c r="J304" s="158"/>
      <c r="K304" s="159"/>
      <c r="L304" s="160"/>
      <c r="M304" s="161" t="s">
        <v>1</v>
      </c>
      <c r="N304" s="162" t="s">
        <v>34</v>
      </c>
      <c r="O304" s="149">
        <v>0</v>
      </c>
      <c r="P304" s="149">
        <f>O304*H304</f>
        <v>0</v>
      </c>
      <c r="Q304" s="149">
        <v>1.6999999999999999E-3</v>
      </c>
      <c r="R304" s="149">
        <f>Q304*H304</f>
        <v>5.8255599999999998E-2</v>
      </c>
      <c r="S304" s="149">
        <v>0</v>
      </c>
      <c r="T304" s="150">
        <f>S304*H304</f>
        <v>0</v>
      </c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R304" s="151" t="s">
        <v>253</v>
      </c>
      <c r="AT304" s="151" t="s">
        <v>129</v>
      </c>
      <c r="AU304" s="151" t="s">
        <v>127</v>
      </c>
      <c r="AY304" s="14" t="s">
        <v>120</v>
      </c>
      <c r="BE304" s="152">
        <f>IF(N304="základná",J304,0)</f>
        <v>0</v>
      </c>
      <c r="BF304" s="152">
        <f>IF(N304="znížená",J304,0)</f>
        <v>0</v>
      </c>
      <c r="BG304" s="152">
        <f>IF(N304="zákl. prenesená",J304,0)</f>
        <v>0</v>
      </c>
      <c r="BH304" s="152">
        <f>IF(N304="zníž. prenesená",J304,0)</f>
        <v>0</v>
      </c>
      <c r="BI304" s="152">
        <f>IF(N304="nulová",J304,0)</f>
        <v>0</v>
      </c>
      <c r="BJ304" s="14" t="s">
        <v>127</v>
      </c>
      <c r="BK304" s="152">
        <f>ROUND(I304*H304,2)</f>
        <v>0</v>
      </c>
      <c r="BL304" s="14" t="s">
        <v>187</v>
      </c>
      <c r="BM304" s="151" t="s">
        <v>743</v>
      </c>
    </row>
    <row r="305" spans="1:65" s="2" customFormat="1" ht="21.75" customHeight="1">
      <c r="A305" s="26"/>
      <c r="B305" s="139"/>
      <c r="C305" s="140" t="s">
        <v>744</v>
      </c>
      <c r="D305" s="140" t="s">
        <v>122</v>
      </c>
      <c r="E305" s="141" t="s">
        <v>745</v>
      </c>
      <c r="F305" s="142" t="s">
        <v>746</v>
      </c>
      <c r="G305" s="143" t="s">
        <v>211</v>
      </c>
      <c r="H305" s="144">
        <v>8</v>
      </c>
      <c r="I305" s="145"/>
      <c r="J305" s="145"/>
      <c r="K305" s="146"/>
      <c r="L305" s="27"/>
      <c r="M305" s="147" t="s">
        <v>1</v>
      </c>
      <c r="N305" s="148" t="s">
        <v>34</v>
      </c>
      <c r="O305" s="149">
        <v>0.74</v>
      </c>
      <c r="P305" s="149">
        <f>O305*H305</f>
        <v>5.92</v>
      </c>
      <c r="Q305" s="149">
        <v>0</v>
      </c>
      <c r="R305" s="149">
        <f>Q305*H305</f>
        <v>0</v>
      </c>
      <c r="S305" s="149">
        <v>0</v>
      </c>
      <c r="T305" s="150">
        <f>S305*H305</f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1" t="s">
        <v>187</v>
      </c>
      <c r="AT305" s="151" t="s">
        <v>122</v>
      </c>
      <c r="AU305" s="151" t="s">
        <v>127</v>
      </c>
      <c r="AY305" s="14" t="s">
        <v>120</v>
      </c>
      <c r="BE305" s="152">
        <f>IF(N305="základná",J305,0)</f>
        <v>0</v>
      </c>
      <c r="BF305" s="152">
        <f>IF(N305="znížená",J305,0)</f>
        <v>0</v>
      </c>
      <c r="BG305" s="152">
        <f>IF(N305="zákl. prenesená",J305,0)</f>
        <v>0</v>
      </c>
      <c r="BH305" s="152">
        <f>IF(N305="zníž. prenesená",J305,0)</f>
        <v>0</v>
      </c>
      <c r="BI305" s="152">
        <f>IF(N305="nulová",J305,0)</f>
        <v>0</v>
      </c>
      <c r="BJ305" s="14" t="s">
        <v>127</v>
      </c>
      <c r="BK305" s="152">
        <f>ROUND(I305*H305,2)</f>
        <v>0</v>
      </c>
      <c r="BL305" s="14" t="s">
        <v>187</v>
      </c>
      <c r="BM305" s="151" t="s">
        <v>747</v>
      </c>
    </row>
    <row r="306" spans="1:65" s="2" customFormat="1" ht="24.2" customHeight="1">
      <c r="A306" s="26"/>
      <c r="B306" s="139"/>
      <c r="C306" s="140" t="s">
        <v>748</v>
      </c>
      <c r="D306" s="140" t="s">
        <v>122</v>
      </c>
      <c r="E306" s="141" t="s">
        <v>749</v>
      </c>
      <c r="F306" s="142" t="s">
        <v>750</v>
      </c>
      <c r="G306" s="143" t="s">
        <v>295</v>
      </c>
      <c r="H306" s="144">
        <v>56.63</v>
      </c>
      <c r="I306" s="145"/>
      <c r="J306" s="145"/>
      <c r="K306" s="146"/>
      <c r="L306" s="27"/>
      <c r="M306" s="147" t="s">
        <v>1</v>
      </c>
      <c r="N306" s="148" t="s">
        <v>34</v>
      </c>
      <c r="O306" s="149">
        <v>0</v>
      </c>
      <c r="P306" s="149">
        <f>O306*H306</f>
        <v>0</v>
      </c>
      <c r="Q306" s="149">
        <v>0</v>
      </c>
      <c r="R306" s="149">
        <f>Q306*H306</f>
        <v>0</v>
      </c>
      <c r="S306" s="149">
        <v>0</v>
      </c>
      <c r="T306" s="150">
        <f>S306*H306</f>
        <v>0</v>
      </c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R306" s="151" t="s">
        <v>187</v>
      </c>
      <c r="AT306" s="151" t="s">
        <v>122</v>
      </c>
      <c r="AU306" s="151" t="s">
        <v>127</v>
      </c>
      <c r="AY306" s="14" t="s">
        <v>120</v>
      </c>
      <c r="BE306" s="152">
        <f>IF(N306="základná",J306,0)</f>
        <v>0</v>
      </c>
      <c r="BF306" s="152">
        <f>IF(N306="znížená",J306,0)</f>
        <v>0</v>
      </c>
      <c r="BG306" s="152">
        <f>IF(N306="zákl. prenesená",J306,0)</f>
        <v>0</v>
      </c>
      <c r="BH306" s="152">
        <f>IF(N306="zníž. prenesená",J306,0)</f>
        <v>0</v>
      </c>
      <c r="BI306" s="152">
        <f>IF(N306="nulová",J306,0)</f>
        <v>0</v>
      </c>
      <c r="BJ306" s="14" t="s">
        <v>127</v>
      </c>
      <c r="BK306" s="152">
        <f>ROUND(I306*H306,2)</f>
        <v>0</v>
      </c>
      <c r="BL306" s="14" t="s">
        <v>187</v>
      </c>
      <c r="BM306" s="151" t="s">
        <v>751</v>
      </c>
    </row>
    <row r="307" spans="1:65" s="12" customFormat="1" ht="22.9" customHeight="1">
      <c r="B307" s="127"/>
      <c r="D307" s="128" t="s">
        <v>67</v>
      </c>
      <c r="E307" s="137" t="s">
        <v>752</v>
      </c>
      <c r="F307" s="137" t="s">
        <v>753</v>
      </c>
      <c r="J307" s="138"/>
      <c r="L307" s="127"/>
      <c r="M307" s="131"/>
      <c r="N307" s="132"/>
      <c r="O307" s="132"/>
      <c r="P307" s="133">
        <f>SUM(P308:P310)</f>
        <v>29.191472449999996</v>
      </c>
      <c r="Q307" s="132"/>
      <c r="R307" s="133">
        <f>SUM(R308:R310)</f>
        <v>0.79855844500000006</v>
      </c>
      <c r="S307" s="132"/>
      <c r="T307" s="134">
        <f>SUM(T308:T310)</f>
        <v>0</v>
      </c>
      <c r="AR307" s="128" t="s">
        <v>127</v>
      </c>
      <c r="AT307" s="135" t="s">
        <v>67</v>
      </c>
      <c r="AU307" s="135" t="s">
        <v>73</v>
      </c>
      <c r="AY307" s="128" t="s">
        <v>120</v>
      </c>
      <c r="BK307" s="136">
        <f>SUM(BK308:BK310)</f>
        <v>0</v>
      </c>
    </row>
    <row r="308" spans="1:65" s="2" customFormat="1" ht="24.2" customHeight="1">
      <c r="A308" s="26"/>
      <c r="B308" s="139"/>
      <c r="C308" s="140" t="s">
        <v>754</v>
      </c>
      <c r="D308" s="140" t="s">
        <v>122</v>
      </c>
      <c r="E308" s="141" t="s">
        <v>755</v>
      </c>
      <c r="F308" s="142" t="s">
        <v>756</v>
      </c>
      <c r="G308" s="143" t="s">
        <v>125</v>
      </c>
      <c r="H308" s="144">
        <v>36.784999999999997</v>
      </c>
      <c r="I308" s="145"/>
      <c r="J308" s="145"/>
      <c r="K308" s="146"/>
      <c r="L308" s="27"/>
      <c r="M308" s="147" t="s">
        <v>1</v>
      </c>
      <c r="N308" s="148" t="s">
        <v>34</v>
      </c>
      <c r="O308" s="149">
        <v>0.79357</v>
      </c>
      <c r="P308" s="149">
        <f>O308*H308</f>
        <v>29.191472449999996</v>
      </c>
      <c r="Q308" s="149">
        <v>3.1970000000000002E-3</v>
      </c>
      <c r="R308" s="149">
        <f>Q308*H308</f>
        <v>0.11760164499999999</v>
      </c>
      <c r="S308" s="149">
        <v>0</v>
      </c>
      <c r="T308" s="150">
        <f>S308*H308</f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51" t="s">
        <v>187</v>
      </c>
      <c r="AT308" s="151" t="s">
        <v>122</v>
      </c>
      <c r="AU308" s="151" t="s">
        <v>127</v>
      </c>
      <c r="AY308" s="14" t="s">
        <v>120</v>
      </c>
      <c r="BE308" s="152">
        <f>IF(N308="základná",J308,0)</f>
        <v>0</v>
      </c>
      <c r="BF308" s="152">
        <f>IF(N308="znížená",J308,0)</f>
        <v>0</v>
      </c>
      <c r="BG308" s="152">
        <f>IF(N308="zákl. prenesená",J308,0)</f>
        <v>0</v>
      </c>
      <c r="BH308" s="152">
        <f>IF(N308="zníž. prenesená",J308,0)</f>
        <v>0</v>
      </c>
      <c r="BI308" s="152">
        <f>IF(N308="nulová",J308,0)</f>
        <v>0</v>
      </c>
      <c r="BJ308" s="14" t="s">
        <v>127</v>
      </c>
      <c r="BK308" s="152">
        <f>ROUND(I308*H308,2)</f>
        <v>0</v>
      </c>
      <c r="BL308" s="14" t="s">
        <v>187</v>
      </c>
      <c r="BM308" s="151" t="s">
        <v>757</v>
      </c>
    </row>
    <row r="309" spans="1:65" s="2" customFormat="1" ht="24.2" customHeight="1">
      <c r="A309" s="26"/>
      <c r="B309" s="139"/>
      <c r="C309" s="153" t="s">
        <v>758</v>
      </c>
      <c r="D309" s="153" t="s">
        <v>129</v>
      </c>
      <c r="E309" s="154" t="s">
        <v>759</v>
      </c>
      <c r="F309" s="155" t="s">
        <v>760</v>
      </c>
      <c r="G309" s="156" t="s">
        <v>125</v>
      </c>
      <c r="H309" s="157">
        <v>38.256</v>
      </c>
      <c r="I309" s="158"/>
      <c r="J309" s="158"/>
      <c r="K309" s="159"/>
      <c r="L309" s="160"/>
      <c r="M309" s="161" t="s">
        <v>1</v>
      </c>
      <c r="N309" s="162" t="s">
        <v>34</v>
      </c>
      <c r="O309" s="149">
        <v>0</v>
      </c>
      <c r="P309" s="149">
        <f>O309*H309</f>
        <v>0</v>
      </c>
      <c r="Q309" s="149">
        <v>1.78E-2</v>
      </c>
      <c r="R309" s="149">
        <f>Q309*H309</f>
        <v>0.68095680000000003</v>
      </c>
      <c r="S309" s="149">
        <v>0</v>
      </c>
      <c r="T309" s="150">
        <f>S309*H309</f>
        <v>0</v>
      </c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R309" s="151" t="s">
        <v>253</v>
      </c>
      <c r="AT309" s="151" t="s">
        <v>129</v>
      </c>
      <c r="AU309" s="151" t="s">
        <v>127</v>
      </c>
      <c r="AY309" s="14" t="s">
        <v>120</v>
      </c>
      <c r="BE309" s="152">
        <f>IF(N309="základná",J309,0)</f>
        <v>0</v>
      </c>
      <c r="BF309" s="152">
        <f>IF(N309="znížená",J309,0)</f>
        <v>0</v>
      </c>
      <c r="BG309" s="152">
        <f>IF(N309="zákl. prenesená",J309,0)</f>
        <v>0</v>
      </c>
      <c r="BH309" s="152">
        <f>IF(N309="zníž. prenesená",J309,0)</f>
        <v>0</v>
      </c>
      <c r="BI309" s="152">
        <f>IF(N309="nulová",J309,0)</f>
        <v>0</v>
      </c>
      <c r="BJ309" s="14" t="s">
        <v>127</v>
      </c>
      <c r="BK309" s="152">
        <f>ROUND(I309*H309,2)</f>
        <v>0</v>
      </c>
      <c r="BL309" s="14" t="s">
        <v>187</v>
      </c>
      <c r="BM309" s="151" t="s">
        <v>761</v>
      </c>
    </row>
    <row r="310" spans="1:65" s="2" customFormat="1" ht="24.2" customHeight="1">
      <c r="A310" s="26"/>
      <c r="B310" s="139"/>
      <c r="C310" s="140" t="s">
        <v>762</v>
      </c>
      <c r="D310" s="140" t="s">
        <v>122</v>
      </c>
      <c r="E310" s="141" t="s">
        <v>763</v>
      </c>
      <c r="F310" s="142" t="s">
        <v>764</v>
      </c>
      <c r="G310" s="143" t="s">
        <v>295</v>
      </c>
      <c r="H310" s="144">
        <v>17.238</v>
      </c>
      <c r="I310" s="145"/>
      <c r="J310" s="145"/>
      <c r="K310" s="146"/>
      <c r="L310" s="27"/>
      <c r="M310" s="147" t="s">
        <v>1</v>
      </c>
      <c r="N310" s="148" t="s">
        <v>34</v>
      </c>
      <c r="O310" s="149">
        <v>0</v>
      </c>
      <c r="P310" s="149">
        <f>O310*H310</f>
        <v>0</v>
      </c>
      <c r="Q310" s="149">
        <v>0</v>
      </c>
      <c r="R310" s="149">
        <f>Q310*H310</f>
        <v>0</v>
      </c>
      <c r="S310" s="149">
        <v>0</v>
      </c>
      <c r="T310" s="150">
        <f>S310*H310</f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51" t="s">
        <v>187</v>
      </c>
      <c r="AT310" s="151" t="s">
        <v>122</v>
      </c>
      <c r="AU310" s="151" t="s">
        <v>127</v>
      </c>
      <c r="AY310" s="14" t="s">
        <v>120</v>
      </c>
      <c r="BE310" s="152">
        <f>IF(N310="základná",J310,0)</f>
        <v>0</v>
      </c>
      <c r="BF310" s="152">
        <f>IF(N310="znížená",J310,0)</f>
        <v>0</v>
      </c>
      <c r="BG310" s="152">
        <f>IF(N310="zákl. prenesená",J310,0)</f>
        <v>0</v>
      </c>
      <c r="BH310" s="152">
        <f>IF(N310="zníž. prenesená",J310,0)</f>
        <v>0</v>
      </c>
      <c r="BI310" s="152">
        <f>IF(N310="nulová",J310,0)</f>
        <v>0</v>
      </c>
      <c r="BJ310" s="14" t="s">
        <v>127</v>
      </c>
      <c r="BK310" s="152">
        <f>ROUND(I310*H310,2)</f>
        <v>0</v>
      </c>
      <c r="BL310" s="14" t="s">
        <v>187</v>
      </c>
      <c r="BM310" s="151" t="s">
        <v>765</v>
      </c>
    </row>
    <row r="311" spans="1:65" s="12" customFormat="1" ht="22.9" customHeight="1">
      <c r="B311" s="127"/>
      <c r="D311" s="128" t="s">
        <v>67</v>
      </c>
      <c r="E311" s="137" t="s">
        <v>766</v>
      </c>
      <c r="F311" s="137" t="s">
        <v>767</v>
      </c>
      <c r="J311" s="138"/>
      <c r="L311" s="127"/>
      <c r="M311" s="131"/>
      <c r="N311" s="132"/>
      <c r="O311" s="132"/>
      <c r="P311" s="133">
        <f>SUM(P312:P319)</f>
        <v>46.94290509999999</v>
      </c>
      <c r="Q311" s="132"/>
      <c r="R311" s="133">
        <f>SUM(R312:R319)</f>
        <v>0.81485765300000002</v>
      </c>
      <c r="S311" s="132"/>
      <c r="T311" s="134">
        <f>SUM(T312:T319)</f>
        <v>0</v>
      </c>
      <c r="AR311" s="128" t="s">
        <v>127</v>
      </c>
      <c r="AT311" s="135" t="s">
        <v>67</v>
      </c>
      <c r="AU311" s="135" t="s">
        <v>73</v>
      </c>
      <c r="AY311" s="128" t="s">
        <v>120</v>
      </c>
      <c r="BK311" s="136">
        <f>SUM(BK312:BK319)</f>
        <v>0</v>
      </c>
    </row>
    <row r="312" spans="1:65" s="2" customFormat="1" ht="24.2" customHeight="1">
      <c r="A312" s="26"/>
      <c r="B312" s="139"/>
      <c r="C312" s="140" t="s">
        <v>768</v>
      </c>
      <c r="D312" s="140" t="s">
        <v>122</v>
      </c>
      <c r="E312" s="141" t="s">
        <v>769</v>
      </c>
      <c r="F312" s="142" t="s">
        <v>770</v>
      </c>
      <c r="G312" s="143" t="s">
        <v>206</v>
      </c>
      <c r="H312" s="144">
        <v>90.85</v>
      </c>
      <c r="I312" s="145"/>
      <c r="J312" s="145"/>
      <c r="K312" s="146"/>
      <c r="L312" s="27"/>
      <c r="M312" s="147" t="s">
        <v>1</v>
      </c>
      <c r="N312" s="148" t="s">
        <v>34</v>
      </c>
      <c r="O312" s="149">
        <v>0.17515</v>
      </c>
      <c r="P312" s="149">
        <f t="shared" ref="P312:P319" si="90">O312*H312</f>
        <v>15.9123775</v>
      </c>
      <c r="Q312" s="149">
        <v>1.5E-5</v>
      </c>
      <c r="R312" s="149">
        <f t="shared" ref="R312:R319" si="91">Q312*H312</f>
        <v>1.36275E-3</v>
      </c>
      <c r="S312" s="149">
        <v>0</v>
      </c>
      <c r="T312" s="150">
        <f t="shared" ref="T312:T319" si="92">S312*H312</f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51" t="s">
        <v>187</v>
      </c>
      <c r="AT312" s="151" t="s">
        <v>122</v>
      </c>
      <c r="AU312" s="151" t="s">
        <v>127</v>
      </c>
      <c r="AY312" s="14" t="s">
        <v>120</v>
      </c>
      <c r="BE312" s="152">
        <f t="shared" ref="BE312:BE319" si="93">IF(N312="základná",J312,0)</f>
        <v>0</v>
      </c>
      <c r="BF312" s="152">
        <f t="shared" ref="BF312:BF319" si="94">IF(N312="znížená",J312,0)</f>
        <v>0</v>
      </c>
      <c r="BG312" s="152">
        <f t="shared" ref="BG312:BG319" si="95">IF(N312="zákl. prenesená",J312,0)</f>
        <v>0</v>
      </c>
      <c r="BH312" s="152">
        <f t="shared" ref="BH312:BH319" si="96">IF(N312="zníž. prenesená",J312,0)</f>
        <v>0</v>
      </c>
      <c r="BI312" s="152">
        <f t="shared" ref="BI312:BI319" si="97">IF(N312="nulová",J312,0)</f>
        <v>0</v>
      </c>
      <c r="BJ312" s="14" t="s">
        <v>127</v>
      </c>
      <c r="BK312" s="152">
        <f t="shared" ref="BK312:BK319" si="98">ROUND(I312*H312,2)</f>
        <v>0</v>
      </c>
      <c r="BL312" s="14" t="s">
        <v>187</v>
      </c>
      <c r="BM312" s="151" t="s">
        <v>771</v>
      </c>
    </row>
    <row r="313" spans="1:65" s="2" customFormat="1" ht="16.5" customHeight="1">
      <c r="A313" s="26"/>
      <c r="B313" s="139"/>
      <c r="C313" s="153" t="s">
        <v>772</v>
      </c>
      <c r="D313" s="153" t="s">
        <v>129</v>
      </c>
      <c r="E313" s="154" t="s">
        <v>773</v>
      </c>
      <c r="F313" s="155" t="s">
        <v>774</v>
      </c>
      <c r="G313" s="156" t="s">
        <v>206</v>
      </c>
      <c r="H313" s="157">
        <v>91.759</v>
      </c>
      <c r="I313" s="158"/>
      <c r="J313" s="158"/>
      <c r="K313" s="159"/>
      <c r="L313" s="160"/>
      <c r="M313" s="161" t="s">
        <v>1</v>
      </c>
      <c r="N313" s="162" t="s">
        <v>34</v>
      </c>
      <c r="O313" s="149">
        <v>0</v>
      </c>
      <c r="P313" s="149">
        <f t="shared" si="90"/>
        <v>0</v>
      </c>
      <c r="Q313" s="149">
        <v>6.9999999999999999E-4</v>
      </c>
      <c r="R313" s="149">
        <f t="shared" si="91"/>
        <v>6.4231300000000005E-2</v>
      </c>
      <c r="S313" s="149">
        <v>0</v>
      </c>
      <c r="T313" s="150">
        <f t="shared" si="92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51" t="s">
        <v>253</v>
      </c>
      <c r="AT313" s="151" t="s">
        <v>129</v>
      </c>
      <c r="AU313" s="151" t="s">
        <v>127</v>
      </c>
      <c r="AY313" s="14" t="s">
        <v>120</v>
      </c>
      <c r="BE313" s="152">
        <f t="shared" si="93"/>
        <v>0</v>
      </c>
      <c r="BF313" s="152">
        <f t="shared" si="94"/>
        <v>0</v>
      </c>
      <c r="BG313" s="152">
        <f t="shared" si="95"/>
        <v>0</v>
      </c>
      <c r="BH313" s="152">
        <f t="shared" si="96"/>
        <v>0</v>
      </c>
      <c r="BI313" s="152">
        <f t="shared" si="97"/>
        <v>0</v>
      </c>
      <c r="BJ313" s="14" t="s">
        <v>127</v>
      </c>
      <c r="BK313" s="152">
        <f t="shared" si="98"/>
        <v>0</v>
      </c>
      <c r="BL313" s="14" t="s">
        <v>187</v>
      </c>
      <c r="BM313" s="151" t="s">
        <v>775</v>
      </c>
    </row>
    <row r="314" spans="1:65" s="2" customFormat="1" ht="21.75" customHeight="1">
      <c r="A314" s="26"/>
      <c r="B314" s="139"/>
      <c r="C314" s="153" t="s">
        <v>776</v>
      </c>
      <c r="D314" s="153" t="s">
        <v>129</v>
      </c>
      <c r="E314" s="154" t="s">
        <v>777</v>
      </c>
      <c r="F314" s="155" t="s">
        <v>778</v>
      </c>
      <c r="G314" s="156" t="s">
        <v>211</v>
      </c>
      <c r="H314" s="157">
        <v>30.3</v>
      </c>
      <c r="I314" s="158"/>
      <c r="J314" s="158"/>
      <c r="K314" s="159"/>
      <c r="L314" s="160"/>
      <c r="M314" s="161" t="s">
        <v>1</v>
      </c>
      <c r="N314" s="162" t="s">
        <v>34</v>
      </c>
      <c r="O314" s="149">
        <v>0</v>
      </c>
      <c r="P314" s="149">
        <f t="shared" si="90"/>
        <v>0</v>
      </c>
      <c r="Q314" s="149">
        <v>1E-4</v>
      </c>
      <c r="R314" s="149">
        <f t="shared" si="91"/>
        <v>3.0300000000000001E-3</v>
      </c>
      <c r="S314" s="149">
        <v>0</v>
      </c>
      <c r="T314" s="150">
        <f t="shared" si="92"/>
        <v>0</v>
      </c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R314" s="151" t="s">
        <v>253</v>
      </c>
      <c r="AT314" s="151" t="s">
        <v>129</v>
      </c>
      <c r="AU314" s="151" t="s">
        <v>127</v>
      </c>
      <c r="AY314" s="14" t="s">
        <v>120</v>
      </c>
      <c r="BE314" s="152">
        <f t="shared" si="93"/>
        <v>0</v>
      </c>
      <c r="BF314" s="152">
        <f t="shared" si="94"/>
        <v>0</v>
      </c>
      <c r="BG314" s="152">
        <f t="shared" si="95"/>
        <v>0</v>
      </c>
      <c r="BH314" s="152">
        <f t="shared" si="96"/>
        <v>0</v>
      </c>
      <c r="BI314" s="152">
        <f t="shared" si="97"/>
        <v>0</v>
      </c>
      <c r="BJ314" s="14" t="s">
        <v>127</v>
      </c>
      <c r="BK314" s="152">
        <f t="shared" si="98"/>
        <v>0</v>
      </c>
      <c r="BL314" s="14" t="s">
        <v>187</v>
      </c>
      <c r="BM314" s="151" t="s">
        <v>779</v>
      </c>
    </row>
    <row r="315" spans="1:65" s="2" customFormat="1" ht="24.2" customHeight="1">
      <c r="A315" s="26"/>
      <c r="B315" s="139"/>
      <c r="C315" s="140" t="s">
        <v>780</v>
      </c>
      <c r="D315" s="140" t="s">
        <v>122</v>
      </c>
      <c r="E315" s="141" t="s">
        <v>781</v>
      </c>
      <c r="F315" s="142" t="s">
        <v>782</v>
      </c>
      <c r="G315" s="143" t="s">
        <v>125</v>
      </c>
      <c r="H315" s="144">
        <v>103.023</v>
      </c>
      <c r="I315" s="145"/>
      <c r="J315" s="145"/>
      <c r="K315" s="146"/>
      <c r="L315" s="27"/>
      <c r="M315" s="147" t="s">
        <v>1</v>
      </c>
      <c r="N315" s="148" t="s">
        <v>34</v>
      </c>
      <c r="O315" s="149">
        <v>0.25618999999999997</v>
      </c>
      <c r="P315" s="149">
        <f t="shared" si="90"/>
        <v>26.393462369999995</v>
      </c>
      <c r="Q315" s="149">
        <v>2.0999999999999999E-5</v>
      </c>
      <c r="R315" s="149">
        <f t="shared" si="91"/>
        <v>2.1634829999999999E-3</v>
      </c>
      <c r="S315" s="149">
        <v>0</v>
      </c>
      <c r="T315" s="150">
        <f t="shared" si="92"/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51" t="s">
        <v>187</v>
      </c>
      <c r="AT315" s="151" t="s">
        <v>122</v>
      </c>
      <c r="AU315" s="151" t="s">
        <v>127</v>
      </c>
      <c r="AY315" s="14" t="s">
        <v>120</v>
      </c>
      <c r="BE315" s="152">
        <f t="shared" si="93"/>
        <v>0</v>
      </c>
      <c r="BF315" s="152">
        <f t="shared" si="94"/>
        <v>0</v>
      </c>
      <c r="BG315" s="152">
        <f t="shared" si="95"/>
        <v>0</v>
      </c>
      <c r="BH315" s="152">
        <f t="shared" si="96"/>
        <v>0</v>
      </c>
      <c r="BI315" s="152">
        <f t="shared" si="97"/>
        <v>0</v>
      </c>
      <c r="BJ315" s="14" t="s">
        <v>127</v>
      </c>
      <c r="BK315" s="152">
        <f t="shared" si="98"/>
        <v>0</v>
      </c>
      <c r="BL315" s="14" t="s">
        <v>187</v>
      </c>
      <c r="BM315" s="151" t="s">
        <v>783</v>
      </c>
    </row>
    <row r="316" spans="1:65" s="2" customFormat="1" ht="16.5" customHeight="1">
      <c r="A316" s="26"/>
      <c r="B316" s="139"/>
      <c r="C316" s="153" t="s">
        <v>784</v>
      </c>
      <c r="D316" s="153" t="s">
        <v>129</v>
      </c>
      <c r="E316" s="154" t="s">
        <v>785</v>
      </c>
      <c r="F316" s="155" t="s">
        <v>786</v>
      </c>
      <c r="G316" s="156" t="s">
        <v>125</v>
      </c>
      <c r="H316" s="157">
        <v>105.083</v>
      </c>
      <c r="I316" s="158"/>
      <c r="J316" s="158"/>
      <c r="K316" s="159"/>
      <c r="L316" s="160"/>
      <c r="M316" s="161" t="s">
        <v>1</v>
      </c>
      <c r="N316" s="162" t="s">
        <v>34</v>
      </c>
      <c r="O316" s="149">
        <v>0</v>
      </c>
      <c r="P316" s="149">
        <f t="shared" si="90"/>
        <v>0</v>
      </c>
      <c r="Q316" s="149">
        <v>7.0000000000000001E-3</v>
      </c>
      <c r="R316" s="149">
        <f t="shared" si="91"/>
        <v>0.73558100000000004</v>
      </c>
      <c r="S316" s="149">
        <v>0</v>
      </c>
      <c r="T316" s="150">
        <f t="shared" si="92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51" t="s">
        <v>253</v>
      </c>
      <c r="AT316" s="151" t="s">
        <v>129</v>
      </c>
      <c r="AU316" s="151" t="s">
        <v>127</v>
      </c>
      <c r="AY316" s="14" t="s">
        <v>120</v>
      </c>
      <c r="BE316" s="152">
        <f t="shared" si="93"/>
        <v>0</v>
      </c>
      <c r="BF316" s="152">
        <f t="shared" si="94"/>
        <v>0</v>
      </c>
      <c r="BG316" s="152">
        <f t="shared" si="95"/>
        <v>0</v>
      </c>
      <c r="BH316" s="152">
        <f t="shared" si="96"/>
        <v>0</v>
      </c>
      <c r="BI316" s="152">
        <f t="shared" si="97"/>
        <v>0</v>
      </c>
      <c r="BJ316" s="14" t="s">
        <v>127</v>
      </c>
      <c r="BK316" s="152">
        <f t="shared" si="98"/>
        <v>0</v>
      </c>
      <c r="BL316" s="14" t="s">
        <v>187</v>
      </c>
      <c r="BM316" s="151" t="s">
        <v>787</v>
      </c>
    </row>
    <row r="317" spans="1:65" s="2" customFormat="1" ht="24.2" customHeight="1">
      <c r="A317" s="26"/>
      <c r="B317" s="139"/>
      <c r="C317" s="140" t="s">
        <v>788</v>
      </c>
      <c r="D317" s="140" t="s">
        <v>122</v>
      </c>
      <c r="E317" s="141" t="s">
        <v>789</v>
      </c>
      <c r="F317" s="142" t="s">
        <v>790</v>
      </c>
      <c r="G317" s="143" t="s">
        <v>125</v>
      </c>
      <c r="H317" s="144">
        <v>103.023</v>
      </c>
      <c r="I317" s="145"/>
      <c r="J317" s="145"/>
      <c r="K317" s="146"/>
      <c r="L317" s="27"/>
      <c r="M317" s="147" t="s">
        <v>1</v>
      </c>
      <c r="N317" s="148" t="s">
        <v>34</v>
      </c>
      <c r="O317" s="149">
        <v>4.5010000000000001E-2</v>
      </c>
      <c r="P317" s="149">
        <f t="shared" si="90"/>
        <v>4.6370652300000001</v>
      </c>
      <c r="Q317" s="149">
        <v>0</v>
      </c>
      <c r="R317" s="149">
        <f t="shared" si="91"/>
        <v>0</v>
      </c>
      <c r="S317" s="149">
        <v>0</v>
      </c>
      <c r="T317" s="150">
        <f t="shared" si="92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51" t="s">
        <v>187</v>
      </c>
      <c r="AT317" s="151" t="s">
        <v>122</v>
      </c>
      <c r="AU317" s="151" t="s">
        <v>127</v>
      </c>
      <c r="AY317" s="14" t="s">
        <v>120</v>
      </c>
      <c r="BE317" s="152">
        <f t="shared" si="93"/>
        <v>0</v>
      </c>
      <c r="BF317" s="152">
        <f t="shared" si="94"/>
        <v>0</v>
      </c>
      <c r="BG317" s="152">
        <f t="shared" si="95"/>
        <v>0</v>
      </c>
      <c r="BH317" s="152">
        <f t="shared" si="96"/>
        <v>0</v>
      </c>
      <c r="BI317" s="152">
        <f t="shared" si="97"/>
        <v>0</v>
      </c>
      <c r="BJ317" s="14" t="s">
        <v>127</v>
      </c>
      <c r="BK317" s="152">
        <f t="shared" si="98"/>
        <v>0</v>
      </c>
      <c r="BL317" s="14" t="s">
        <v>187</v>
      </c>
      <c r="BM317" s="151" t="s">
        <v>791</v>
      </c>
    </row>
    <row r="318" spans="1:65" s="2" customFormat="1" ht="24.2" customHeight="1">
      <c r="A318" s="26"/>
      <c r="B318" s="139"/>
      <c r="C318" s="153" t="s">
        <v>792</v>
      </c>
      <c r="D318" s="153" t="s">
        <v>129</v>
      </c>
      <c r="E318" s="154" t="s">
        <v>793</v>
      </c>
      <c r="F318" s="155" t="s">
        <v>794</v>
      </c>
      <c r="G318" s="156" t="s">
        <v>125</v>
      </c>
      <c r="H318" s="157">
        <v>106.114</v>
      </c>
      <c r="I318" s="158"/>
      <c r="J318" s="158"/>
      <c r="K318" s="159"/>
      <c r="L318" s="160"/>
      <c r="M318" s="161" t="s">
        <v>1</v>
      </c>
      <c r="N318" s="162" t="s">
        <v>34</v>
      </c>
      <c r="O318" s="149">
        <v>0</v>
      </c>
      <c r="P318" s="149">
        <f t="shared" si="90"/>
        <v>0</v>
      </c>
      <c r="Q318" s="149">
        <v>8.0000000000000007E-5</v>
      </c>
      <c r="R318" s="149">
        <f t="shared" si="91"/>
        <v>8.489120000000001E-3</v>
      </c>
      <c r="S318" s="149">
        <v>0</v>
      </c>
      <c r="T318" s="150">
        <f t="shared" si="92"/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51" t="s">
        <v>253</v>
      </c>
      <c r="AT318" s="151" t="s">
        <v>129</v>
      </c>
      <c r="AU318" s="151" t="s">
        <v>127</v>
      </c>
      <c r="AY318" s="14" t="s">
        <v>120</v>
      </c>
      <c r="BE318" s="152">
        <f t="shared" si="93"/>
        <v>0</v>
      </c>
      <c r="BF318" s="152">
        <f t="shared" si="94"/>
        <v>0</v>
      </c>
      <c r="BG318" s="152">
        <f t="shared" si="95"/>
        <v>0</v>
      </c>
      <c r="BH318" s="152">
        <f t="shared" si="96"/>
        <v>0</v>
      </c>
      <c r="BI318" s="152">
        <f t="shared" si="97"/>
        <v>0</v>
      </c>
      <c r="BJ318" s="14" t="s">
        <v>127</v>
      </c>
      <c r="BK318" s="152">
        <f t="shared" si="98"/>
        <v>0</v>
      </c>
      <c r="BL318" s="14" t="s">
        <v>187</v>
      </c>
      <c r="BM318" s="151" t="s">
        <v>795</v>
      </c>
    </row>
    <row r="319" spans="1:65" s="2" customFormat="1" ht="24.2" customHeight="1">
      <c r="A319" s="26"/>
      <c r="B319" s="139"/>
      <c r="C319" s="140" t="s">
        <v>796</v>
      </c>
      <c r="D319" s="140" t="s">
        <v>122</v>
      </c>
      <c r="E319" s="141" t="s">
        <v>797</v>
      </c>
      <c r="F319" s="142" t="s">
        <v>798</v>
      </c>
      <c r="G319" s="143" t="s">
        <v>295</v>
      </c>
      <c r="H319" s="144">
        <v>30.562999999999999</v>
      </c>
      <c r="I319" s="145"/>
      <c r="J319" s="145"/>
      <c r="K319" s="146"/>
      <c r="L319" s="27"/>
      <c r="M319" s="147" t="s">
        <v>1</v>
      </c>
      <c r="N319" s="148" t="s">
        <v>34</v>
      </c>
      <c r="O319" s="149">
        <v>0</v>
      </c>
      <c r="P319" s="149">
        <f t="shared" si="90"/>
        <v>0</v>
      </c>
      <c r="Q319" s="149">
        <v>0</v>
      </c>
      <c r="R319" s="149">
        <f t="shared" si="91"/>
        <v>0</v>
      </c>
      <c r="S319" s="149">
        <v>0</v>
      </c>
      <c r="T319" s="150">
        <f t="shared" si="92"/>
        <v>0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R319" s="151" t="s">
        <v>187</v>
      </c>
      <c r="AT319" s="151" t="s">
        <v>122</v>
      </c>
      <c r="AU319" s="151" t="s">
        <v>127</v>
      </c>
      <c r="AY319" s="14" t="s">
        <v>120</v>
      </c>
      <c r="BE319" s="152">
        <f t="shared" si="93"/>
        <v>0</v>
      </c>
      <c r="BF319" s="152">
        <f t="shared" si="94"/>
        <v>0</v>
      </c>
      <c r="BG319" s="152">
        <f t="shared" si="95"/>
        <v>0</v>
      </c>
      <c r="BH319" s="152">
        <f t="shared" si="96"/>
        <v>0</v>
      </c>
      <c r="BI319" s="152">
        <f t="shared" si="97"/>
        <v>0</v>
      </c>
      <c r="BJ319" s="14" t="s">
        <v>127</v>
      </c>
      <c r="BK319" s="152">
        <f t="shared" si="98"/>
        <v>0</v>
      </c>
      <c r="BL319" s="14" t="s">
        <v>187</v>
      </c>
      <c r="BM319" s="151" t="s">
        <v>799</v>
      </c>
    </row>
    <row r="320" spans="1:65" s="12" customFormat="1" ht="22.9" customHeight="1">
      <c r="B320" s="127"/>
      <c r="D320" s="128" t="s">
        <v>67</v>
      </c>
      <c r="E320" s="137" t="s">
        <v>800</v>
      </c>
      <c r="F320" s="137" t="s">
        <v>801</v>
      </c>
      <c r="J320" s="138"/>
      <c r="L320" s="127"/>
      <c r="M320" s="131"/>
      <c r="N320" s="132"/>
      <c r="O320" s="132"/>
      <c r="P320" s="133">
        <f>SUM(P321:P323)</f>
        <v>89.848505749999987</v>
      </c>
      <c r="Q320" s="132"/>
      <c r="R320" s="133">
        <f>SUM(R321:R323)</f>
        <v>2.2819721230000001</v>
      </c>
      <c r="S320" s="132"/>
      <c r="T320" s="134">
        <f>SUM(T321:T323)</f>
        <v>0</v>
      </c>
      <c r="AR320" s="128" t="s">
        <v>127</v>
      </c>
      <c r="AT320" s="135" t="s">
        <v>67</v>
      </c>
      <c r="AU320" s="135" t="s">
        <v>73</v>
      </c>
      <c r="AY320" s="128" t="s">
        <v>120</v>
      </c>
      <c r="BK320" s="136">
        <f>SUM(BK321:BK323)</f>
        <v>0</v>
      </c>
    </row>
    <row r="321" spans="1:65" s="2" customFormat="1" ht="33" customHeight="1">
      <c r="A321" s="26"/>
      <c r="B321" s="139"/>
      <c r="C321" s="140" t="s">
        <v>802</v>
      </c>
      <c r="D321" s="140" t="s">
        <v>122</v>
      </c>
      <c r="E321" s="141" t="s">
        <v>803</v>
      </c>
      <c r="F321" s="142" t="s">
        <v>804</v>
      </c>
      <c r="G321" s="143" t="s">
        <v>125</v>
      </c>
      <c r="H321" s="144">
        <v>92.698999999999998</v>
      </c>
      <c r="I321" s="145"/>
      <c r="J321" s="145"/>
      <c r="K321" s="146"/>
      <c r="L321" s="27"/>
      <c r="M321" s="147" t="s">
        <v>1</v>
      </c>
      <c r="N321" s="148" t="s">
        <v>34</v>
      </c>
      <c r="O321" s="149">
        <v>0.96924999999999994</v>
      </c>
      <c r="P321" s="149">
        <f>O321*H321</f>
        <v>89.848505749999987</v>
      </c>
      <c r="Q321" s="149">
        <v>2.777E-3</v>
      </c>
      <c r="R321" s="149">
        <f>Q321*H321</f>
        <v>0.25742512299999998</v>
      </c>
      <c r="S321" s="149">
        <v>0</v>
      </c>
      <c r="T321" s="150">
        <f>S321*H321</f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51" t="s">
        <v>187</v>
      </c>
      <c r="AT321" s="151" t="s">
        <v>122</v>
      </c>
      <c r="AU321" s="151" t="s">
        <v>127</v>
      </c>
      <c r="AY321" s="14" t="s">
        <v>120</v>
      </c>
      <c r="BE321" s="152">
        <f>IF(N321="základná",J321,0)</f>
        <v>0</v>
      </c>
      <c r="BF321" s="152">
        <f>IF(N321="znížená",J321,0)</f>
        <v>0</v>
      </c>
      <c r="BG321" s="152">
        <f>IF(N321="zákl. prenesená",J321,0)</f>
        <v>0</v>
      </c>
      <c r="BH321" s="152">
        <f>IF(N321="zníž. prenesená",J321,0)</f>
        <v>0</v>
      </c>
      <c r="BI321" s="152">
        <f>IF(N321="nulová",J321,0)</f>
        <v>0</v>
      </c>
      <c r="BJ321" s="14" t="s">
        <v>127</v>
      </c>
      <c r="BK321" s="152">
        <f>ROUND(I321*H321,2)</f>
        <v>0</v>
      </c>
      <c r="BL321" s="14" t="s">
        <v>187</v>
      </c>
      <c r="BM321" s="151" t="s">
        <v>805</v>
      </c>
    </row>
    <row r="322" spans="1:65" s="2" customFormat="1" ht="24.2" customHeight="1">
      <c r="A322" s="26"/>
      <c r="B322" s="139"/>
      <c r="C322" s="153" t="s">
        <v>806</v>
      </c>
      <c r="D322" s="153" t="s">
        <v>129</v>
      </c>
      <c r="E322" s="154" t="s">
        <v>807</v>
      </c>
      <c r="F322" s="155" t="s">
        <v>808</v>
      </c>
      <c r="G322" s="156" t="s">
        <v>125</v>
      </c>
      <c r="H322" s="157">
        <v>96.406999999999996</v>
      </c>
      <c r="I322" s="158"/>
      <c r="J322" s="158"/>
      <c r="K322" s="159"/>
      <c r="L322" s="160"/>
      <c r="M322" s="161" t="s">
        <v>1</v>
      </c>
      <c r="N322" s="162" t="s">
        <v>34</v>
      </c>
      <c r="O322" s="149">
        <v>0</v>
      </c>
      <c r="P322" s="149">
        <f>O322*H322</f>
        <v>0</v>
      </c>
      <c r="Q322" s="149">
        <v>2.1000000000000001E-2</v>
      </c>
      <c r="R322" s="149">
        <f>Q322*H322</f>
        <v>2.0245470000000001</v>
      </c>
      <c r="S322" s="149">
        <v>0</v>
      </c>
      <c r="T322" s="150">
        <f>S322*H322</f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51" t="s">
        <v>253</v>
      </c>
      <c r="AT322" s="151" t="s">
        <v>129</v>
      </c>
      <c r="AU322" s="151" t="s">
        <v>127</v>
      </c>
      <c r="AY322" s="14" t="s">
        <v>120</v>
      </c>
      <c r="BE322" s="152">
        <f>IF(N322="základná",J322,0)</f>
        <v>0</v>
      </c>
      <c r="BF322" s="152">
        <f>IF(N322="znížená",J322,0)</f>
        <v>0</v>
      </c>
      <c r="BG322" s="152">
        <f>IF(N322="zákl. prenesená",J322,0)</f>
        <v>0</v>
      </c>
      <c r="BH322" s="152">
        <f>IF(N322="zníž. prenesená",J322,0)</f>
        <v>0</v>
      </c>
      <c r="BI322" s="152">
        <f>IF(N322="nulová",J322,0)</f>
        <v>0</v>
      </c>
      <c r="BJ322" s="14" t="s">
        <v>127</v>
      </c>
      <c r="BK322" s="152">
        <f>ROUND(I322*H322,2)</f>
        <v>0</v>
      </c>
      <c r="BL322" s="14" t="s">
        <v>187</v>
      </c>
      <c r="BM322" s="151" t="s">
        <v>809</v>
      </c>
    </row>
    <row r="323" spans="1:65" s="2" customFormat="1" ht="24.2" customHeight="1">
      <c r="A323" s="26"/>
      <c r="B323" s="139"/>
      <c r="C323" s="140" t="s">
        <v>810</v>
      </c>
      <c r="D323" s="140" t="s">
        <v>122</v>
      </c>
      <c r="E323" s="141" t="s">
        <v>811</v>
      </c>
      <c r="F323" s="142" t="s">
        <v>812</v>
      </c>
      <c r="G323" s="143" t="s">
        <v>295</v>
      </c>
      <c r="H323" s="144">
        <v>57.771000000000001</v>
      </c>
      <c r="I323" s="145"/>
      <c r="J323" s="145"/>
      <c r="K323" s="146"/>
      <c r="L323" s="27"/>
      <c r="M323" s="147" t="s">
        <v>1</v>
      </c>
      <c r="N323" s="148" t="s">
        <v>34</v>
      </c>
      <c r="O323" s="149">
        <v>0</v>
      </c>
      <c r="P323" s="149">
        <f>O323*H323</f>
        <v>0</v>
      </c>
      <c r="Q323" s="149">
        <v>0</v>
      </c>
      <c r="R323" s="149">
        <f>Q323*H323</f>
        <v>0</v>
      </c>
      <c r="S323" s="149">
        <v>0</v>
      </c>
      <c r="T323" s="150">
        <f>S323*H323</f>
        <v>0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R323" s="151" t="s">
        <v>187</v>
      </c>
      <c r="AT323" s="151" t="s">
        <v>122</v>
      </c>
      <c r="AU323" s="151" t="s">
        <v>127</v>
      </c>
      <c r="AY323" s="14" t="s">
        <v>120</v>
      </c>
      <c r="BE323" s="152">
        <f>IF(N323="základná",J323,0)</f>
        <v>0</v>
      </c>
      <c r="BF323" s="152">
        <f>IF(N323="znížená",J323,0)</f>
        <v>0</v>
      </c>
      <c r="BG323" s="152">
        <f>IF(N323="zákl. prenesená",J323,0)</f>
        <v>0</v>
      </c>
      <c r="BH323" s="152">
        <f>IF(N323="zníž. prenesená",J323,0)</f>
        <v>0</v>
      </c>
      <c r="BI323" s="152">
        <f>IF(N323="nulová",J323,0)</f>
        <v>0</v>
      </c>
      <c r="BJ323" s="14" t="s">
        <v>127</v>
      </c>
      <c r="BK323" s="152">
        <f>ROUND(I323*H323,2)</f>
        <v>0</v>
      </c>
      <c r="BL323" s="14" t="s">
        <v>187</v>
      </c>
      <c r="BM323" s="151" t="s">
        <v>813</v>
      </c>
    </row>
    <row r="324" spans="1:65" s="12" customFormat="1" ht="22.9" customHeight="1">
      <c r="B324" s="127"/>
      <c r="D324" s="128" t="s">
        <v>67</v>
      </c>
      <c r="E324" s="137" t="s">
        <v>814</v>
      </c>
      <c r="F324" s="137" t="s">
        <v>815</v>
      </c>
      <c r="J324" s="138"/>
      <c r="L324" s="127"/>
      <c r="M324" s="131"/>
      <c r="N324" s="132"/>
      <c r="O324" s="132"/>
      <c r="P324" s="133">
        <f>SUM(P325:P326)</f>
        <v>50.503844999999998</v>
      </c>
      <c r="Q324" s="132"/>
      <c r="R324" s="133">
        <f>SUM(R325:R326)</f>
        <v>0.26454394999999997</v>
      </c>
      <c r="S324" s="132"/>
      <c r="T324" s="134">
        <f>SUM(T325:T326)</f>
        <v>0</v>
      </c>
      <c r="AR324" s="128" t="s">
        <v>127</v>
      </c>
      <c r="AT324" s="135" t="s">
        <v>67</v>
      </c>
      <c r="AU324" s="135" t="s">
        <v>73</v>
      </c>
      <c r="AY324" s="128" t="s">
        <v>120</v>
      </c>
      <c r="BK324" s="136">
        <f>SUM(BK325:BK326)</f>
        <v>0</v>
      </c>
    </row>
    <row r="325" spans="1:65" s="2" customFormat="1" ht="37.9" customHeight="1">
      <c r="A325" s="26"/>
      <c r="B325" s="139"/>
      <c r="C325" s="140" t="s">
        <v>816</v>
      </c>
      <c r="D325" s="140" t="s">
        <v>122</v>
      </c>
      <c r="E325" s="141" t="s">
        <v>817</v>
      </c>
      <c r="F325" s="142" t="s">
        <v>818</v>
      </c>
      <c r="G325" s="143" t="s">
        <v>125</v>
      </c>
      <c r="H325" s="144">
        <v>480.98899999999998</v>
      </c>
      <c r="I325" s="145"/>
      <c r="J325" s="145"/>
      <c r="K325" s="146"/>
      <c r="L325" s="27"/>
      <c r="M325" s="147" t="s">
        <v>1</v>
      </c>
      <c r="N325" s="148" t="s">
        <v>34</v>
      </c>
      <c r="O325" s="149">
        <v>4.1000000000000002E-2</v>
      </c>
      <c r="P325" s="149">
        <f>O325*H325</f>
        <v>19.720548999999998</v>
      </c>
      <c r="Q325" s="149">
        <v>1.3999999999999999E-4</v>
      </c>
      <c r="R325" s="149">
        <f>Q325*H325</f>
        <v>6.7338459999999989E-2</v>
      </c>
      <c r="S325" s="149">
        <v>0</v>
      </c>
      <c r="T325" s="150">
        <f>S325*H325</f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51" t="s">
        <v>187</v>
      </c>
      <c r="AT325" s="151" t="s">
        <v>122</v>
      </c>
      <c r="AU325" s="151" t="s">
        <v>127</v>
      </c>
      <c r="AY325" s="14" t="s">
        <v>120</v>
      </c>
      <c r="BE325" s="152">
        <f>IF(N325="základná",J325,0)</f>
        <v>0</v>
      </c>
      <c r="BF325" s="152">
        <f>IF(N325="znížená",J325,0)</f>
        <v>0</v>
      </c>
      <c r="BG325" s="152">
        <f>IF(N325="zákl. prenesená",J325,0)</f>
        <v>0</v>
      </c>
      <c r="BH325" s="152">
        <f>IF(N325="zníž. prenesená",J325,0)</f>
        <v>0</v>
      </c>
      <c r="BI325" s="152">
        <f>IF(N325="nulová",J325,0)</f>
        <v>0</v>
      </c>
      <c r="BJ325" s="14" t="s">
        <v>127</v>
      </c>
      <c r="BK325" s="152">
        <f>ROUND(I325*H325,2)</f>
        <v>0</v>
      </c>
      <c r="BL325" s="14" t="s">
        <v>187</v>
      </c>
      <c r="BM325" s="151" t="s">
        <v>819</v>
      </c>
    </row>
    <row r="326" spans="1:65" s="2" customFormat="1" ht="37.9" customHeight="1">
      <c r="A326" s="26"/>
      <c r="B326" s="139"/>
      <c r="C326" s="140" t="s">
        <v>820</v>
      </c>
      <c r="D326" s="140" t="s">
        <v>122</v>
      </c>
      <c r="E326" s="141" t="s">
        <v>821</v>
      </c>
      <c r="F326" s="142" t="s">
        <v>822</v>
      </c>
      <c r="G326" s="143" t="s">
        <v>125</v>
      </c>
      <c r="H326" s="144">
        <v>480.98899999999998</v>
      </c>
      <c r="I326" s="145"/>
      <c r="J326" s="145"/>
      <c r="K326" s="146"/>
      <c r="L326" s="27"/>
      <c r="M326" s="147" t="s">
        <v>1</v>
      </c>
      <c r="N326" s="148" t="s">
        <v>34</v>
      </c>
      <c r="O326" s="149">
        <v>6.4000000000000001E-2</v>
      </c>
      <c r="P326" s="149">
        <f>O326*H326</f>
        <v>30.783296</v>
      </c>
      <c r="Q326" s="149">
        <v>4.0999999999999999E-4</v>
      </c>
      <c r="R326" s="149">
        <f>Q326*H326</f>
        <v>0.19720548999999998</v>
      </c>
      <c r="S326" s="149">
        <v>0</v>
      </c>
      <c r="T326" s="150">
        <f>S326*H326</f>
        <v>0</v>
      </c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R326" s="151" t="s">
        <v>187</v>
      </c>
      <c r="AT326" s="151" t="s">
        <v>122</v>
      </c>
      <c r="AU326" s="151" t="s">
        <v>127</v>
      </c>
      <c r="AY326" s="14" t="s">
        <v>120</v>
      </c>
      <c r="BE326" s="152">
        <f>IF(N326="základná",J326,0)</f>
        <v>0</v>
      </c>
      <c r="BF326" s="152">
        <f>IF(N326="znížená",J326,0)</f>
        <v>0</v>
      </c>
      <c r="BG326" s="152">
        <f>IF(N326="zákl. prenesená",J326,0)</f>
        <v>0</v>
      </c>
      <c r="BH326" s="152">
        <f>IF(N326="zníž. prenesená",J326,0)</f>
        <v>0</v>
      </c>
      <c r="BI326" s="152">
        <f>IF(N326="nulová",J326,0)</f>
        <v>0</v>
      </c>
      <c r="BJ326" s="14" t="s">
        <v>127</v>
      </c>
      <c r="BK326" s="152">
        <f>ROUND(I326*H326,2)</f>
        <v>0</v>
      </c>
      <c r="BL326" s="14" t="s">
        <v>187</v>
      </c>
      <c r="BM326" s="151" t="s">
        <v>823</v>
      </c>
    </row>
    <row r="327" spans="1:65" s="12" customFormat="1" ht="25.9" customHeight="1">
      <c r="B327" s="127"/>
      <c r="D327" s="128" t="s">
        <v>67</v>
      </c>
      <c r="E327" s="129" t="s">
        <v>129</v>
      </c>
      <c r="F327" s="129" t="s">
        <v>824</v>
      </c>
      <c r="J327" s="130">
        <f>BK327</f>
        <v>0</v>
      </c>
      <c r="L327" s="127"/>
      <c r="M327" s="131"/>
      <c r="N327" s="132"/>
      <c r="O327" s="132"/>
      <c r="P327" s="133">
        <f>P328</f>
        <v>67.040999999999997</v>
      </c>
      <c r="Q327" s="132"/>
      <c r="R327" s="133">
        <f>R328</f>
        <v>0.19939599999999996</v>
      </c>
      <c r="S327" s="132"/>
      <c r="T327" s="134">
        <f>T328</f>
        <v>0</v>
      </c>
      <c r="AR327" s="128" t="s">
        <v>135</v>
      </c>
      <c r="AT327" s="135" t="s">
        <v>67</v>
      </c>
      <c r="AU327" s="135" t="s">
        <v>68</v>
      </c>
      <c r="AY327" s="128" t="s">
        <v>120</v>
      </c>
      <c r="BK327" s="136">
        <f>BK328</f>
        <v>0</v>
      </c>
    </row>
    <row r="328" spans="1:65" s="12" customFormat="1" ht="22.9" customHeight="1">
      <c r="B328" s="127"/>
      <c r="D328" s="128" t="s">
        <v>67</v>
      </c>
      <c r="E328" s="137" t="s">
        <v>825</v>
      </c>
      <c r="F328" s="137" t="s">
        <v>826</v>
      </c>
      <c r="J328" s="138">
        <f>BK328</f>
        <v>0</v>
      </c>
      <c r="L328" s="127"/>
      <c r="M328" s="131"/>
      <c r="N328" s="132"/>
      <c r="O328" s="132"/>
      <c r="P328" s="133">
        <f>SUM(P329:P362)</f>
        <v>67.040999999999997</v>
      </c>
      <c r="Q328" s="132"/>
      <c r="R328" s="133">
        <f>SUM(R329:R362)</f>
        <v>0.19939599999999996</v>
      </c>
      <c r="S328" s="132"/>
      <c r="T328" s="134">
        <f>SUM(T329:T362)</f>
        <v>0</v>
      </c>
      <c r="AR328" s="128" t="s">
        <v>135</v>
      </c>
      <c r="AT328" s="135" t="s">
        <v>67</v>
      </c>
      <c r="AU328" s="135" t="s">
        <v>73</v>
      </c>
      <c r="AY328" s="128" t="s">
        <v>120</v>
      </c>
      <c r="BK328" s="136">
        <f>SUM(BK329:BK362)</f>
        <v>0</v>
      </c>
    </row>
    <row r="329" spans="1:65" s="2" customFormat="1" ht="21.75" customHeight="1">
      <c r="A329" s="26"/>
      <c r="B329" s="139"/>
      <c r="C329" s="140" t="s">
        <v>827</v>
      </c>
      <c r="D329" s="140" t="s">
        <v>122</v>
      </c>
      <c r="E329" s="141" t="s">
        <v>828</v>
      </c>
      <c r="F329" s="142" t="s">
        <v>829</v>
      </c>
      <c r="G329" s="143" t="s">
        <v>211</v>
      </c>
      <c r="H329" s="144">
        <v>50</v>
      </c>
      <c r="I329" s="145"/>
      <c r="J329" s="145"/>
      <c r="K329" s="146"/>
      <c r="L329" s="27"/>
      <c r="M329" s="147" t="s">
        <v>1</v>
      </c>
      <c r="N329" s="148" t="s">
        <v>34</v>
      </c>
      <c r="O329" s="149">
        <v>8.5999999999999993E-2</v>
      </c>
      <c r="P329" s="149">
        <f t="shared" ref="P329:P362" si="99">O329*H329</f>
        <v>4.3</v>
      </c>
      <c r="Q329" s="149">
        <v>0</v>
      </c>
      <c r="R329" s="149">
        <f t="shared" ref="R329:R362" si="100">Q329*H329</f>
        <v>0</v>
      </c>
      <c r="S329" s="149">
        <v>0</v>
      </c>
      <c r="T329" s="150">
        <f t="shared" ref="T329:T362" si="101">S329*H329</f>
        <v>0</v>
      </c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R329" s="151" t="s">
        <v>395</v>
      </c>
      <c r="AT329" s="151" t="s">
        <v>122</v>
      </c>
      <c r="AU329" s="151" t="s">
        <v>127</v>
      </c>
      <c r="AY329" s="14" t="s">
        <v>120</v>
      </c>
      <c r="BE329" s="152">
        <f t="shared" ref="BE329:BE362" si="102">IF(N329="základná",J329,0)</f>
        <v>0</v>
      </c>
      <c r="BF329" s="152">
        <f t="shared" ref="BF329:BF362" si="103">IF(N329="znížená",J329,0)</f>
        <v>0</v>
      </c>
      <c r="BG329" s="152">
        <f t="shared" ref="BG329:BG362" si="104">IF(N329="zákl. prenesená",J329,0)</f>
        <v>0</v>
      </c>
      <c r="BH329" s="152">
        <f t="shared" ref="BH329:BH362" si="105">IF(N329="zníž. prenesená",J329,0)</f>
        <v>0</v>
      </c>
      <c r="BI329" s="152">
        <f t="shared" ref="BI329:BI362" si="106">IF(N329="nulová",J329,0)</f>
        <v>0</v>
      </c>
      <c r="BJ329" s="14" t="s">
        <v>127</v>
      </c>
      <c r="BK329" s="152">
        <f t="shared" ref="BK329:BK362" si="107">ROUND(I329*H329,2)</f>
        <v>0</v>
      </c>
      <c r="BL329" s="14" t="s">
        <v>395</v>
      </c>
      <c r="BM329" s="151" t="s">
        <v>830</v>
      </c>
    </row>
    <row r="330" spans="1:65" s="2" customFormat="1" ht="16.5" customHeight="1">
      <c r="A330" s="26"/>
      <c r="B330" s="139"/>
      <c r="C330" s="153" t="s">
        <v>831</v>
      </c>
      <c r="D330" s="153" t="s">
        <v>129</v>
      </c>
      <c r="E330" s="154" t="s">
        <v>832</v>
      </c>
      <c r="F330" s="155" t="s">
        <v>833</v>
      </c>
      <c r="G330" s="156" t="s">
        <v>211</v>
      </c>
      <c r="H330" s="157">
        <v>50</v>
      </c>
      <c r="I330" s="158"/>
      <c r="J330" s="158"/>
      <c r="K330" s="159"/>
      <c r="L330" s="160"/>
      <c r="M330" s="161" t="s">
        <v>1</v>
      </c>
      <c r="N330" s="162" t="s">
        <v>34</v>
      </c>
      <c r="O330" s="149">
        <v>0</v>
      </c>
      <c r="P330" s="149">
        <f t="shared" si="99"/>
        <v>0</v>
      </c>
      <c r="Q330" s="149">
        <v>3.0000000000000001E-5</v>
      </c>
      <c r="R330" s="149">
        <f t="shared" si="100"/>
        <v>1.5E-3</v>
      </c>
      <c r="S330" s="149">
        <v>0</v>
      </c>
      <c r="T330" s="150">
        <f t="shared" si="101"/>
        <v>0</v>
      </c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R330" s="151" t="s">
        <v>660</v>
      </c>
      <c r="AT330" s="151" t="s">
        <v>129</v>
      </c>
      <c r="AU330" s="151" t="s">
        <v>127</v>
      </c>
      <c r="AY330" s="14" t="s">
        <v>120</v>
      </c>
      <c r="BE330" s="152">
        <f t="shared" si="102"/>
        <v>0</v>
      </c>
      <c r="BF330" s="152">
        <f t="shared" si="103"/>
        <v>0</v>
      </c>
      <c r="BG330" s="152">
        <f t="shared" si="104"/>
        <v>0</v>
      </c>
      <c r="BH330" s="152">
        <f t="shared" si="105"/>
        <v>0</v>
      </c>
      <c r="BI330" s="152">
        <f t="shared" si="106"/>
        <v>0</v>
      </c>
      <c r="BJ330" s="14" t="s">
        <v>127</v>
      </c>
      <c r="BK330" s="152">
        <f t="shared" si="107"/>
        <v>0</v>
      </c>
      <c r="BL330" s="14" t="s">
        <v>660</v>
      </c>
      <c r="BM330" s="151" t="s">
        <v>834</v>
      </c>
    </row>
    <row r="331" spans="1:65" s="2" customFormat="1" ht="21.75" customHeight="1">
      <c r="A331" s="26"/>
      <c r="B331" s="139"/>
      <c r="C331" s="153" t="s">
        <v>835</v>
      </c>
      <c r="D331" s="153" t="s">
        <v>129</v>
      </c>
      <c r="E331" s="154" t="s">
        <v>836</v>
      </c>
      <c r="F331" s="155" t="s">
        <v>837</v>
      </c>
      <c r="G331" s="156" t="s">
        <v>211</v>
      </c>
      <c r="H331" s="157">
        <v>50</v>
      </c>
      <c r="I331" s="158"/>
      <c r="J331" s="158"/>
      <c r="K331" s="159"/>
      <c r="L331" s="160"/>
      <c r="M331" s="161" t="s">
        <v>1</v>
      </c>
      <c r="N331" s="162" t="s">
        <v>34</v>
      </c>
      <c r="O331" s="149">
        <v>0</v>
      </c>
      <c r="P331" s="149">
        <f t="shared" si="99"/>
        <v>0</v>
      </c>
      <c r="Q331" s="149">
        <v>1.0000000000000001E-5</v>
      </c>
      <c r="R331" s="149">
        <f t="shared" si="100"/>
        <v>5.0000000000000001E-4</v>
      </c>
      <c r="S331" s="149">
        <v>0</v>
      </c>
      <c r="T331" s="150">
        <f t="shared" si="101"/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51" t="s">
        <v>660</v>
      </c>
      <c r="AT331" s="151" t="s">
        <v>129</v>
      </c>
      <c r="AU331" s="151" t="s">
        <v>127</v>
      </c>
      <c r="AY331" s="14" t="s">
        <v>120</v>
      </c>
      <c r="BE331" s="152">
        <f t="shared" si="102"/>
        <v>0</v>
      </c>
      <c r="BF331" s="152">
        <f t="shared" si="103"/>
        <v>0</v>
      </c>
      <c r="BG331" s="152">
        <f t="shared" si="104"/>
        <v>0</v>
      </c>
      <c r="BH331" s="152">
        <f t="shared" si="105"/>
        <v>0</v>
      </c>
      <c r="BI331" s="152">
        <f t="shared" si="106"/>
        <v>0</v>
      </c>
      <c r="BJ331" s="14" t="s">
        <v>127</v>
      </c>
      <c r="BK331" s="152">
        <f t="shared" si="107"/>
        <v>0</v>
      </c>
      <c r="BL331" s="14" t="s">
        <v>660</v>
      </c>
      <c r="BM331" s="151" t="s">
        <v>838</v>
      </c>
    </row>
    <row r="332" spans="1:65" s="2" customFormat="1" ht="24.2" customHeight="1">
      <c r="A332" s="26"/>
      <c r="B332" s="139"/>
      <c r="C332" s="140" t="s">
        <v>839</v>
      </c>
      <c r="D332" s="140" t="s">
        <v>122</v>
      </c>
      <c r="E332" s="141" t="s">
        <v>840</v>
      </c>
      <c r="F332" s="142" t="s">
        <v>841</v>
      </c>
      <c r="G332" s="143" t="s">
        <v>211</v>
      </c>
      <c r="H332" s="144">
        <v>15</v>
      </c>
      <c r="I332" s="145"/>
      <c r="J332" s="145"/>
      <c r="K332" s="146"/>
      <c r="L332" s="27"/>
      <c r="M332" s="147" t="s">
        <v>1</v>
      </c>
      <c r="N332" s="148" t="s">
        <v>34</v>
      </c>
      <c r="O332" s="149">
        <v>0.13900000000000001</v>
      </c>
      <c r="P332" s="149">
        <f t="shared" si="99"/>
        <v>2.085</v>
      </c>
      <c r="Q332" s="149">
        <v>0</v>
      </c>
      <c r="R332" s="149">
        <f t="shared" si="100"/>
        <v>0</v>
      </c>
      <c r="S332" s="149">
        <v>0</v>
      </c>
      <c r="T332" s="150">
        <f t="shared" si="101"/>
        <v>0</v>
      </c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R332" s="151" t="s">
        <v>395</v>
      </c>
      <c r="AT332" s="151" t="s">
        <v>122</v>
      </c>
      <c r="AU332" s="151" t="s">
        <v>127</v>
      </c>
      <c r="AY332" s="14" t="s">
        <v>120</v>
      </c>
      <c r="BE332" s="152">
        <f t="shared" si="102"/>
        <v>0</v>
      </c>
      <c r="BF332" s="152">
        <f t="shared" si="103"/>
        <v>0</v>
      </c>
      <c r="BG332" s="152">
        <f t="shared" si="104"/>
        <v>0</v>
      </c>
      <c r="BH332" s="152">
        <f t="shared" si="105"/>
        <v>0</v>
      </c>
      <c r="BI332" s="152">
        <f t="shared" si="106"/>
        <v>0</v>
      </c>
      <c r="BJ332" s="14" t="s">
        <v>127</v>
      </c>
      <c r="BK332" s="152">
        <f t="shared" si="107"/>
        <v>0</v>
      </c>
      <c r="BL332" s="14" t="s">
        <v>395</v>
      </c>
      <c r="BM332" s="151" t="s">
        <v>842</v>
      </c>
    </row>
    <row r="333" spans="1:65" s="2" customFormat="1" ht="16.5" customHeight="1">
      <c r="A333" s="26"/>
      <c r="B333" s="139"/>
      <c r="C333" s="153" t="s">
        <v>843</v>
      </c>
      <c r="D333" s="153" t="s">
        <v>129</v>
      </c>
      <c r="E333" s="154" t="s">
        <v>844</v>
      </c>
      <c r="F333" s="155" t="s">
        <v>845</v>
      </c>
      <c r="G333" s="156" t="s">
        <v>211</v>
      </c>
      <c r="H333" s="157">
        <v>15</v>
      </c>
      <c r="I333" s="158"/>
      <c r="J333" s="158"/>
      <c r="K333" s="159"/>
      <c r="L333" s="160"/>
      <c r="M333" s="161" t="s">
        <v>1</v>
      </c>
      <c r="N333" s="162" t="s">
        <v>34</v>
      </c>
      <c r="O333" s="149">
        <v>0</v>
      </c>
      <c r="P333" s="149">
        <f t="shared" si="99"/>
        <v>0</v>
      </c>
      <c r="Q333" s="149">
        <v>8.0000000000000007E-5</v>
      </c>
      <c r="R333" s="149">
        <f t="shared" si="100"/>
        <v>1.2000000000000001E-3</v>
      </c>
      <c r="S333" s="149">
        <v>0</v>
      </c>
      <c r="T333" s="150">
        <f t="shared" si="101"/>
        <v>0</v>
      </c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R333" s="151" t="s">
        <v>660</v>
      </c>
      <c r="AT333" s="151" t="s">
        <v>129</v>
      </c>
      <c r="AU333" s="151" t="s">
        <v>127</v>
      </c>
      <c r="AY333" s="14" t="s">
        <v>120</v>
      </c>
      <c r="BE333" s="152">
        <f t="shared" si="102"/>
        <v>0</v>
      </c>
      <c r="BF333" s="152">
        <f t="shared" si="103"/>
        <v>0</v>
      </c>
      <c r="BG333" s="152">
        <f t="shared" si="104"/>
        <v>0</v>
      </c>
      <c r="BH333" s="152">
        <f t="shared" si="105"/>
        <v>0</v>
      </c>
      <c r="BI333" s="152">
        <f t="shared" si="106"/>
        <v>0</v>
      </c>
      <c r="BJ333" s="14" t="s">
        <v>127</v>
      </c>
      <c r="BK333" s="152">
        <f t="shared" si="107"/>
        <v>0</v>
      </c>
      <c r="BL333" s="14" t="s">
        <v>660</v>
      </c>
      <c r="BM333" s="151" t="s">
        <v>846</v>
      </c>
    </row>
    <row r="334" spans="1:65" s="2" customFormat="1" ht="16.5" customHeight="1">
      <c r="A334" s="26"/>
      <c r="B334" s="139"/>
      <c r="C334" s="153" t="s">
        <v>847</v>
      </c>
      <c r="D334" s="153" t="s">
        <v>129</v>
      </c>
      <c r="E334" s="154" t="s">
        <v>848</v>
      </c>
      <c r="F334" s="155" t="s">
        <v>849</v>
      </c>
      <c r="G334" s="156" t="s">
        <v>211</v>
      </c>
      <c r="H334" s="157">
        <v>15</v>
      </c>
      <c r="I334" s="158"/>
      <c r="J334" s="158"/>
      <c r="K334" s="159"/>
      <c r="L334" s="160"/>
      <c r="M334" s="161" t="s">
        <v>1</v>
      </c>
      <c r="N334" s="162" t="s">
        <v>34</v>
      </c>
      <c r="O334" s="149">
        <v>0</v>
      </c>
      <c r="P334" s="149">
        <f t="shared" si="99"/>
        <v>0</v>
      </c>
      <c r="Q334" s="149">
        <v>2.0000000000000002E-5</v>
      </c>
      <c r="R334" s="149">
        <f t="shared" si="100"/>
        <v>3.0000000000000003E-4</v>
      </c>
      <c r="S334" s="149">
        <v>0</v>
      </c>
      <c r="T334" s="150">
        <f t="shared" si="101"/>
        <v>0</v>
      </c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R334" s="151" t="s">
        <v>660</v>
      </c>
      <c r="AT334" s="151" t="s">
        <v>129</v>
      </c>
      <c r="AU334" s="151" t="s">
        <v>127</v>
      </c>
      <c r="AY334" s="14" t="s">
        <v>120</v>
      </c>
      <c r="BE334" s="152">
        <f t="shared" si="102"/>
        <v>0</v>
      </c>
      <c r="BF334" s="152">
        <f t="shared" si="103"/>
        <v>0</v>
      </c>
      <c r="BG334" s="152">
        <f t="shared" si="104"/>
        <v>0</v>
      </c>
      <c r="BH334" s="152">
        <f t="shared" si="105"/>
        <v>0</v>
      </c>
      <c r="BI334" s="152">
        <f t="shared" si="106"/>
        <v>0</v>
      </c>
      <c r="BJ334" s="14" t="s">
        <v>127</v>
      </c>
      <c r="BK334" s="152">
        <f t="shared" si="107"/>
        <v>0</v>
      </c>
      <c r="BL334" s="14" t="s">
        <v>660</v>
      </c>
      <c r="BM334" s="151" t="s">
        <v>850</v>
      </c>
    </row>
    <row r="335" spans="1:65" s="2" customFormat="1" ht="16.5" customHeight="1">
      <c r="A335" s="26"/>
      <c r="B335" s="139"/>
      <c r="C335" s="153" t="s">
        <v>851</v>
      </c>
      <c r="D335" s="153" t="s">
        <v>129</v>
      </c>
      <c r="E335" s="154" t="s">
        <v>852</v>
      </c>
      <c r="F335" s="155" t="s">
        <v>853</v>
      </c>
      <c r="G335" s="156" t="s">
        <v>211</v>
      </c>
      <c r="H335" s="157">
        <v>15</v>
      </c>
      <c r="I335" s="158"/>
      <c r="J335" s="158"/>
      <c r="K335" s="159"/>
      <c r="L335" s="160"/>
      <c r="M335" s="161" t="s">
        <v>1</v>
      </c>
      <c r="N335" s="162" t="s">
        <v>34</v>
      </c>
      <c r="O335" s="149">
        <v>0</v>
      </c>
      <c r="P335" s="149">
        <f t="shared" si="99"/>
        <v>0</v>
      </c>
      <c r="Q335" s="149">
        <v>1.0000000000000001E-5</v>
      </c>
      <c r="R335" s="149">
        <f t="shared" si="100"/>
        <v>1.5000000000000001E-4</v>
      </c>
      <c r="S335" s="149">
        <v>0</v>
      </c>
      <c r="T335" s="150">
        <f t="shared" si="101"/>
        <v>0</v>
      </c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R335" s="151" t="s">
        <v>660</v>
      </c>
      <c r="AT335" s="151" t="s">
        <v>129</v>
      </c>
      <c r="AU335" s="151" t="s">
        <v>127</v>
      </c>
      <c r="AY335" s="14" t="s">
        <v>120</v>
      </c>
      <c r="BE335" s="152">
        <f t="shared" si="102"/>
        <v>0</v>
      </c>
      <c r="BF335" s="152">
        <f t="shared" si="103"/>
        <v>0</v>
      </c>
      <c r="BG335" s="152">
        <f t="shared" si="104"/>
        <v>0</v>
      </c>
      <c r="BH335" s="152">
        <f t="shared" si="105"/>
        <v>0</v>
      </c>
      <c r="BI335" s="152">
        <f t="shared" si="106"/>
        <v>0</v>
      </c>
      <c r="BJ335" s="14" t="s">
        <v>127</v>
      </c>
      <c r="BK335" s="152">
        <f t="shared" si="107"/>
        <v>0</v>
      </c>
      <c r="BL335" s="14" t="s">
        <v>660</v>
      </c>
      <c r="BM335" s="151" t="s">
        <v>854</v>
      </c>
    </row>
    <row r="336" spans="1:65" s="2" customFormat="1" ht="24.2" customHeight="1">
      <c r="A336" s="26"/>
      <c r="B336" s="139"/>
      <c r="C336" s="140" t="s">
        <v>855</v>
      </c>
      <c r="D336" s="140" t="s">
        <v>122</v>
      </c>
      <c r="E336" s="141" t="s">
        <v>856</v>
      </c>
      <c r="F336" s="142" t="s">
        <v>857</v>
      </c>
      <c r="G336" s="143" t="s">
        <v>211</v>
      </c>
      <c r="H336" s="144">
        <v>35</v>
      </c>
      <c r="I336" s="145"/>
      <c r="J336" s="145"/>
      <c r="K336" s="146"/>
      <c r="L336" s="27"/>
      <c r="M336" s="147" t="s">
        <v>1</v>
      </c>
      <c r="N336" s="148" t="s">
        <v>34</v>
      </c>
      <c r="O336" s="149">
        <v>0.308</v>
      </c>
      <c r="P336" s="149">
        <f t="shared" si="99"/>
        <v>10.78</v>
      </c>
      <c r="Q336" s="149">
        <v>0</v>
      </c>
      <c r="R336" s="149">
        <f t="shared" si="100"/>
        <v>0</v>
      </c>
      <c r="S336" s="149">
        <v>0</v>
      </c>
      <c r="T336" s="150">
        <f t="shared" si="101"/>
        <v>0</v>
      </c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R336" s="151" t="s">
        <v>395</v>
      </c>
      <c r="AT336" s="151" t="s">
        <v>122</v>
      </c>
      <c r="AU336" s="151" t="s">
        <v>127</v>
      </c>
      <c r="AY336" s="14" t="s">
        <v>120</v>
      </c>
      <c r="BE336" s="152">
        <f t="shared" si="102"/>
        <v>0</v>
      </c>
      <c r="BF336" s="152">
        <f t="shared" si="103"/>
        <v>0</v>
      </c>
      <c r="BG336" s="152">
        <f t="shared" si="104"/>
        <v>0</v>
      </c>
      <c r="BH336" s="152">
        <f t="shared" si="105"/>
        <v>0</v>
      </c>
      <c r="BI336" s="152">
        <f t="shared" si="106"/>
        <v>0</v>
      </c>
      <c r="BJ336" s="14" t="s">
        <v>127</v>
      </c>
      <c r="BK336" s="152">
        <f t="shared" si="107"/>
        <v>0</v>
      </c>
      <c r="BL336" s="14" t="s">
        <v>395</v>
      </c>
      <c r="BM336" s="151" t="s">
        <v>858</v>
      </c>
    </row>
    <row r="337" spans="1:65" s="2" customFormat="1" ht="24.2" customHeight="1">
      <c r="A337" s="26"/>
      <c r="B337" s="139"/>
      <c r="C337" s="153" t="s">
        <v>859</v>
      </c>
      <c r="D337" s="153" t="s">
        <v>129</v>
      </c>
      <c r="E337" s="154" t="s">
        <v>860</v>
      </c>
      <c r="F337" s="155" t="s">
        <v>861</v>
      </c>
      <c r="G337" s="156" t="s">
        <v>211</v>
      </c>
      <c r="H337" s="157">
        <v>35</v>
      </c>
      <c r="I337" s="158"/>
      <c r="J337" s="158"/>
      <c r="K337" s="159"/>
      <c r="L337" s="160"/>
      <c r="M337" s="161" t="s">
        <v>1</v>
      </c>
      <c r="N337" s="162" t="s">
        <v>34</v>
      </c>
      <c r="O337" s="149">
        <v>0</v>
      </c>
      <c r="P337" s="149">
        <f t="shared" si="99"/>
        <v>0</v>
      </c>
      <c r="Q337" s="149">
        <v>1E-4</v>
      </c>
      <c r="R337" s="149">
        <f t="shared" si="100"/>
        <v>3.5000000000000001E-3</v>
      </c>
      <c r="S337" s="149">
        <v>0</v>
      </c>
      <c r="T337" s="150">
        <f t="shared" si="101"/>
        <v>0</v>
      </c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R337" s="151" t="s">
        <v>660</v>
      </c>
      <c r="AT337" s="151" t="s">
        <v>129</v>
      </c>
      <c r="AU337" s="151" t="s">
        <v>127</v>
      </c>
      <c r="AY337" s="14" t="s">
        <v>120</v>
      </c>
      <c r="BE337" s="152">
        <f t="shared" si="102"/>
        <v>0</v>
      </c>
      <c r="BF337" s="152">
        <f t="shared" si="103"/>
        <v>0</v>
      </c>
      <c r="BG337" s="152">
        <f t="shared" si="104"/>
        <v>0</v>
      </c>
      <c r="BH337" s="152">
        <f t="shared" si="105"/>
        <v>0</v>
      </c>
      <c r="BI337" s="152">
        <f t="shared" si="106"/>
        <v>0</v>
      </c>
      <c r="BJ337" s="14" t="s">
        <v>127</v>
      </c>
      <c r="BK337" s="152">
        <f t="shared" si="107"/>
        <v>0</v>
      </c>
      <c r="BL337" s="14" t="s">
        <v>660</v>
      </c>
      <c r="BM337" s="151" t="s">
        <v>862</v>
      </c>
    </row>
    <row r="338" spans="1:65" s="2" customFormat="1" ht="16.5" customHeight="1">
      <c r="A338" s="26"/>
      <c r="B338" s="139"/>
      <c r="C338" s="140" t="s">
        <v>863</v>
      </c>
      <c r="D338" s="140" t="s">
        <v>122</v>
      </c>
      <c r="E338" s="141" t="s">
        <v>864</v>
      </c>
      <c r="F338" s="142" t="s">
        <v>865</v>
      </c>
      <c r="G338" s="143" t="s">
        <v>211</v>
      </c>
      <c r="H338" s="144">
        <v>1</v>
      </c>
      <c r="I338" s="145"/>
      <c r="J338" s="145"/>
      <c r="K338" s="146"/>
      <c r="L338" s="27"/>
      <c r="M338" s="147" t="s">
        <v>1</v>
      </c>
      <c r="N338" s="148" t="s">
        <v>34</v>
      </c>
      <c r="O338" s="149">
        <v>0.37</v>
      </c>
      <c r="P338" s="149">
        <f t="shared" si="99"/>
        <v>0.37</v>
      </c>
      <c r="Q338" s="149">
        <v>0</v>
      </c>
      <c r="R338" s="149">
        <f t="shared" si="100"/>
        <v>0</v>
      </c>
      <c r="S338" s="149">
        <v>0</v>
      </c>
      <c r="T338" s="150">
        <f t="shared" si="101"/>
        <v>0</v>
      </c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R338" s="151" t="s">
        <v>395</v>
      </c>
      <c r="AT338" s="151" t="s">
        <v>122</v>
      </c>
      <c r="AU338" s="151" t="s">
        <v>127</v>
      </c>
      <c r="AY338" s="14" t="s">
        <v>120</v>
      </c>
      <c r="BE338" s="152">
        <f t="shared" si="102"/>
        <v>0</v>
      </c>
      <c r="BF338" s="152">
        <f t="shared" si="103"/>
        <v>0</v>
      </c>
      <c r="BG338" s="152">
        <f t="shared" si="104"/>
        <v>0</v>
      </c>
      <c r="BH338" s="152">
        <f t="shared" si="105"/>
        <v>0</v>
      </c>
      <c r="BI338" s="152">
        <f t="shared" si="106"/>
        <v>0</v>
      </c>
      <c r="BJ338" s="14" t="s">
        <v>127</v>
      </c>
      <c r="BK338" s="152">
        <f t="shared" si="107"/>
        <v>0</v>
      </c>
      <c r="BL338" s="14" t="s">
        <v>395</v>
      </c>
      <c r="BM338" s="151" t="s">
        <v>866</v>
      </c>
    </row>
    <row r="339" spans="1:65" s="2" customFormat="1" ht="21.75" customHeight="1">
      <c r="A339" s="26"/>
      <c r="B339" s="139"/>
      <c r="C339" s="153" t="s">
        <v>867</v>
      </c>
      <c r="D339" s="153" t="s">
        <v>129</v>
      </c>
      <c r="E339" s="154" t="s">
        <v>868</v>
      </c>
      <c r="F339" s="155" t="s">
        <v>869</v>
      </c>
      <c r="G339" s="156" t="s">
        <v>211</v>
      </c>
      <c r="H339" s="157">
        <v>1</v>
      </c>
      <c r="I339" s="158"/>
      <c r="J339" s="158"/>
      <c r="K339" s="159"/>
      <c r="L339" s="160"/>
      <c r="M339" s="161" t="s">
        <v>1</v>
      </c>
      <c r="N339" s="162" t="s">
        <v>34</v>
      </c>
      <c r="O339" s="149">
        <v>0</v>
      </c>
      <c r="P339" s="149">
        <f t="shared" si="99"/>
        <v>0</v>
      </c>
      <c r="Q339" s="149">
        <v>3.2000000000000003E-4</v>
      </c>
      <c r="R339" s="149">
        <f t="shared" si="100"/>
        <v>3.2000000000000003E-4</v>
      </c>
      <c r="S339" s="149">
        <v>0</v>
      </c>
      <c r="T339" s="150">
        <f t="shared" si="101"/>
        <v>0</v>
      </c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R339" s="151" t="s">
        <v>660</v>
      </c>
      <c r="AT339" s="151" t="s">
        <v>129</v>
      </c>
      <c r="AU339" s="151" t="s">
        <v>127</v>
      </c>
      <c r="AY339" s="14" t="s">
        <v>120</v>
      </c>
      <c r="BE339" s="152">
        <f t="shared" si="102"/>
        <v>0</v>
      </c>
      <c r="BF339" s="152">
        <f t="shared" si="103"/>
        <v>0</v>
      </c>
      <c r="BG339" s="152">
        <f t="shared" si="104"/>
        <v>0</v>
      </c>
      <c r="BH339" s="152">
        <f t="shared" si="105"/>
        <v>0</v>
      </c>
      <c r="BI339" s="152">
        <f t="shared" si="106"/>
        <v>0</v>
      </c>
      <c r="BJ339" s="14" t="s">
        <v>127</v>
      </c>
      <c r="BK339" s="152">
        <f t="shared" si="107"/>
        <v>0</v>
      </c>
      <c r="BL339" s="14" t="s">
        <v>660</v>
      </c>
      <c r="BM339" s="151" t="s">
        <v>870</v>
      </c>
    </row>
    <row r="340" spans="1:65" s="2" customFormat="1" ht="16.5" customHeight="1">
      <c r="A340" s="26"/>
      <c r="B340" s="139"/>
      <c r="C340" s="140" t="s">
        <v>871</v>
      </c>
      <c r="D340" s="140" t="s">
        <v>122</v>
      </c>
      <c r="E340" s="141" t="s">
        <v>872</v>
      </c>
      <c r="F340" s="142" t="s">
        <v>873</v>
      </c>
      <c r="G340" s="143" t="s">
        <v>211</v>
      </c>
      <c r="H340" s="144">
        <v>10</v>
      </c>
      <c r="I340" s="145"/>
      <c r="J340" s="145"/>
      <c r="K340" s="146"/>
      <c r="L340" s="27"/>
      <c r="M340" s="147" t="s">
        <v>1</v>
      </c>
      <c r="N340" s="148" t="s">
        <v>34</v>
      </c>
      <c r="O340" s="149">
        <v>0.39700000000000002</v>
      </c>
      <c r="P340" s="149">
        <f t="shared" si="99"/>
        <v>3.97</v>
      </c>
      <c r="Q340" s="149">
        <v>0</v>
      </c>
      <c r="R340" s="149">
        <f t="shared" si="100"/>
        <v>0</v>
      </c>
      <c r="S340" s="149">
        <v>0</v>
      </c>
      <c r="T340" s="150">
        <f t="shared" si="101"/>
        <v>0</v>
      </c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R340" s="151" t="s">
        <v>395</v>
      </c>
      <c r="AT340" s="151" t="s">
        <v>122</v>
      </c>
      <c r="AU340" s="151" t="s">
        <v>127</v>
      </c>
      <c r="AY340" s="14" t="s">
        <v>120</v>
      </c>
      <c r="BE340" s="152">
        <f t="shared" si="102"/>
        <v>0</v>
      </c>
      <c r="BF340" s="152">
        <f t="shared" si="103"/>
        <v>0</v>
      </c>
      <c r="BG340" s="152">
        <f t="shared" si="104"/>
        <v>0</v>
      </c>
      <c r="BH340" s="152">
        <f t="shared" si="105"/>
        <v>0</v>
      </c>
      <c r="BI340" s="152">
        <f t="shared" si="106"/>
        <v>0</v>
      </c>
      <c r="BJ340" s="14" t="s">
        <v>127</v>
      </c>
      <c r="BK340" s="152">
        <f t="shared" si="107"/>
        <v>0</v>
      </c>
      <c r="BL340" s="14" t="s">
        <v>395</v>
      </c>
      <c r="BM340" s="151" t="s">
        <v>874</v>
      </c>
    </row>
    <row r="341" spans="1:65" s="2" customFormat="1" ht="24.2" customHeight="1">
      <c r="A341" s="26"/>
      <c r="B341" s="139"/>
      <c r="C341" s="153" t="s">
        <v>875</v>
      </c>
      <c r="D341" s="153" t="s">
        <v>129</v>
      </c>
      <c r="E341" s="154" t="s">
        <v>876</v>
      </c>
      <c r="F341" s="155" t="s">
        <v>877</v>
      </c>
      <c r="G341" s="156" t="s">
        <v>211</v>
      </c>
      <c r="H341" s="157">
        <v>1</v>
      </c>
      <c r="I341" s="158"/>
      <c r="J341" s="158"/>
      <c r="K341" s="159"/>
      <c r="L341" s="160"/>
      <c r="M341" s="161" t="s">
        <v>1</v>
      </c>
      <c r="N341" s="162" t="s">
        <v>34</v>
      </c>
      <c r="O341" s="149">
        <v>0</v>
      </c>
      <c r="P341" s="149">
        <f t="shared" si="99"/>
        <v>0</v>
      </c>
      <c r="Q341" s="149">
        <v>2.5000000000000001E-4</v>
      </c>
      <c r="R341" s="149">
        <f t="shared" si="100"/>
        <v>2.5000000000000001E-4</v>
      </c>
      <c r="S341" s="149">
        <v>0</v>
      </c>
      <c r="T341" s="150">
        <f t="shared" si="101"/>
        <v>0</v>
      </c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R341" s="151" t="s">
        <v>660</v>
      </c>
      <c r="AT341" s="151" t="s">
        <v>129</v>
      </c>
      <c r="AU341" s="151" t="s">
        <v>127</v>
      </c>
      <c r="AY341" s="14" t="s">
        <v>120</v>
      </c>
      <c r="BE341" s="152">
        <f t="shared" si="102"/>
        <v>0</v>
      </c>
      <c r="BF341" s="152">
        <f t="shared" si="103"/>
        <v>0</v>
      </c>
      <c r="BG341" s="152">
        <f t="shared" si="104"/>
        <v>0</v>
      </c>
      <c r="BH341" s="152">
        <f t="shared" si="105"/>
        <v>0</v>
      </c>
      <c r="BI341" s="152">
        <f t="shared" si="106"/>
        <v>0</v>
      </c>
      <c r="BJ341" s="14" t="s">
        <v>127</v>
      </c>
      <c r="BK341" s="152">
        <f t="shared" si="107"/>
        <v>0</v>
      </c>
      <c r="BL341" s="14" t="s">
        <v>660</v>
      </c>
      <c r="BM341" s="151" t="s">
        <v>878</v>
      </c>
    </row>
    <row r="342" spans="1:65" s="2" customFormat="1" ht="24.2" customHeight="1">
      <c r="A342" s="26"/>
      <c r="B342" s="139"/>
      <c r="C342" s="153" t="s">
        <v>879</v>
      </c>
      <c r="D342" s="153" t="s">
        <v>129</v>
      </c>
      <c r="E342" s="154" t="s">
        <v>880</v>
      </c>
      <c r="F342" s="155" t="s">
        <v>881</v>
      </c>
      <c r="G342" s="156" t="s">
        <v>211</v>
      </c>
      <c r="H342" s="157">
        <v>9</v>
      </c>
      <c r="I342" s="158"/>
      <c r="J342" s="158"/>
      <c r="K342" s="159"/>
      <c r="L342" s="160"/>
      <c r="M342" s="161" t="s">
        <v>1</v>
      </c>
      <c r="N342" s="162" t="s">
        <v>34</v>
      </c>
      <c r="O342" s="149">
        <v>0</v>
      </c>
      <c r="P342" s="149">
        <f t="shared" si="99"/>
        <v>0</v>
      </c>
      <c r="Q342" s="149">
        <v>2.5000000000000001E-4</v>
      </c>
      <c r="R342" s="149">
        <f t="shared" si="100"/>
        <v>2.2500000000000003E-3</v>
      </c>
      <c r="S342" s="149">
        <v>0</v>
      </c>
      <c r="T342" s="150">
        <f t="shared" si="101"/>
        <v>0</v>
      </c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R342" s="151" t="s">
        <v>660</v>
      </c>
      <c r="AT342" s="151" t="s">
        <v>129</v>
      </c>
      <c r="AU342" s="151" t="s">
        <v>127</v>
      </c>
      <c r="AY342" s="14" t="s">
        <v>120</v>
      </c>
      <c r="BE342" s="152">
        <f t="shared" si="102"/>
        <v>0</v>
      </c>
      <c r="BF342" s="152">
        <f t="shared" si="103"/>
        <v>0</v>
      </c>
      <c r="BG342" s="152">
        <f t="shared" si="104"/>
        <v>0</v>
      </c>
      <c r="BH342" s="152">
        <f t="shared" si="105"/>
        <v>0</v>
      </c>
      <c r="BI342" s="152">
        <f t="shared" si="106"/>
        <v>0</v>
      </c>
      <c r="BJ342" s="14" t="s">
        <v>127</v>
      </c>
      <c r="BK342" s="152">
        <f t="shared" si="107"/>
        <v>0</v>
      </c>
      <c r="BL342" s="14" t="s">
        <v>660</v>
      </c>
      <c r="BM342" s="151" t="s">
        <v>882</v>
      </c>
    </row>
    <row r="343" spans="1:65" s="2" customFormat="1" ht="24.2" customHeight="1">
      <c r="A343" s="26"/>
      <c r="B343" s="139"/>
      <c r="C343" s="140" t="s">
        <v>883</v>
      </c>
      <c r="D343" s="140" t="s">
        <v>122</v>
      </c>
      <c r="E343" s="141" t="s">
        <v>884</v>
      </c>
      <c r="F343" s="142" t="s">
        <v>885</v>
      </c>
      <c r="G343" s="143" t="s">
        <v>211</v>
      </c>
      <c r="H343" s="144">
        <v>1</v>
      </c>
      <c r="I343" s="145"/>
      <c r="J343" s="145"/>
      <c r="K343" s="146"/>
      <c r="L343" s="27"/>
      <c r="M343" s="147" t="s">
        <v>1</v>
      </c>
      <c r="N343" s="148" t="s">
        <v>34</v>
      </c>
      <c r="O343" s="149">
        <v>0.81</v>
      </c>
      <c r="P343" s="149">
        <f t="shared" si="99"/>
        <v>0.81</v>
      </c>
      <c r="Q343" s="149">
        <v>0</v>
      </c>
      <c r="R343" s="149">
        <f t="shared" si="100"/>
        <v>0</v>
      </c>
      <c r="S343" s="149">
        <v>0</v>
      </c>
      <c r="T343" s="150">
        <f t="shared" si="101"/>
        <v>0</v>
      </c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R343" s="151" t="s">
        <v>395</v>
      </c>
      <c r="AT343" s="151" t="s">
        <v>122</v>
      </c>
      <c r="AU343" s="151" t="s">
        <v>127</v>
      </c>
      <c r="AY343" s="14" t="s">
        <v>120</v>
      </c>
      <c r="BE343" s="152">
        <f t="shared" si="102"/>
        <v>0</v>
      </c>
      <c r="BF343" s="152">
        <f t="shared" si="103"/>
        <v>0</v>
      </c>
      <c r="BG343" s="152">
        <f t="shared" si="104"/>
        <v>0</v>
      </c>
      <c r="BH343" s="152">
        <f t="shared" si="105"/>
        <v>0</v>
      </c>
      <c r="BI343" s="152">
        <f t="shared" si="106"/>
        <v>0</v>
      </c>
      <c r="BJ343" s="14" t="s">
        <v>127</v>
      </c>
      <c r="BK343" s="152">
        <f t="shared" si="107"/>
        <v>0</v>
      </c>
      <c r="BL343" s="14" t="s">
        <v>395</v>
      </c>
      <c r="BM343" s="151" t="s">
        <v>886</v>
      </c>
    </row>
    <row r="344" spans="1:65" s="2" customFormat="1" ht="33" customHeight="1">
      <c r="A344" s="26"/>
      <c r="B344" s="139"/>
      <c r="C344" s="153" t="s">
        <v>887</v>
      </c>
      <c r="D344" s="153" t="s">
        <v>129</v>
      </c>
      <c r="E344" s="154" t="s">
        <v>888</v>
      </c>
      <c r="F344" s="155" t="s">
        <v>889</v>
      </c>
      <c r="G344" s="156" t="s">
        <v>211</v>
      </c>
      <c r="H344" s="157">
        <v>1</v>
      </c>
      <c r="I344" s="158"/>
      <c r="J344" s="158"/>
      <c r="K344" s="159"/>
      <c r="L344" s="160"/>
      <c r="M344" s="161" t="s">
        <v>1</v>
      </c>
      <c r="N344" s="162" t="s">
        <v>34</v>
      </c>
      <c r="O344" s="149">
        <v>0</v>
      </c>
      <c r="P344" s="149">
        <f t="shared" si="99"/>
        <v>0</v>
      </c>
      <c r="Q344" s="149">
        <v>1.9599999999999999E-3</v>
      </c>
      <c r="R344" s="149">
        <f t="shared" si="100"/>
        <v>1.9599999999999999E-3</v>
      </c>
      <c r="S344" s="149">
        <v>0</v>
      </c>
      <c r="T344" s="150">
        <f t="shared" si="101"/>
        <v>0</v>
      </c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R344" s="151" t="s">
        <v>660</v>
      </c>
      <c r="AT344" s="151" t="s">
        <v>129</v>
      </c>
      <c r="AU344" s="151" t="s">
        <v>127</v>
      </c>
      <c r="AY344" s="14" t="s">
        <v>120</v>
      </c>
      <c r="BE344" s="152">
        <f t="shared" si="102"/>
        <v>0</v>
      </c>
      <c r="BF344" s="152">
        <f t="shared" si="103"/>
        <v>0</v>
      </c>
      <c r="BG344" s="152">
        <f t="shared" si="104"/>
        <v>0</v>
      </c>
      <c r="BH344" s="152">
        <f t="shared" si="105"/>
        <v>0</v>
      </c>
      <c r="BI344" s="152">
        <f t="shared" si="106"/>
        <v>0</v>
      </c>
      <c r="BJ344" s="14" t="s">
        <v>127</v>
      </c>
      <c r="BK344" s="152">
        <f t="shared" si="107"/>
        <v>0</v>
      </c>
      <c r="BL344" s="14" t="s">
        <v>660</v>
      </c>
      <c r="BM344" s="151" t="s">
        <v>890</v>
      </c>
    </row>
    <row r="345" spans="1:65" s="2" customFormat="1" ht="24.2" customHeight="1">
      <c r="A345" s="26"/>
      <c r="B345" s="139"/>
      <c r="C345" s="140" t="s">
        <v>891</v>
      </c>
      <c r="D345" s="140" t="s">
        <v>122</v>
      </c>
      <c r="E345" s="141" t="s">
        <v>892</v>
      </c>
      <c r="F345" s="142" t="s">
        <v>893</v>
      </c>
      <c r="G345" s="143" t="s">
        <v>206</v>
      </c>
      <c r="H345" s="144">
        <v>108.73</v>
      </c>
      <c r="I345" s="145"/>
      <c r="J345" s="145"/>
      <c r="K345" s="146"/>
      <c r="L345" s="27"/>
      <c r="M345" s="147" t="s">
        <v>1</v>
      </c>
      <c r="N345" s="148" t="s">
        <v>34</v>
      </c>
      <c r="O345" s="149">
        <v>0.15</v>
      </c>
      <c r="P345" s="149">
        <f t="shared" si="99"/>
        <v>16.3095</v>
      </c>
      <c r="Q345" s="149">
        <v>0</v>
      </c>
      <c r="R345" s="149">
        <f t="shared" si="100"/>
        <v>0</v>
      </c>
      <c r="S345" s="149">
        <v>0</v>
      </c>
      <c r="T345" s="150">
        <f t="shared" si="101"/>
        <v>0</v>
      </c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R345" s="151" t="s">
        <v>395</v>
      </c>
      <c r="AT345" s="151" t="s">
        <v>122</v>
      </c>
      <c r="AU345" s="151" t="s">
        <v>127</v>
      </c>
      <c r="AY345" s="14" t="s">
        <v>120</v>
      </c>
      <c r="BE345" s="152">
        <f t="shared" si="102"/>
        <v>0</v>
      </c>
      <c r="BF345" s="152">
        <f t="shared" si="103"/>
        <v>0</v>
      </c>
      <c r="BG345" s="152">
        <f t="shared" si="104"/>
        <v>0</v>
      </c>
      <c r="BH345" s="152">
        <f t="shared" si="105"/>
        <v>0</v>
      </c>
      <c r="BI345" s="152">
        <f t="shared" si="106"/>
        <v>0</v>
      </c>
      <c r="BJ345" s="14" t="s">
        <v>127</v>
      </c>
      <c r="BK345" s="152">
        <f t="shared" si="107"/>
        <v>0</v>
      </c>
      <c r="BL345" s="14" t="s">
        <v>395</v>
      </c>
      <c r="BM345" s="151" t="s">
        <v>894</v>
      </c>
    </row>
    <row r="346" spans="1:65" s="2" customFormat="1" ht="16.5" customHeight="1">
      <c r="A346" s="26"/>
      <c r="B346" s="139"/>
      <c r="C346" s="153" t="s">
        <v>895</v>
      </c>
      <c r="D346" s="153" t="s">
        <v>129</v>
      </c>
      <c r="E346" s="154" t="s">
        <v>896</v>
      </c>
      <c r="F346" s="155" t="s">
        <v>897</v>
      </c>
      <c r="G346" s="156" t="s">
        <v>132</v>
      </c>
      <c r="H346" s="157">
        <v>67.956000000000003</v>
      </c>
      <c r="I346" s="158"/>
      <c r="J346" s="158"/>
      <c r="K346" s="159"/>
      <c r="L346" s="160"/>
      <c r="M346" s="161" t="s">
        <v>1</v>
      </c>
      <c r="N346" s="162" t="s">
        <v>34</v>
      </c>
      <c r="O346" s="149">
        <v>0</v>
      </c>
      <c r="P346" s="149">
        <f t="shared" si="99"/>
        <v>0</v>
      </c>
      <c r="Q346" s="149">
        <v>1E-3</v>
      </c>
      <c r="R346" s="149">
        <f t="shared" si="100"/>
        <v>6.7956000000000003E-2</v>
      </c>
      <c r="S346" s="149">
        <v>0</v>
      </c>
      <c r="T346" s="150">
        <f t="shared" si="101"/>
        <v>0</v>
      </c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R346" s="151" t="s">
        <v>660</v>
      </c>
      <c r="AT346" s="151" t="s">
        <v>129</v>
      </c>
      <c r="AU346" s="151" t="s">
        <v>127</v>
      </c>
      <c r="AY346" s="14" t="s">
        <v>120</v>
      </c>
      <c r="BE346" s="152">
        <f t="shared" si="102"/>
        <v>0</v>
      </c>
      <c r="BF346" s="152">
        <f t="shared" si="103"/>
        <v>0</v>
      </c>
      <c r="BG346" s="152">
        <f t="shared" si="104"/>
        <v>0</v>
      </c>
      <c r="BH346" s="152">
        <f t="shared" si="105"/>
        <v>0</v>
      </c>
      <c r="BI346" s="152">
        <f t="shared" si="106"/>
        <v>0</v>
      </c>
      <c r="BJ346" s="14" t="s">
        <v>127</v>
      </c>
      <c r="BK346" s="152">
        <f t="shared" si="107"/>
        <v>0</v>
      </c>
      <c r="BL346" s="14" t="s">
        <v>660</v>
      </c>
      <c r="BM346" s="151" t="s">
        <v>898</v>
      </c>
    </row>
    <row r="347" spans="1:65" s="2" customFormat="1" ht="16.5" customHeight="1">
      <c r="A347" s="26"/>
      <c r="B347" s="139"/>
      <c r="C347" s="140" t="s">
        <v>899</v>
      </c>
      <c r="D347" s="140" t="s">
        <v>122</v>
      </c>
      <c r="E347" s="141" t="s">
        <v>900</v>
      </c>
      <c r="F347" s="142" t="s">
        <v>901</v>
      </c>
      <c r="G347" s="143" t="s">
        <v>211</v>
      </c>
      <c r="H347" s="144">
        <v>4</v>
      </c>
      <c r="I347" s="145"/>
      <c r="J347" s="145"/>
      <c r="K347" s="146"/>
      <c r="L347" s="27"/>
      <c r="M347" s="147" t="s">
        <v>1</v>
      </c>
      <c r="N347" s="148" t="s">
        <v>34</v>
      </c>
      <c r="O347" s="149">
        <v>5.1999999999999998E-2</v>
      </c>
      <c r="P347" s="149">
        <f t="shared" si="99"/>
        <v>0.20799999999999999</v>
      </c>
      <c r="Q347" s="149">
        <v>0</v>
      </c>
      <c r="R347" s="149">
        <f t="shared" si="100"/>
        <v>0</v>
      </c>
      <c r="S347" s="149">
        <v>0</v>
      </c>
      <c r="T347" s="150">
        <f t="shared" si="101"/>
        <v>0</v>
      </c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R347" s="151" t="s">
        <v>395</v>
      </c>
      <c r="AT347" s="151" t="s">
        <v>122</v>
      </c>
      <c r="AU347" s="151" t="s">
        <v>127</v>
      </c>
      <c r="AY347" s="14" t="s">
        <v>120</v>
      </c>
      <c r="BE347" s="152">
        <f t="shared" si="102"/>
        <v>0</v>
      </c>
      <c r="BF347" s="152">
        <f t="shared" si="103"/>
        <v>0</v>
      </c>
      <c r="BG347" s="152">
        <f t="shared" si="104"/>
        <v>0</v>
      </c>
      <c r="BH347" s="152">
        <f t="shared" si="105"/>
        <v>0</v>
      </c>
      <c r="BI347" s="152">
        <f t="shared" si="106"/>
        <v>0</v>
      </c>
      <c r="BJ347" s="14" t="s">
        <v>127</v>
      </c>
      <c r="BK347" s="152">
        <f t="shared" si="107"/>
        <v>0</v>
      </c>
      <c r="BL347" s="14" t="s">
        <v>395</v>
      </c>
      <c r="BM347" s="151" t="s">
        <v>902</v>
      </c>
    </row>
    <row r="348" spans="1:65" s="2" customFormat="1" ht="16.5" customHeight="1">
      <c r="A348" s="26"/>
      <c r="B348" s="139"/>
      <c r="C348" s="153" t="s">
        <v>903</v>
      </c>
      <c r="D348" s="153" t="s">
        <v>129</v>
      </c>
      <c r="E348" s="154" t="s">
        <v>904</v>
      </c>
      <c r="F348" s="155" t="s">
        <v>905</v>
      </c>
      <c r="G348" s="156" t="s">
        <v>211</v>
      </c>
      <c r="H348" s="157">
        <v>4</v>
      </c>
      <c r="I348" s="158"/>
      <c r="J348" s="158"/>
      <c r="K348" s="159"/>
      <c r="L348" s="160"/>
      <c r="M348" s="161" t="s">
        <v>1</v>
      </c>
      <c r="N348" s="162" t="s">
        <v>34</v>
      </c>
      <c r="O348" s="149">
        <v>0</v>
      </c>
      <c r="P348" s="149">
        <f t="shared" si="99"/>
        <v>0</v>
      </c>
      <c r="Q348" s="149">
        <v>3.0000000000000001E-5</v>
      </c>
      <c r="R348" s="149">
        <f t="shared" si="100"/>
        <v>1.2E-4</v>
      </c>
      <c r="S348" s="149">
        <v>0</v>
      </c>
      <c r="T348" s="150">
        <f t="shared" si="101"/>
        <v>0</v>
      </c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R348" s="151" t="s">
        <v>660</v>
      </c>
      <c r="AT348" s="151" t="s">
        <v>129</v>
      </c>
      <c r="AU348" s="151" t="s">
        <v>127</v>
      </c>
      <c r="AY348" s="14" t="s">
        <v>120</v>
      </c>
      <c r="BE348" s="152">
        <f t="shared" si="102"/>
        <v>0</v>
      </c>
      <c r="BF348" s="152">
        <f t="shared" si="103"/>
        <v>0</v>
      </c>
      <c r="BG348" s="152">
        <f t="shared" si="104"/>
        <v>0</v>
      </c>
      <c r="BH348" s="152">
        <f t="shared" si="105"/>
        <v>0</v>
      </c>
      <c r="BI348" s="152">
        <f t="shared" si="106"/>
        <v>0</v>
      </c>
      <c r="BJ348" s="14" t="s">
        <v>127</v>
      </c>
      <c r="BK348" s="152">
        <f t="shared" si="107"/>
        <v>0</v>
      </c>
      <c r="BL348" s="14" t="s">
        <v>660</v>
      </c>
      <c r="BM348" s="151" t="s">
        <v>906</v>
      </c>
    </row>
    <row r="349" spans="1:65" s="2" customFormat="1" ht="16.5" customHeight="1">
      <c r="A349" s="26"/>
      <c r="B349" s="139"/>
      <c r="C349" s="140" t="s">
        <v>907</v>
      </c>
      <c r="D349" s="140" t="s">
        <v>122</v>
      </c>
      <c r="E349" s="141" t="s">
        <v>908</v>
      </c>
      <c r="F349" s="142" t="s">
        <v>909</v>
      </c>
      <c r="G349" s="143" t="s">
        <v>211</v>
      </c>
      <c r="H349" s="144">
        <v>30</v>
      </c>
      <c r="I349" s="145"/>
      <c r="J349" s="145"/>
      <c r="K349" s="146"/>
      <c r="L349" s="27"/>
      <c r="M349" s="147" t="s">
        <v>1</v>
      </c>
      <c r="N349" s="148" t="s">
        <v>34</v>
      </c>
      <c r="O349" s="149">
        <v>7.2999999999999995E-2</v>
      </c>
      <c r="P349" s="149">
        <f t="shared" si="99"/>
        <v>2.19</v>
      </c>
      <c r="Q349" s="149">
        <v>0</v>
      </c>
      <c r="R349" s="149">
        <f t="shared" si="100"/>
        <v>0</v>
      </c>
      <c r="S349" s="149">
        <v>0</v>
      </c>
      <c r="T349" s="150">
        <f t="shared" si="101"/>
        <v>0</v>
      </c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R349" s="151" t="s">
        <v>395</v>
      </c>
      <c r="AT349" s="151" t="s">
        <v>122</v>
      </c>
      <c r="AU349" s="151" t="s">
        <v>127</v>
      </c>
      <c r="AY349" s="14" t="s">
        <v>120</v>
      </c>
      <c r="BE349" s="152">
        <f t="shared" si="102"/>
        <v>0</v>
      </c>
      <c r="BF349" s="152">
        <f t="shared" si="103"/>
        <v>0</v>
      </c>
      <c r="BG349" s="152">
        <f t="shared" si="104"/>
        <v>0</v>
      </c>
      <c r="BH349" s="152">
        <f t="shared" si="105"/>
        <v>0</v>
      </c>
      <c r="BI349" s="152">
        <f t="shared" si="106"/>
        <v>0</v>
      </c>
      <c r="BJ349" s="14" t="s">
        <v>127</v>
      </c>
      <c r="BK349" s="152">
        <f t="shared" si="107"/>
        <v>0</v>
      </c>
      <c r="BL349" s="14" t="s">
        <v>395</v>
      </c>
      <c r="BM349" s="151" t="s">
        <v>910</v>
      </c>
    </row>
    <row r="350" spans="1:65" s="2" customFormat="1" ht="24.2" customHeight="1">
      <c r="A350" s="26"/>
      <c r="B350" s="139"/>
      <c r="C350" s="153" t="s">
        <v>911</v>
      </c>
      <c r="D350" s="153" t="s">
        <v>129</v>
      </c>
      <c r="E350" s="154" t="s">
        <v>912</v>
      </c>
      <c r="F350" s="155" t="s">
        <v>913</v>
      </c>
      <c r="G350" s="156" t="s">
        <v>211</v>
      </c>
      <c r="H350" s="157">
        <v>30</v>
      </c>
      <c r="I350" s="158"/>
      <c r="J350" s="158"/>
      <c r="K350" s="159"/>
      <c r="L350" s="160"/>
      <c r="M350" s="161" t="s">
        <v>1</v>
      </c>
      <c r="N350" s="162" t="s">
        <v>34</v>
      </c>
      <c r="O350" s="149">
        <v>0</v>
      </c>
      <c r="P350" s="149">
        <f t="shared" si="99"/>
        <v>0</v>
      </c>
      <c r="Q350" s="149">
        <v>1.06E-3</v>
      </c>
      <c r="R350" s="149">
        <f t="shared" si="100"/>
        <v>3.1800000000000002E-2</v>
      </c>
      <c r="S350" s="149">
        <v>0</v>
      </c>
      <c r="T350" s="150">
        <f t="shared" si="101"/>
        <v>0</v>
      </c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R350" s="151" t="s">
        <v>660</v>
      </c>
      <c r="AT350" s="151" t="s">
        <v>129</v>
      </c>
      <c r="AU350" s="151" t="s">
        <v>127</v>
      </c>
      <c r="AY350" s="14" t="s">
        <v>120</v>
      </c>
      <c r="BE350" s="152">
        <f t="shared" si="102"/>
        <v>0</v>
      </c>
      <c r="BF350" s="152">
        <f t="shared" si="103"/>
        <v>0</v>
      </c>
      <c r="BG350" s="152">
        <f t="shared" si="104"/>
        <v>0</v>
      </c>
      <c r="BH350" s="152">
        <f t="shared" si="105"/>
        <v>0</v>
      </c>
      <c r="BI350" s="152">
        <f t="shared" si="106"/>
        <v>0</v>
      </c>
      <c r="BJ350" s="14" t="s">
        <v>127</v>
      </c>
      <c r="BK350" s="152">
        <f t="shared" si="107"/>
        <v>0</v>
      </c>
      <c r="BL350" s="14" t="s">
        <v>660</v>
      </c>
      <c r="BM350" s="151" t="s">
        <v>914</v>
      </c>
    </row>
    <row r="351" spans="1:65" s="2" customFormat="1" ht="24.2" customHeight="1">
      <c r="A351" s="26"/>
      <c r="B351" s="139"/>
      <c r="C351" s="153" t="s">
        <v>915</v>
      </c>
      <c r="D351" s="153" t="s">
        <v>129</v>
      </c>
      <c r="E351" s="154" t="s">
        <v>916</v>
      </c>
      <c r="F351" s="155" t="s">
        <v>917</v>
      </c>
      <c r="G351" s="156" t="s">
        <v>211</v>
      </c>
      <c r="H351" s="157">
        <v>30</v>
      </c>
      <c r="I351" s="158"/>
      <c r="J351" s="158"/>
      <c r="K351" s="159"/>
      <c r="L351" s="160"/>
      <c r="M351" s="161" t="s">
        <v>1</v>
      </c>
      <c r="N351" s="162" t="s">
        <v>34</v>
      </c>
      <c r="O351" s="149">
        <v>0</v>
      </c>
      <c r="P351" s="149">
        <f t="shared" si="99"/>
        <v>0</v>
      </c>
      <c r="Q351" s="149">
        <v>1E-4</v>
      </c>
      <c r="R351" s="149">
        <f t="shared" si="100"/>
        <v>3.0000000000000001E-3</v>
      </c>
      <c r="S351" s="149">
        <v>0</v>
      </c>
      <c r="T351" s="150">
        <f t="shared" si="101"/>
        <v>0</v>
      </c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R351" s="151" t="s">
        <v>660</v>
      </c>
      <c r="AT351" s="151" t="s">
        <v>129</v>
      </c>
      <c r="AU351" s="151" t="s">
        <v>127</v>
      </c>
      <c r="AY351" s="14" t="s">
        <v>120</v>
      </c>
      <c r="BE351" s="152">
        <f t="shared" si="102"/>
        <v>0</v>
      </c>
      <c r="BF351" s="152">
        <f t="shared" si="103"/>
        <v>0</v>
      </c>
      <c r="BG351" s="152">
        <f t="shared" si="104"/>
        <v>0</v>
      </c>
      <c r="BH351" s="152">
        <f t="shared" si="105"/>
        <v>0</v>
      </c>
      <c r="BI351" s="152">
        <f t="shared" si="106"/>
        <v>0</v>
      </c>
      <c r="BJ351" s="14" t="s">
        <v>127</v>
      </c>
      <c r="BK351" s="152">
        <f t="shared" si="107"/>
        <v>0</v>
      </c>
      <c r="BL351" s="14" t="s">
        <v>660</v>
      </c>
      <c r="BM351" s="151" t="s">
        <v>918</v>
      </c>
    </row>
    <row r="352" spans="1:65" s="2" customFormat="1" ht="24.2" customHeight="1">
      <c r="A352" s="26"/>
      <c r="B352" s="139"/>
      <c r="C352" s="140" t="s">
        <v>919</v>
      </c>
      <c r="D352" s="140" t="s">
        <v>122</v>
      </c>
      <c r="E352" s="141" t="s">
        <v>920</v>
      </c>
      <c r="F352" s="142" t="s">
        <v>921</v>
      </c>
      <c r="G352" s="143" t="s">
        <v>211</v>
      </c>
      <c r="H352" s="144">
        <v>8</v>
      </c>
      <c r="I352" s="145"/>
      <c r="J352" s="145"/>
      <c r="K352" s="146"/>
      <c r="L352" s="27"/>
      <c r="M352" s="147" t="s">
        <v>1</v>
      </c>
      <c r="N352" s="148" t="s">
        <v>34</v>
      </c>
      <c r="O352" s="149">
        <v>0.41799999999999998</v>
      </c>
      <c r="P352" s="149">
        <f t="shared" si="99"/>
        <v>3.3439999999999999</v>
      </c>
      <c r="Q352" s="149">
        <v>0</v>
      </c>
      <c r="R352" s="149">
        <f t="shared" si="100"/>
        <v>0</v>
      </c>
      <c r="S352" s="149">
        <v>0</v>
      </c>
      <c r="T352" s="150">
        <f t="shared" si="101"/>
        <v>0</v>
      </c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R352" s="151" t="s">
        <v>395</v>
      </c>
      <c r="AT352" s="151" t="s">
        <v>122</v>
      </c>
      <c r="AU352" s="151" t="s">
        <v>127</v>
      </c>
      <c r="AY352" s="14" t="s">
        <v>120</v>
      </c>
      <c r="BE352" s="152">
        <f t="shared" si="102"/>
        <v>0</v>
      </c>
      <c r="BF352" s="152">
        <f t="shared" si="103"/>
        <v>0</v>
      </c>
      <c r="BG352" s="152">
        <f t="shared" si="104"/>
        <v>0</v>
      </c>
      <c r="BH352" s="152">
        <f t="shared" si="105"/>
        <v>0</v>
      </c>
      <c r="BI352" s="152">
        <f t="shared" si="106"/>
        <v>0</v>
      </c>
      <c r="BJ352" s="14" t="s">
        <v>127</v>
      </c>
      <c r="BK352" s="152">
        <f t="shared" si="107"/>
        <v>0</v>
      </c>
      <c r="BL352" s="14" t="s">
        <v>395</v>
      </c>
      <c r="BM352" s="151" t="s">
        <v>922</v>
      </c>
    </row>
    <row r="353" spans="1:65" s="2" customFormat="1" ht="24.2" customHeight="1">
      <c r="A353" s="26"/>
      <c r="B353" s="139"/>
      <c r="C353" s="153" t="s">
        <v>923</v>
      </c>
      <c r="D353" s="153" t="s">
        <v>129</v>
      </c>
      <c r="E353" s="154" t="s">
        <v>924</v>
      </c>
      <c r="F353" s="155" t="s">
        <v>925</v>
      </c>
      <c r="G353" s="156" t="s">
        <v>211</v>
      </c>
      <c r="H353" s="157">
        <v>8</v>
      </c>
      <c r="I353" s="158"/>
      <c r="J353" s="158"/>
      <c r="K353" s="159"/>
      <c r="L353" s="160"/>
      <c r="M353" s="161" t="s">
        <v>1</v>
      </c>
      <c r="N353" s="162" t="s">
        <v>34</v>
      </c>
      <c r="O353" s="149">
        <v>0</v>
      </c>
      <c r="P353" s="149">
        <f t="shared" si="99"/>
        <v>0</v>
      </c>
      <c r="Q353" s="149">
        <v>2.2899999999999999E-3</v>
      </c>
      <c r="R353" s="149">
        <f t="shared" si="100"/>
        <v>1.8319999999999999E-2</v>
      </c>
      <c r="S353" s="149">
        <v>0</v>
      </c>
      <c r="T353" s="150">
        <f t="shared" si="101"/>
        <v>0</v>
      </c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R353" s="151" t="s">
        <v>660</v>
      </c>
      <c r="AT353" s="151" t="s">
        <v>129</v>
      </c>
      <c r="AU353" s="151" t="s">
        <v>127</v>
      </c>
      <c r="AY353" s="14" t="s">
        <v>120</v>
      </c>
      <c r="BE353" s="152">
        <f t="shared" si="102"/>
        <v>0</v>
      </c>
      <c r="BF353" s="152">
        <f t="shared" si="103"/>
        <v>0</v>
      </c>
      <c r="BG353" s="152">
        <f t="shared" si="104"/>
        <v>0</v>
      </c>
      <c r="BH353" s="152">
        <f t="shared" si="105"/>
        <v>0</v>
      </c>
      <c r="BI353" s="152">
        <f t="shared" si="106"/>
        <v>0</v>
      </c>
      <c r="BJ353" s="14" t="s">
        <v>127</v>
      </c>
      <c r="BK353" s="152">
        <f t="shared" si="107"/>
        <v>0</v>
      </c>
      <c r="BL353" s="14" t="s">
        <v>660</v>
      </c>
      <c r="BM353" s="151" t="s">
        <v>926</v>
      </c>
    </row>
    <row r="354" spans="1:65" s="2" customFormat="1" ht="21.75" customHeight="1">
      <c r="A354" s="26"/>
      <c r="B354" s="139"/>
      <c r="C354" s="140" t="s">
        <v>927</v>
      </c>
      <c r="D354" s="140" t="s">
        <v>122</v>
      </c>
      <c r="E354" s="141" t="s">
        <v>928</v>
      </c>
      <c r="F354" s="142" t="s">
        <v>929</v>
      </c>
      <c r="G354" s="143" t="s">
        <v>211</v>
      </c>
      <c r="H354" s="144">
        <v>16</v>
      </c>
      <c r="I354" s="145"/>
      <c r="J354" s="145"/>
      <c r="K354" s="146"/>
      <c r="L354" s="27"/>
      <c r="M354" s="147" t="s">
        <v>1</v>
      </c>
      <c r="N354" s="148" t="s">
        <v>34</v>
      </c>
      <c r="O354" s="149">
        <v>0.16700000000000001</v>
      </c>
      <c r="P354" s="149">
        <f t="shared" si="99"/>
        <v>2.6720000000000002</v>
      </c>
      <c r="Q354" s="149">
        <v>0</v>
      </c>
      <c r="R354" s="149">
        <f t="shared" si="100"/>
        <v>0</v>
      </c>
      <c r="S354" s="149">
        <v>0</v>
      </c>
      <c r="T354" s="150">
        <f t="shared" si="101"/>
        <v>0</v>
      </c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R354" s="151" t="s">
        <v>395</v>
      </c>
      <c r="AT354" s="151" t="s">
        <v>122</v>
      </c>
      <c r="AU354" s="151" t="s">
        <v>127</v>
      </c>
      <c r="AY354" s="14" t="s">
        <v>120</v>
      </c>
      <c r="BE354" s="152">
        <f t="shared" si="102"/>
        <v>0</v>
      </c>
      <c r="BF354" s="152">
        <f t="shared" si="103"/>
        <v>0</v>
      </c>
      <c r="BG354" s="152">
        <f t="shared" si="104"/>
        <v>0</v>
      </c>
      <c r="BH354" s="152">
        <f t="shared" si="105"/>
        <v>0</v>
      </c>
      <c r="BI354" s="152">
        <f t="shared" si="106"/>
        <v>0</v>
      </c>
      <c r="BJ354" s="14" t="s">
        <v>127</v>
      </c>
      <c r="BK354" s="152">
        <f t="shared" si="107"/>
        <v>0</v>
      </c>
      <c r="BL354" s="14" t="s">
        <v>395</v>
      </c>
      <c r="BM354" s="151" t="s">
        <v>930</v>
      </c>
    </row>
    <row r="355" spans="1:65" s="2" customFormat="1" ht="16.5" customHeight="1">
      <c r="A355" s="26"/>
      <c r="B355" s="139"/>
      <c r="C355" s="153" t="s">
        <v>931</v>
      </c>
      <c r="D355" s="153" t="s">
        <v>129</v>
      </c>
      <c r="E355" s="154" t="s">
        <v>932</v>
      </c>
      <c r="F355" s="155" t="s">
        <v>933</v>
      </c>
      <c r="G355" s="156" t="s">
        <v>211</v>
      </c>
      <c r="H355" s="157">
        <v>16</v>
      </c>
      <c r="I355" s="158"/>
      <c r="J355" s="158"/>
      <c r="K355" s="159"/>
      <c r="L355" s="160"/>
      <c r="M355" s="161" t="s">
        <v>1</v>
      </c>
      <c r="N355" s="162" t="s">
        <v>34</v>
      </c>
      <c r="O355" s="149">
        <v>0</v>
      </c>
      <c r="P355" s="149">
        <f t="shared" si="99"/>
        <v>0</v>
      </c>
      <c r="Q355" s="149">
        <v>2.2000000000000001E-4</v>
      </c>
      <c r="R355" s="149">
        <f t="shared" si="100"/>
        <v>3.5200000000000001E-3</v>
      </c>
      <c r="S355" s="149">
        <v>0</v>
      </c>
      <c r="T355" s="150">
        <f t="shared" si="101"/>
        <v>0</v>
      </c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R355" s="151" t="s">
        <v>660</v>
      </c>
      <c r="AT355" s="151" t="s">
        <v>129</v>
      </c>
      <c r="AU355" s="151" t="s">
        <v>127</v>
      </c>
      <c r="AY355" s="14" t="s">
        <v>120</v>
      </c>
      <c r="BE355" s="152">
        <f t="shared" si="102"/>
        <v>0</v>
      </c>
      <c r="BF355" s="152">
        <f t="shared" si="103"/>
        <v>0</v>
      </c>
      <c r="BG355" s="152">
        <f t="shared" si="104"/>
        <v>0</v>
      </c>
      <c r="BH355" s="152">
        <f t="shared" si="105"/>
        <v>0</v>
      </c>
      <c r="BI355" s="152">
        <f t="shared" si="106"/>
        <v>0</v>
      </c>
      <c r="BJ355" s="14" t="s">
        <v>127</v>
      </c>
      <c r="BK355" s="152">
        <f t="shared" si="107"/>
        <v>0</v>
      </c>
      <c r="BL355" s="14" t="s">
        <v>660</v>
      </c>
      <c r="BM355" s="151" t="s">
        <v>934</v>
      </c>
    </row>
    <row r="356" spans="1:65" s="2" customFormat="1" ht="24.2" customHeight="1">
      <c r="A356" s="26"/>
      <c r="B356" s="139"/>
      <c r="C356" s="140" t="s">
        <v>935</v>
      </c>
      <c r="D356" s="140" t="s">
        <v>122</v>
      </c>
      <c r="E356" s="141" t="s">
        <v>936</v>
      </c>
      <c r="F356" s="142" t="s">
        <v>937</v>
      </c>
      <c r="G356" s="143" t="s">
        <v>206</v>
      </c>
      <c r="H356" s="144">
        <v>25</v>
      </c>
      <c r="I356" s="145"/>
      <c r="J356" s="145"/>
      <c r="K356" s="146"/>
      <c r="L356" s="27"/>
      <c r="M356" s="147" t="s">
        <v>1</v>
      </c>
      <c r="N356" s="148" t="s">
        <v>34</v>
      </c>
      <c r="O356" s="149">
        <v>6.0100000000000001E-2</v>
      </c>
      <c r="P356" s="149">
        <f t="shared" si="99"/>
        <v>1.5024999999999999</v>
      </c>
      <c r="Q356" s="149">
        <v>0</v>
      </c>
      <c r="R356" s="149">
        <f t="shared" si="100"/>
        <v>0</v>
      </c>
      <c r="S356" s="149">
        <v>0</v>
      </c>
      <c r="T356" s="150">
        <f t="shared" si="101"/>
        <v>0</v>
      </c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R356" s="151" t="s">
        <v>395</v>
      </c>
      <c r="AT356" s="151" t="s">
        <v>122</v>
      </c>
      <c r="AU356" s="151" t="s">
        <v>127</v>
      </c>
      <c r="AY356" s="14" t="s">
        <v>120</v>
      </c>
      <c r="BE356" s="152">
        <f t="shared" si="102"/>
        <v>0</v>
      </c>
      <c r="BF356" s="152">
        <f t="shared" si="103"/>
        <v>0</v>
      </c>
      <c r="BG356" s="152">
        <f t="shared" si="104"/>
        <v>0</v>
      </c>
      <c r="BH356" s="152">
        <f t="shared" si="105"/>
        <v>0</v>
      </c>
      <c r="BI356" s="152">
        <f t="shared" si="106"/>
        <v>0</v>
      </c>
      <c r="BJ356" s="14" t="s">
        <v>127</v>
      </c>
      <c r="BK356" s="152">
        <f t="shared" si="107"/>
        <v>0</v>
      </c>
      <c r="BL356" s="14" t="s">
        <v>395</v>
      </c>
      <c r="BM356" s="151" t="s">
        <v>938</v>
      </c>
    </row>
    <row r="357" spans="1:65" s="2" customFormat="1" ht="16.5" customHeight="1">
      <c r="A357" s="26"/>
      <c r="B357" s="139"/>
      <c r="C357" s="153" t="s">
        <v>939</v>
      </c>
      <c r="D357" s="153" t="s">
        <v>129</v>
      </c>
      <c r="E357" s="154" t="s">
        <v>940</v>
      </c>
      <c r="F357" s="155" t="s">
        <v>941</v>
      </c>
      <c r="G357" s="156" t="s">
        <v>206</v>
      </c>
      <c r="H357" s="157">
        <v>25</v>
      </c>
      <c r="I357" s="158"/>
      <c r="J357" s="158"/>
      <c r="K357" s="159"/>
      <c r="L357" s="160"/>
      <c r="M357" s="161" t="s">
        <v>1</v>
      </c>
      <c r="N357" s="162" t="s">
        <v>34</v>
      </c>
      <c r="O357" s="149">
        <v>0</v>
      </c>
      <c r="P357" s="149">
        <f t="shared" si="99"/>
        <v>0</v>
      </c>
      <c r="Q357" s="149">
        <v>5.0000000000000002E-5</v>
      </c>
      <c r="R357" s="149">
        <f t="shared" si="100"/>
        <v>1.25E-3</v>
      </c>
      <c r="S357" s="149">
        <v>0</v>
      </c>
      <c r="T357" s="150">
        <f t="shared" si="101"/>
        <v>0</v>
      </c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R357" s="151" t="s">
        <v>660</v>
      </c>
      <c r="AT357" s="151" t="s">
        <v>129</v>
      </c>
      <c r="AU357" s="151" t="s">
        <v>127</v>
      </c>
      <c r="AY357" s="14" t="s">
        <v>120</v>
      </c>
      <c r="BE357" s="152">
        <f t="shared" si="102"/>
        <v>0</v>
      </c>
      <c r="BF357" s="152">
        <f t="shared" si="103"/>
        <v>0</v>
      </c>
      <c r="BG357" s="152">
        <f t="shared" si="104"/>
        <v>0</v>
      </c>
      <c r="BH357" s="152">
        <f t="shared" si="105"/>
        <v>0</v>
      </c>
      <c r="BI357" s="152">
        <f t="shared" si="106"/>
        <v>0</v>
      </c>
      <c r="BJ357" s="14" t="s">
        <v>127</v>
      </c>
      <c r="BK357" s="152">
        <f t="shared" si="107"/>
        <v>0</v>
      </c>
      <c r="BL357" s="14" t="s">
        <v>660</v>
      </c>
      <c r="BM357" s="151" t="s">
        <v>942</v>
      </c>
    </row>
    <row r="358" spans="1:65" s="2" customFormat="1" ht="21.75" customHeight="1">
      <c r="A358" s="26"/>
      <c r="B358" s="139"/>
      <c r="C358" s="140" t="s">
        <v>943</v>
      </c>
      <c r="D358" s="140" t="s">
        <v>122</v>
      </c>
      <c r="E358" s="141" t="s">
        <v>944</v>
      </c>
      <c r="F358" s="142" t="s">
        <v>945</v>
      </c>
      <c r="G358" s="143" t="s">
        <v>206</v>
      </c>
      <c r="H358" s="144">
        <v>100</v>
      </c>
      <c r="I358" s="145"/>
      <c r="J358" s="145"/>
      <c r="K358" s="146"/>
      <c r="L358" s="27"/>
      <c r="M358" s="147" t="s">
        <v>1</v>
      </c>
      <c r="N358" s="148" t="s">
        <v>34</v>
      </c>
      <c r="O358" s="149">
        <v>0.05</v>
      </c>
      <c r="P358" s="149">
        <f t="shared" si="99"/>
        <v>5</v>
      </c>
      <c r="Q358" s="149">
        <v>0</v>
      </c>
      <c r="R358" s="149">
        <f t="shared" si="100"/>
        <v>0</v>
      </c>
      <c r="S358" s="149">
        <v>0</v>
      </c>
      <c r="T358" s="150">
        <f t="shared" si="101"/>
        <v>0</v>
      </c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R358" s="151" t="s">
        <v>395</v>
      </c>
      <c r="AT358" s="151" t="s">
        <v>122</v>
      </c>
      <c r="AU358" s="151" t="s">
        <v>127</v>
      </c>
      <c r="AY358" s="14" t="s">
        <v>120</v>
      </c>
      <c r="BE358" s="152">
        <f t="shared" si="102"/>
        <v>0</v>
      </c>
      <c r="BF358" s="152">
        <f t="shared" si="103"/>
        <v>0</v>
      </c>
      <c r="BG358" s="152">
        <f t="shared" si="104"/>
        <v>0</v>
      </c>
      <c r="BH358" s="152">
        <f t="shared" si="105"/>
        <v>0</v>
      </c>
      <c r="BI358" s="152">
        <f t="shared" si="106"/>
        <v>0</v>
      </c>
      <c r="BJ358" s="14" t="s">
        <v>127</v>
      </c>
      <c r="BK358" s="152">
        <f t="shared" si="107"/>
        <v>0</v>
      </c>
      <c r="BL358" s="14" t="s">
        <v>395</v>
      </c>
      <c r="BM358" s="151" t="s">
        <v>946</v>
      </c>
    </row>
    <row r="359" spans="1:65" s="2" customFormat="1" ht="16.5" customHeight="1">
      <c r="A359" s="26"/>
      <c r="B359" s="139"/>
      <c r="C359" s="153" t="s">
        <v>947</v>
      </c>
      <c r="D359" s="153" t="s">
        <v>129</v>
      </c>
      <c r="E359" s="154" t="s">
        <v>948</v>
      </c>
      <c r="F359" s="155" t="s">
        <v>949</v>
      </c>
      <c r="G359" s="156" t="s">
        <v>206</v>
      </c>
      <c r="H359" s="157">
        <v>100</v>
      </c>
      <c r="I359" s="158"/>
      <c r="J359" s="158"/>
      <c r="K359" s="159"/>
      <c r="L359" s="160"/>
      <c r="M359" s="161" t="s">
        <v>1</v>
      </c>
      <c r="N359" s="162" t="s">
        <v>34</v>
      </c>
      <c r="O359" s="149">
        <v>0</v>
      </c>
      <c r="P359" s="149">
        <f t="shared" si="99"/>
        <v>0</v>
      </c>
      <c r="Q359" s="149">
        <v>1.3999999999999999E-4</v>
      </c>
      <c r="R359" s="149">
        <f t="shared" si="100"/>
        <v>1.3999999999999999E-2</v>
      </c>
      <c r="S359" s="149">
        <v>0</v>
      </c>
      <c r="T359" s="150">
        <f t="shared" si="101"/>
        <v>0</v>
      </c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R359" s="151" t="s">
        <v>660</v>
      </c>
      <c r="AT359" s="151" t="s">
        <v>129</v>
      </c>
      <c r="AU359" s="151" t="s">
        <v>127</v>
      </c>
      <c r="AY359" s="14" t="s">
        <v>120</v>
      </c>
      <c r="BE359" s="152">
        <f t="shared" si="102"/>
        <v>0</v>
      </c>
      <c r="BF359" s="152">
        <f t="shared" si="103"/>
        <v>0</v>
      </c>
      <c r="BG359" s="152">
        <f t="shared" si="104"/>
        <v>0</v>
      </c>
      <c r="BH359" s="152">
        <f t="shared" si="105"/>
        <v>0</v>
      </c>
      <c r="BI359" s="152">
        <f t="shared" si="106"/>
        <v>0</v>
      </c>
      <c r="BJ359" s="14" t="s">
        <v>127</v>
      </c>
      <c r="BK359" s="152">
        <f t="shared" si="107"/>
        <v>0</v>
      </c>
      <c r="BL359" s="14" t="s">
        <v>660</v>
      </c>
      <c r="BM359" s="151" t="s">
        <v>950</v>
      </c>
    </row>
    <row r="360" spans="1:65" s="2" customFormat="1" ht="21.75" customHeight="1">
      <c r="A360" s="26"/>
      <c r="B360" s="139"/>
      <c r="C360" s="140" t="s">
        <v>951</v>
      </c>
      <c r="D360" s="140" t="s">
        <v>122</v>
      </c>
      <c r="E360" s="141" t="s">
        <v>952</v>
      </c>
      <c r="F360" s="142" t="s">
        <v>953</v>
      </c>
      <c r="G360" s="143" t="s">
        <v>206</v>
      </c>
      <c r="H360" s="144">
        <v>250</v>
      </c>
      <c r="I360" s="145"/>
      <c r="J360" s="145"/>
      <c r="K360" s="146"/>
      <c r="L360" s="27"/>
      <c r="M360" s="147" t="s">
        <v>1</v>
      </c>
      <c r="N360" s="148" t="s">
        <v>34</v>
      </c>
      <c r="O360" s="149">
        <v>5.3999999999999999E-2</v>
      </c>
      <c r="P360" s="149">
        <f t="shared" si="99"/>
        <v>13.5</v>
      </c>
      <c r="Q360" s="149">
        <v>0</v>
      </c>
      <c r="R360" s="149">
        <f t="shared" si="100"/>
        <v>0</v>
      </c>
      <c r="S360" s="149">
        <v>0</v>
      </c>
      <c r="T360" s="150">
        <f t="shared" si="101"/>
        <v>0</v>
      </c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R360" s="151" t="s">
        <v>395</v>
      </c>
      <c r="AT360" s="151" t="s">
        <v>122</v>
      </c>
      <c r="AU360" s="151" t="s">
        <v>127</v>
      </c>
      <c r="AY360" s="14" t="s">
        <v>120</v>
      </c>
      <c r="BE360" s="152">
        <f t="shared" si="102"/>
        <v>0</v>
      </c>
      <c r="BF360" s="152">
        <f t="shared" si="103"/>
        <v>0</v>
      </c>
      <c r="BG360" s="152">
        <f t="shared" si="104"/>
        <v>0</v>
      </c>
      <c r="BH360" s="152">
        <f t="shared" si="105"/>
        <v>0</v>
      </c>
      <c r="BI360" s="152">
        <f t="shared" si="106"/>
        <v>0</v>
      </c>
      <c r="BJ360" s="14" t="s">
        <v>127</v>
      </c>
      <c r="BK360" s="152">
        <f t="shared" si="107"/>
        <v>0</v>
      </c>
      <c r="BL360" s="14" t="s">
        <v>395</v>
      </c>
      <c r="BM360" s="151" t="s">
        <v>954</v>
      </c>
    </row>
    <row r="361" spans="1:65" s="2" customFormat="1" ht="16.5" customHeight="1">
      <c r="A361" s="26"/>
      <c r="B361" s="139"/>
      <c r="C361" s="153" t="s">
        <v>955</v>
      </c>
      <c r="D361" s="153" t="s">
        <v>129</v>
      </c>
      <c r="E361" s="154" t="s">
        <v>956</v>
      </c>
      <c r="F361" s="155" t="s">
        <v>957</v>
      </c>
      <c r="G361" s="156" t="s">
        <v>206</v>
      </c>
      <c r="H361" s="157">
        <v>250</v>
      </c>
      <c r="I361" s="158"/>
      <c r="J361" s="158"/>
      <c r="K361" s="159"/>
      <c r="L361" s="160"/>
      <c r="M361" s="161" t="s">
        <v>1</v>
      </c>
      <c r="N361" s="162" t="s">
        <v>34</v>
      </c>
      <c r="O361" s="149">
        <v>0</v>
      </c>
      <c r="P361" s="149">
        <f t="shared" si="99"/>
        <v>0</v>
      </c>
      <c r="Q361" s="149">
        <v>1.9000000000000001E-4</v>
      </c>
      <c r="R361" s="149">
        <f t="shared" si="100"/>
        <v>4.7500000000000001E-2</v>
      </c>
      <c r="S361" s="149">
        <v>0</v>
      </c>
      <c r="T361" s="150">
        <f t="shared" si="101"/>
        <v>0</v>
      </c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R361" s="151" t="s">
        <v>660</v>
      </c>
      <c r="AT361" s="151" t="s">
        <v>129</v>
      </c>
      <c r="AU361" s="151" t="s">
        <v>127</v>
      </c>
      <c r="AY361" s="14" t="s">
        <v>120</v>
      </c>
      <c r="BE361" s="152">
        <f t="shared" si="102"/>
        <v>0</v>
      </c>
      <c r="BF361" s="152">
        <f t="shared" si="103"/>
        <v>0</v>
      </c>
      <c r="BG361" s="152">
        <f t="shared" si="104"/>
        <v>0</v>
      </c>
      <c r="BH361" s="152">
        <f t="shared" si="105"/>
        <v>0</v>
      </c>
      <c r="BI361" s="152">
        <f t="shared" si="106"/>
        <v>0</v>
      </c>
      <c r="BJ361" s="14" t="s">
        <v>127</v>
      </c>
      <c r="BK361" s="152">
        <f t="shared" si="107"/>
        <v>0</v>
      </c>
      <c r="BL361" s="14" t="s">
        <v>660</v>
      </c>
      <c r="BM361" s="151" t="s">
        <v>958</v>
      </c>
    </row>
    <row r="362" spans="1:65" s="2" customFormat="1" ht="24.2" customHeight="1">
      <c r="A362" s="26"/>
      <c r="B362" s="139"/>
      <c r="C362" s="140" t="s">
        <v>959</v>
      </c>
      <c r="D362" s="140" t="s">
        <v>122</v>
      </c>
      <c r="E362" s="141" t="s">
        <v>960</v>
      </c>
      <c r="F362" s="142" t="s">
        <v>961</v>
      </c>
      <c r="G362" s="143" t="s">
        <v>295</v>
      </c>
      <c r="H362" s="144">
        <v>30.248999999999999</v>
      </c>
      <c r="I362" s="145"/>
      <c r="J362" s="145"/>
      <c r="K362" s="146"/>
      <c r="L362" s="27"/>
      <c r="M362" s="163" t="s">
        <v>1</v>
      </c>
      <c r="N362" s="164" t="s">
        <v>34</v>
      </c>
      <c r="O362" s="165">
        <v>0</v>
      </c>
      <c r="P362" s="165">
        <f t="shared" si="99"/>
        <v>0</v>
      </c>
      <c r="Q362" s="165">
        <v>0</v>
      </c>
      <c r="R362" s="165">
        <f t="shared" si="100"/>
        <v>0</v>
      </c>
      <c r="S362" s="165">
        <v>0</v>
      </c>
      <c r="T362" s="166">
        <f t="shared" si="101"/>
        <v>0</v>
      </c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R362" s="151" t="s">
        <v>395</v>
      </c>
      <c r="AT362" s="151" t="s">
        <v>122</v>
      </c>
      <c r="AU362" s="151" t="s">
        <v>127</v>
      </c>
      <c r="AY362" s="14" t="s">
        <v>120</v>
      </c>
      <c r="BE362" s="152">
        <f t="shared" si="102"/>
        <v>0</v>
      </c>
      <c r="BF362" s="152">
        <f t="shared" si="103"/>
        <v>0</v>
      </c>
      <c r="BG362" s="152">
        <f t="shared" si="104"/>
        <v>0</v>
      </c>
      <c r="BH362" s="152">
        <f t="shared" si="105"/>
        <v>0</v>
      </c>
      <c r="BI362" s="152">
        <f t="shared" si="106"/>
        <v>0</v>
      </c>
      <c r="BJ362" s="14" t="s">
        <v>127</v>
      </c>
      <c r="BK362" s="152">
        <f t="shared" si="107"/>
        <v>0</v>
      </c>
      <c r="BL362" s="14" t="s">
        <v>395</v>
      </c>
      <c r="BM362" s="151" t="s">
        <v>962</v>
      </c>
    </row>
    <row r="363" spans="1:65" s="2" customFormat="1" ht="6.95" customHeight="1">
      <c r="A363" s="26"/>
      <c r="B363" s="44"/>
      <c r="C363" s="45"/>
      <c r="D363" s="45"/>
      <c r="E363" s="45"/>
      <c r="F363" s="45"/>
      <c r="G363" s="45"/>
      <c r="H363" s="45"/>
      <c r="I363" s="45"/>
      <c r="J363" s="45"/>
      <c r="K363" s="45"/>
      <c r="L363" s="27"/>
      <c r="M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</row>
  </sheetData>
  <autoFilter ref="C136:K362"/>
  <mergeCells count="6">
    <mergeCell ref="E129:H129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SO03 - Ubytovacie zariade...</vt:lpstr>
      <vt:lpstr>'Rekapitulácia stavby'!Názvy_tlače</vt:lpstr>
      <vt:lpstr>'SO03 - Ubytovacie zariade...'!Názvy_tlače</vt:lpstr>
      <vt:lpstr>'Rekapitulácia stavby'!Oblasť_tlače</vt:lpstr>
      <vt:lpstr>'SO03 - Ubytovacie zariade...'!Oblasť_tlače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LAPTOP-LNB\Kiss</dc:creator>
  <cp:lastModifiedBy>uhrin@tenderprojekt.sk</cp:lastModifiedBy>
  <cp:lastPrinted>2025-01-13T16:19:29Z</cp:lastPrinted>
  <dcterms:created xsi:type="dcterms:W3CDTF">2024-12-11T13:27:16Z</dcterms:created>
  <dcterms:modified xsi:type="dcterms:W3CDTF">2025-01-13T16:20:33Z</dcterms:modified>
</cp:coreProperties>
</file>