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/>
  <mc:AlternateContent xmlns:mc="http://schemas.openxmlformats.org/markup-compatibility/2006">
    <mc:Choice Requires="x15">
      <x15ac:absPath xmlns:x15ac="http://schemas.microsoft.com/office/spreadsheetml/2010/11/ac" url="/Users/martinakukuckova/Dropbox (Old)/5_Verejné obstarávanie_Martina/4_AGRO  DERBY PPA/podklady 16122024/"/>
    </mc:Choice>
  </mc:AlternateContent>
  <xr:revisionPtr revIDLastSave="0" documentId="13_ncr:1_{98655AA6-969D-AF48-953F-887F51E3C926}" xr6:coauthVersionLast="47" xr6:coauthVersionMax="47" xr10:uidLastSave="{00000000-0000-0000-0000-000000000000}"/>
  <bookViews>
    <workbookView xWindow="0" yWindow="500" windowWidth="51200" windowHeight="26740" activeTab="3" xr2:uid="{00000000-000D-0000-FFFF-FFFF00000000}"/>
  </bookViews>
  <sheets>
    <sheet name="Rekapitulácia stavby" sheetId="1" r:id="rId1"/>
    <sheet name="12-06-2024 - Rekonštrukci..." sheetId="2" r:id="rId2"/>
    <sheet name="12-06-1-2024 - Spevnené p..." sheetId="3" r:id="rId3"/>
    <sheet name="12-06-2-2024 - Kravín K1 ..." sheetId="4" r:id="rId4"/>
  </sheets>
  <definedNames>
    <definedName name="_xlnm._FilterDatabase" localSheetId="2" hidden="1">'12-06-1-2024 - Spevnené p...'!$C$118:$K$128</definedName>
    <definedName name="_xlnm._FilterDatabase" localSheetId="3" hidden="1">'12-06-2-2024 - Kravín K1 ...'!$C$122:$K$156</definedName>
    <definedName name="_xlnm._FilterDatabase" localSheetId="1" hidden="1">'12-06-2024 - Rekonštrukci...'!$C$123:$K$196</definedName>
    <definedName name="_xlnm.Print_Titles" localSheetId="2">'12-06-1-2024 - Spevnené p...'!$118:$118</definedName>
    <definedName name="_xlnm.Print_Titles" localSheetId="3">'12-06-2-2024 - Kravín K1 ...'!$122:$122</definedName>
    <definedName name="_xlnm.Print_Titles" localSheetId="1">'12-06-2024 - Rekonštrukci...'!$123:$123</definedName>
    <definedName name="_xlnm.Print_Titles" localSheetId="0">'Rekapitulácia stavby'!$92:$92</definedName>
    <definedName name="_xlnm.Print_Area" localSheetId="2">'12-06-1-2024 - Spevnené p...'!$C$4:$J$76,'12-06-1-2024 - Spevnené p...'!$C$82:$J$100,'12-06-1-2024 - Spevnené p...'!$C$106:$J$128</definedName>
    <definedName name="_xlnm.Print_Area" localSheetId="3">'12-06-2-2024 - Kravín K1 ...'!$C$4:$J$76,'12-06-2-2024 - Kravín K1 ...'!$C$82:$J$104,'12-06-2-2024 - Kravín K1 ...'!$C$110:$J$156</definedName>
    <definedName name="_xlnm.Print_Area" localSheetId="1">'12-06-2024 - Rekonštrukci...'!$C$4:$J$76,'12-06-2024 - Rekonštrukci...'!$C$82:$J$107,'12-06-2024 - Rekonštrukci...'!$C$113:$J$196</definedName>
    <definedName name="_xlnm.Print_Area" localSheetId="0">'Rekapitulácia stavby'!$D$4:$AO$76,'Rekapitulácia stavby'!$C$82:$AQ$98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7" i="4" l="1"/>
  <c r="J36" i="4"/>
  <c r="AY97" i="1"/>
  <c r="J35" i="4"/>
  <c r="AX97" i="1" s="1"/>
  <c r="BI156" i="4"/>
  <c r="BH156" i="4"/>
  <c r="BG156" i="4"/>
  <c r="BE156" i="4"/>
  <c r="T156" i="4"/>
  <c r="T155" i="4" s="1"/>
  <c r="R156" i="4"/>
  <c r="R155" i="4" s="1"/>
  <c r="P156" i="4"/>
  <c r="P155" i="4"/>
  <c r="BI154" i="4"/>
  <c r="BH154" i="4"/>
  <c r="BG154" i="4"/>
  <c r="BE154" i="4"/>
  <c r="T154" i="4"/>
  <c r="T153" i="4" s="1"/>
  <c r="R154" i="4"/>
  <c r="R153" i="4" s="1"/>
  <c r="P154" i="4"/>
  <c r="P153" i="4" s="1"/>
  <c r="BI152" i="4"/>
  <c r="BH152" i="4"/>
  <c r="BG152" i="4"/>
  <c r="BE152" i="4"/>
  <c r="T152" i="4"/>
  <c r="R152" i="4"/>
  <c r="P152" i="4"/>
  <c r="BI151" i="4"/>
  <c r="BH151" i="4"/>
  <c r="BG151" i="4"/>
  <c r="BE151" i="4"/>
  <c r="T151" i="4"/>
  <c r="R151" i="4"/>
  <c r="P151" i="4"/>
  <c r="BI150" i="4"/>
  <c r="BH150" i="4"/>
  <c r="BG150" i="4"/>
  <c r="BE150" i="4"/>
  <c r="T150" i="4"/>
  <c r="R150" i="4"/>
  <c r="P150" i="4"/>
  <c r="BI149" i="4"/>
  <c r="BH149" i="4"/>
  <c r="BG149" i="4"/>
  <c r="BE149" i="4"/>
  <c r="T149" i="4"/>
  <c r="R149" i="4"/>
  <c r="P149" i="4"/>
  <c r="BI148" i="4"/>
  <c r="BH148" i="4"/>
  <c r="BG148" i="4"/>
  <c r="BE148" i="4"/>
  <c r="T148" i="4"/>
  <c r="R148" i="4"/>
  <c r="P148" i="4"/>
  <c r="BI147" i="4"/>
  <c r="BH147" i="4"/>
  <c r="BG147" i="4"/>
  <c r="BE147" i="4"/>
  <c r="T147" i="4"/>
  <c r="R147" i="4"/>
  <c r="P147" i="4"/>
  <c r="BI146" i="4"/>
  <c r="BH146" i="4"/>
  <c r="BG146" i="4"/>
  <c r="BE146" i="4"/>
  <c r="T146" i="4"/>
  <c r="R146" i="4"/>
  <c r="P146" i="4"/>
  <c r="BI145" i="4"/>
  <c r="BH145" i="4"/>
  <c r="BG145" i="4"/>
  <c r="BE145" i="4"/>
  <c r="T145" i="4"/>
  <c r="R145" i="4"/>
  <c r="P145" i="4"/>
  <c r="BI144" i="4"/>
  <c r="BH144" i="4"/>
  <c r="BG144" i="4"/>
  <c r="BE144" i="4"/>
  <c r="T144" i="4"/>
  <c r="R144" i="4"/>
  <c r="P144" i="4"/>
  <c r="BI143" i="4"/>
  <c r="BH143" i="4"/>
  <c r="BG143" i="4"/>
  <c r="BE143" i="4"/>
  <c r="T143" i="4"/>
  <c r="R143" i="4"/>
  <c r="P143" i="4"/>
  <c r="BI142" i="4"/>
  <c r="BH142" i="4"/>
  <c r="BG142" i="4"/>
  <c r="BE142" i="4"/>
  <c r="T142" i="4"/>
  <c r="R142" i="4"/>
  <c r="P142" i="4"/>
  <c r="BI141" i="4"/>
  <c r="BH141" i="4"/>
  <c r="BG141" i="4"/>
  <c r="BE141" i="4"/>
  <c r="T141" i="4"/>
  <c r="R141" i="4"/>
  <c r="P141" i="4"/>
  <c r="BI140" i="4"/>
  <c r="BH140" i="4"/>
  <c r="BG140" i="4"/>
  <c r="BE140" i="4"/>
  <c r="T140" i="4"/>
  <c r="R140" i="4"/>
  <c r="P140" i="4"/>
  <c r="BI138" i="4"/>
  <c r="BH138" i="4"/>
  <c r="BG138" i="4"/>
  <c r="BE138" i="4"/>
  <c r="T138" i="4"/>
  <c r="R138" i="4"/>
  <c r="P138" i="4"/>
  <c r="BI137" i="4"/>
  <c r="BH137" i="4"/>
  <c r="BG137" i="4"/>
  <c r="BE137" i="4"/>
  <c r="T137" i="4"/>
  <c r="R137" i="4"/>
  <c r="P137" i="4"/>
  <c r="BI136" i="4"/>
  <c r="BH136" i="4"/>
  <c r="BG136" i="4"/>
  <c r="BE136" i="4"/>
  <c r="T136" i="4"/>
  <c r="R136" i="4"/>
  <c r="P136" i="4"/>
  <c r="BI135" i="4"/>
  <c r="BH135" i="4"/>
  <c r="BG135" i="4"/>
  <c r="BE135" i="4"/>
  <c r="T135" i="4"/>
  <c r="R135" i="4"/>
  <c r="P135" i="4"/>
  <c r="BI134" i="4"/>
  <c r="BH134" i="4"/>
  <c r="BG134" i="4"/>
  <c r="BE134" i="4"/>
  <c r="T134" i="4"/>
  <c r="R134" i="4"/>
  <c r="P134" i="4"/>
  <c r="BI133" i="4"/>
  <c r="BH133" i="4"/>
  <c r="BG133" i="4"/>
  <c r="BE133" i="4"/>
  <c r="T133" i="4"/>
  <c r="R133" i="4"/>
  <c r="P133" i="4"/>
  <c r="BI132" i="4"/>
  <c r="BH132" i="4"/>
  <c r="BG132" i="4"/>
  <c r="BE132" i="4"/>
  <c r="T132" i="4"/>
  <c r="R132" i="4"/>
  <c r="P132" i="4"/>
  <c r="BI129" i="4"/>
  <c r="BH129" i="4"/>
  <c r="BG129" i="4"/>
  <c r="BE129" i="4"/>
  <c r="T129" i="4"/>
  <c r="R129" i="4"/>
  <c r="P129" i="4"/>
  <c r="BI128" i="4"/>
  <c r="BH128" i="4"/>
  <c r="BG128" i="4"/>
  <c r="BE128" i="4"/>
  <c r="T128" i="4"/>
  <c r="R128" i="4"/>
  <c r="P128" i="4"/>
  <c r="BI127" i="4"/>
  <c r="BH127" i="4"/>
  <c r="BG127" i="4"/>
  <c r="BE127" i="4"/>
  <c r="T127" i="4"/>
  <c r="R127" i="4"/>
  <c r="P127" i="4"/>
  <c r="BI126" i="4"/>
  <c r="BH126" i="4"/>
  <c r="BG126" i="4"/>
  <c r="BE126" i="4"/>
  <c r="T126" i="4"/>
  <c r="R126" i="4"/>
  <c r="P126" i="4"/>
  <c r="J119" i="4"/>
  <c r="F119" i="4"/>
  <c r="F117" i="4"/>
  <c r="E115" i="4"/>
  <c r="J91" i="4"/>
  <c r="F91" i="4"/>
  <c r="F89" i="4"/>
  <c r="E87" i="4"/>
  <c r="J24" i="4"/>
  <c r="E24" i="4"/>
  <c r="J92" i="4"/>
  <c r="J23" i="4"/>
  <c r="J18" i="4"/>
  <c r="E18" i="4"/>
  <c r="F92" i="4"/>
  <c r="J17" i="4"/>
  <c r="J12" i="4"/>
  <c r="J117" i="4" s="1"/>
  <c r="E7" i="4"/>
  <c r="E113" i="4" s="1"/>
  <c r="J37" i="3"/>
  <c r="J36" i="3"/>
  <c r="AY96" i="1"/>
  <c r="J35" i="3"/>
  <c r="AX96" i="1"/>
  <c r="BI128" i="3"/>
  <c r="BH128" i="3"/>
  <c r="BG128" i="3"/>
  <c r="BE128" i="3"/>
  <c r="T128" i="3"/>
  <c r="R128" i="3"/>
  <c r="P128" i="3"/>
  <c r="BI127" i="3"/>
  <c r="BH127" i="3"/>
  <c r="BG127" i="3"/>
  <c r="BE127" i="3"/>
  <c r="T127" i="3"/>
  <c r="R127" i="3"/>
  <c r="P127" i="3"/>
  <c r="BI125" i="3"/>
  <c r="BH125" i="3"/>
  <c r="BG125" i="3"/>
  <c r="BE125" i="3"/>
  <c r="T125" i="3"/>
  <c r="R125" i="3"/>
  <c r="P125" i="3"/>
  <c r="BI124" i="3"/>
  <c r="BH124" i="3"/>
  <c r="BG124" i="3"/>
  <c r="BE124" i="3"/>
  <c r="T124" i="3"/>
  <c r="R124" i="3"/>
  <c r="P124" i="3"/>
  <c r="BI123" i="3"/>
  <c r="BH123" i="3"/>
  <c r="BG123" i="3"/>
  <c r="BE123" i="3"/>
  <c r="T123" i="3"/>
  <c r="R123" i="3"/>
  <c r="P123" i="3"/>
  <c r="BI122" i="3"/>
  <c r="BH122" i="3"/>
  <c r="BG122" i="3"/>
  <c r="BE122" i="3"/>
  <c r="T122" i="3"/>
  <c r="R122" i="3"/>
  <c r="P122" i="3"/>
  <c r="J115" i="3"/>
  <c r="F115" i="3"/>
  <c r="F113" i="3"/>
  <c r="E111" i="3"/>
  <c r="J91" i="3"/>
  <c r="F91" i="3"/>
  <c r="F89" i="3"/>
  <c r="E87" i="3"/>
  <c r="J24" i="3"/>
  <c r="E24" i="3"/>
  <c r="J92" i="3" s="1"/>
  <c r="J23" i="3"/>
  <c r="J18" i="3"/>
  <c r="E18" i="3"/>
  <c r="F92" i="3" s="1"/>
  <c r="J17" i="3"/>
  <c r="J12" i="3"/>
  <c r="J113" i="3" s="1"/>
  <c r="E7" i="3"/>
  <c r="E85" i="3"/>
  <c r="J35" i="2"/>
  <c r="J34" i="2"/>
  <c r="AY95" i="1" s="1"/>
  <c r="J33" i="2"/>
  <c r="AX95" i="1" s="1"/>
  <c r="BI196" i="2"/>
  <c r="BH196" i="2"/>
  <c r="BG196" i="2"/>
  <c r="BE196" i="2"/>
  <c r="T196" i="2"/>
  <c r="R196" i="2"/>
  <c r="P196" i="2"/>
  <c r="BI195" i="2"/>
  <c r="BH195" i="2"/>
  <c r="BG195" i="2"/>
  <c r="BE195" i="2"/>
  <c r="T195" i="2"/>
  <c r="R195" i="2"/>
  <c r="P195" i="2"/>
  <c r="BI194" i="2"/>
  <c r="BH194" i="2"/>
  <c r="BG194" i="2"/>
  <c r="BE194" i="2"/>
  <c r="T194" i="2"/>
  <c r="R194" i="2"/>
  <c r="P194" i="2"/>
  <c r="BI193" i="2"/>
  <c r="BH193" i="2"/>
  <c r="BG193" i="2"/>
  <c r="BE193" i="2"/>
  <c r="T193" i="2"/>
  <c r="R193" i="2"/>
  <c r="P193" i="2"/>
  <c r="BI192" i="2"/>
  <c r="BH192" i="2"/>
  <c r="BG192" i="2"/>
  <c r="BE192" i="2"/>
  <c r="T192" i="2"/>
  <c r="R192" i="2"/>
  <c r="P192" i="2"/>
  <c r="BI191" i="2"/>
  <c r="BH191" i="2"/>
  <c r="BG191" i="2"/>
  <c r="BE191" i="2"/>
  <c r="T191" i="2"/>
  <c r="R191" i="2"/>
  <c r="P191" i="2"/>
  <c r="BI190" i="2"/>
  <c r="BH190" i="2"/>
  <c r="BG190" i="2"/>
  <c r="BE190" i="2"/>
  <c r="T190" i="2"/>
  <c r="R190" i="2"/>
  <c r="P190" i="2"/>
  <c r="BI188" i="2"/>
  <c r="BH188" i="2"/>
  <c r="BG188" i="2"/>
  <c r="BE188" i="2"/>
  <c r="T188" i="2"/>
  <c r="T187" i="2"/>
  <c r="R188" i="2"/>
  <c r="R187" i="2"/>
  <c r="P188" i="2"/>
  <c r="P187" i="2"/>
  <c r="BI186" i="2"/>
  <c r="BH186" i="2"/>
  <c r="BG186" i="2"/>
  <c r="BE186" i="2"/>
  <c r="T186" i="2"/>
  <c r="R186" i="2"/>
  <c r="P186" i="2"/>
  <c r="BI185" i="2"/>
  <c r="BH185" i="2"/>
  <c r="BG185" i="2"/>
  <c r="BE185" i="2"/>
  <c r="T185" i="2"/>
  <c r="R185" i="2"/>
  <c r="P185" i="2"/>
  <c r="BI184" i="2"/>
  <c r="BH184" i="2"/>
  <c r="BG184" i="2"/>
  <c r="BE184" i="2"/>
  <c r="T184" i="2"/>
  <c r="R184" i="2"/>
  <c r="P184" i="2"/>
  <c r="BI183" i="2"/>
  <c r="BH183" i="2"/>
  <c r="BG183" i="2"/>
  <c r="BE183" i="2"/>
  <c r="T183" i="2"/>
  <c r="R183" i="2"/>
  <c r="P183" i="2"/>
  <c r="BI182" i="2"/>
  <c r="BH182" i="2"/>
  <c r="BG182" i="2"/>
  <c r="BE182" i="2"/>
  <c r="T182" i="2"/>
  <c r="R182" i="2"/>
  <c r="P182" i="2"/>
  <c r="BI181" i="2"/>
  <c r="BH181" i="2"/>
  <c r="BG181" i="2"/>
  <c r="BE181" i="2"/>
  <c r="T181" i="2"/>
  <c r="R181" i="2"/>
  <c r="P181" i="2"/>
  <c r="BI180" i="2"/>
  <c r="BH180" i="2"/>
  <c r="BG180" i="2"/>
  <c r="BE180" i="2"/>
  <c r="T180" i="2"/>
  <c r="R180" i="2"/>
  <c r="P180" i="2"/>
  <c r="BI179" i="2"/>
  <c r="BH179" i="2"/>
  <c r="BG179" i="2"/>
  <c r="BE179" i="2"/>
  <c r="T179" i="2"/>
  <c r="R179" i="2"/>
  <c r="P179" i="2"/>
  <c r="BI178" i="2"/>
  <c r="BH178" i="2"/>
  <c r="BG178" i="2"/>
  <c r="BE178" i="2"/>
  <c r="T178" i="2"/>
  <c r="R178" i="2"/>
  <c r="P178" i="2"/>
  <c r="BI177" i="2"/>
  <c r="BH177" i="2"/>
  <c r="BG177" i="2"/>
  <c r="BE177" i="2"/>
  <c r="T177" i="2"/>
  <c r="R177" i="2"/>
  <c r="P177" i="2"/>
  <c r="BI176" i="2"/>
  <c r="BH176" i="2"/>
  <c r="BG176" i="2"/>
  <c r="BE176" i="2"/>
  <c r="T176" i="2"/>
  <c r="R176" i="2"/>
  <c r="P176" i="2"/>
  <c r="BI175" i="2"/>
  <c r="BH175" i="2"/>
  <c r="BG175" i="2"/>
  <c r="BE175" i="2"/>
  <c r="T175" i="2"/>
  <c r="R175" i="2"/>
  <c r="P175" i="2"/>
  <c r="BI174" i="2"/>
  <c r="BH174" i="2"/>
  <c r="BG174" i="2"/>
  <c r="BE174" i="2"/>
  <c r="T174" i="2"/>
  <c r="R174" i="2"/>
  <c r="P174" i="2"/>
  <c r="BI173" i="2"/>
  <c r="BH173" i="2"/>
  <c r="BG173" i="2"/>
  <c r="BE173" i="2"/>
  <c r="T173" i="2"/>
  <c r="R173" i="2"/>
  <c r="P173" i="2"/>
  <c r="BI172" i="2"/>
  <c r="BH172" i="2"/>
  <c r="BG172" i="2"/>
  <c r="BE172" i="2"/>
  <c r="T172" i="2"/>
  <c r="R172" i="2"/>
  <c r="P172" i="2"/>
  <c r="BI171" i="2"/>
  <c r="BH171" i="2"/>
  <c r="BG171" i="2"/>
  <c r="BE171" i="2"/>
  <c r="T171" i="2"/>
  <c r="R171" i="2"/>
  <c r="P171" i="2"/>
  <c r="BI170" i="2"/>
  <c r="BH170" i="2"/>
  <c r="BG170" i="2"/>
  <c r="BE170" i="2"/>
  <c r="T170" i="2"/>
  <c r="R170" i="2"/>
  <c r="P170" i="2"/>
  <c r="BI169" i="2"/>
  <c r="BH169" i="2"/>
  <c r="BG169" i="2"/>
  <c r="BE169" i="2"/>
  <c r="T169" i="2"/>
  <c r="R169" i="2"/>
  <c r="P169" i="2"/>
  <c r="BI168" i="2"/>
  <c r="BH168" i="2"/>
  <c r="BG168" i="2"/>
  <c r="BE168" i="2"/>
  <c r="T168" i="2"/>
  <c r="R168" i="2"/>
  <c r="P168" i="2"/>
  <c r="BI166" i="2"/>
  <c r="BH166" i="2"/>
  <c r="BG166" i="2"/>
  <c r="BE166" i="2"/>
  <c r="T166" i="2"/>
  <c r="R166" i="2"/>
  <c r="P166" i="2"/>
  <c r="BI165" i="2"/>
  <c r="BH165" i="2"/>
  <c r="BG165" i="2"/>
  <c r="BE165" i="2"/>
  <c r="T165" i="2"/>
  <c r="R165" i="2"/>
  <c r="P165" i="2"/>
  <c r="BI164" i="2"/>
  <c r="BH164" i="2"/>
  <c r="BG164" i="2"/>
  <c r="BE164" i="2"/>
  <c r="T164" i="2"/>
  <c r="R164" i="2"/>
  <c r="P164" i="2"/>
  <c r="BI163" i="2"/>
  <c r="BH163" i="2"/>
  <c r="BG163" i="2"/>
  <c r="BE163" i="2"/>
  <c r="T163" i="2"/>
  <c r="R163" i="2"/>
  <c r="P163" i="2"/>
  <c r="BI162" i="2"/>
  <c r="BH162" i="2"/>
  <c r="BG162" i="2"/>
  <c r="BE162" i="2"/>
  <c r="T162" i="2"/>
  <c r="R162" i="2"/>
  <c r="P162" i="2"/>
  <c r="BI161" i="2"/>
  <c r="BH161" i="2"/>
  <c r="BG161" i="2"/>
  <c r="BE161" i="2"/>
  <c r="T161" i="2"/>
  <c r="R161" i="2"/>
  <c r="P161" i="2"/>
  <c r="BI160" i="2"/>
  <c r="BH160" i="2"/>
  <c r="BG160" i="2"/>
  <c r="BE160" i="2"/>
  <c r="T160" i="2"/>
  <c r="R160" i="2"/>
  <c r="P160" i="2"/>
  <c r="BI159" i="2"/>
  <c r="BH159" i="2"/>
  <c r="BG159" i="2"/>
  <c r="BE159" i="2"/>
  <c r="T159" i="2"/>
  <c r="R159" i="2"/>
  <c r="P159" i="2"/>
  <c r="BI158" i="2"/>
  <c r="BH158" i="2"/>
  <c r="BG158" i="2"/>
  <c r="BE158" i="2"/>
  <c r="T158" i="2"/>
  <c r="R158" i="2"/>
  <c r="P158" i="2"/>
  <c r="BI157" i="2"/>
  <c r="BH157" i="2"/>
  <c r="BG157" i="2"/>
  <c r="BE157" i="2"/>
  <c r="T157" i="2"/>
  <c r="R157" i="2"/>
  <c r="P157" i="2"/>
  <c r="BI156" i="2"/>
  <c r="BH156" i="2"/>
  <c r="BG156" i="2"/>
  <c r="BE156" i="2"/>
  <c r="T156" i="2"/>
  <c r="R156" i="2"/>
  <c r="P156" i="2"/>
  <c r="BI153" i="2"/>
  <c r="BH153" i="2"/>
  <c r="BG153" i="2"/>
  <c r="BE153" i="2"/>
  <c r="T153" i="2"/>
  <c r="T152" i="2"/>
  <c r="R153" i="2"/>
  <c r="R152" i="2"/>
  <c r="P153" i="2"/>
  <c r="P152" i="2"/>
  <c r="BI151" i="2"/>
  <c r="BH151" i="2"/>
  <c r="BG151" i="2"/>
  <c r="BE151" i="2"/>
  <c r="T151" i="2"/>
  <c r="R151" i="2"/>
  <c r="P151" i="2"/>
  <c r="BI150" i="2"/>
  <c r="BH150" i="2"/>
  <c r="BG150" i="2"/>
  <c r="BE150" i="2"/>
  <c r="T150" i="2"/>
  <c r="R150" i="2"/>
  <c r="P150" i="2"/>
  <c r="BI149" i="2"/>
  <c r="BH149" i="2"/>
  <c r="BG149" i="2"/>
  <c r="BE149" i="2"/>
  <c r="T149" i="2"/>
  <c r="R149" i="2"/>
  <c r="P149" i="2"/>
  <c r="BI148" i="2"/>
  <c r="BH148" i="2"/>
  <c r="BG148" i="2"/>
  <c r="BE148" i="2"/>
  <c r="T148" i="2"/>
  <c r="R148" i="2"/>
  <c r="P148" i="2"/>
  <c r="BI146" i="2"/>
  <c r="BH146" i="2"/>
  <c r="BG146" i="2"/>
  <c r="BE146" i="2"/>
  <c r="T146" i="2"/>
  <c r="R146" i="2"/>
  <c r="P146" i="2"/>
  <c r="BI145" i="2"/>
  <c r="BH145" i="2"/>
  <c r="BG145" i="2"/>
  <c r="BE145" i="2"/>
  <c r="T145" i="2"/>
  <c r="R145" i="2"/>
  <c r="P145" i="2"/>
  <c r="BI144" i="2"/>
  <c r="BH144" i="2"/>
  <c r="BG144" i="2"/>
  <c r="BE144" i="2"/>
  <c r="T144" i="2"/>
  <c r="R144" i="2"/>
  <c r="P144" i="2"/>
  <c r="BI143" i="2"/>
  <c r="BH143" i="2"/>
  <c r="BG143" i="2"/>
  <c r="BE143" i="2"/>
  <c r="T143" i="2"/>
  <c r="R143" i="2"/>
  <c r="P143" i="2"/>
  <c r="BI141" i="2"/>
  <c r="BH141" i="2"/>
  <c r="BG141" i="2"/>
  <c r="BE141" i="2"/>
  <c r="T141" i="2"/>
  <c r="R141" i="2"/>
  <c r="P141" i="2"/>
  <c r="BI140" i="2"/>
  <c r="BH140" i="2"/>
  <c r="BG140" i="2"/>
  <c r="BE140" i="2"/>
  <c r="T140" i="2"/>
  <c r="R140" i="2"/>
  <c r="P140" i="2"/>
  <c r="BI138" i="2"/>
  <c r="BH138" i="2"/>
  <c r="BG138" i="2"/>
  <c r="BE138" i="2"/>
  <c r="T138" i="2"/>
  <c r="R138" i="2"/>
  <c r="P138" i="2"/>
  <c r="BI137" i="2"/>
  <c r="BH137" i="2"/>
  <c r="BG137" i="2"/>
  <c r="BE137" i="2"/>
  <c r="T137" i="2"/>
  <c r="R137" i="2"/>
  <c r="P137" i="2"/>
  <c r="BI136" i="2"/>
  <c r="BH136" i="2"/>
  <c r="BG136" i="2"/>
  <c r="BE136" i="2"/>
  <c r="T136" i="2"/>
  <c r="R136" i="2"/>
  <c r="P136" i="2"/>
  <c r="BI135" i="2"/>
  <c r="BH135" i="2"/>
  <c r="BG135" i="2"/>
  <c r="BE135" i="2"/>
  <c r="T135" i="2"/>
  <c r="R135" i="2"/>
  <c r="P135" i="2"/>
  <c r="BI134" i="2"/>
  <c r="BH134" i="2"/>
  <c r="BG134" i="2"/>
  <c r="BE134" i="2"/>
  <c r="T134" i="2"/>
  <c r="R134" i="2"/>
  <c r="P134" i="2"/>
  <c r="BI132" i="2"/>
  <c r="BH132" i="2"/>
  <c r="BG132" i="2"/>
  <c r="BE132" i="2"/>
  <c r="T132" i="2"/>
  <c r="R132" i="2"/>
  <c r="P132" i="2"/>
  <c r="BI131" i="2"/>
  <c r="BH131" i="2"/>
  <c r="BG131" i="2"/>
  <c r="BE131" i="2"/>
  <c r="T131" i="2"/>
  <c r="R131" i="2"/>
  <c r="P131" i="2"/>
  <c r="BI130" i="2"/>
  <c r="BH130" i="2"/>
  <c r="BG130" i="2"/>
  <c r="BE130" i="2"/>
  <c r="T130" i="2"/>
  <c r="R130" i="2"/>
  <c r="P130" i="2"/>
  <c r="BI129" i="2"/>
  <c r="BH129" i="2"/>
  <c r="BG129" i="2"/>
  <c r="BE129" i="2"/>
  <c r="T129" i="2"/>
  <c r="R129" i="2"/>
  <c r="P129" i="2"/>
  <c r="BI128" i="2"/>
  <c r="BH128" i="2"/>
  <c r="BG128" i="2"/>
  <c r="BE128" i="2"/>
  <c r="T128" i="2"/>
  <c r="R128" i="2"/>
  <c r="P128" i="2"/>
  <c r="BI127" i="2"/>
  <c r="BH127" i="2"/>
  <c r="BG127" i="2"/>
  <c r="BE127" i="2"/>
  <c r="T127" i="2"/>
  <c r="R127" i="2"/>
  <c r="P127" i="2"/>
  <c r="J120" i="2"/>
  <c r="F120" i="2"/>
  <c r="F118" i="2"/>
  <c r="E116" i="2"/>
  <c r="J89" i="2"/>
  <c r="F89" i="2"/>
  <c r="F87" i="2"/>
  <c r="E85" i="2"/>
  <c r="J22" i="2"/>
  <c r="E22" i="2"/>
  <c r="J121" i="2"/>
  <c r="J21" i="2"/>
  <c r="J16" i="2"/>
  <c r="E16" i="2"/>
  <c r="F90" i="2"/>
  <c r="J15" i="2"/>
  <c r="J10" i="2"/>
  <c r="J87" i="2" s="1"/>
  <c r="AM90" i="1"/>
  <c r="AM89" i="1"/>
  <c r="L89" i="1"/>
  <c r="AM87" i="1"/>
  <c r="L87" i="1"/>
  <c r="L85" i="1"/>
  <c r="L84" i="1"/>
  <c r="J185" i="2"/>
  <c r="BK195" i="2"/>
  <c r="BK158" i="2"/>
  <c r="J130" i="2"/>
  <c r="J182" i="2"/>
  <c r="J163" i="2"/>
  <c r="J135" i="2"/>
  <c r="J156" i="2"/>
  <c r="J128" i="2"/>
  <c r="J178" i="2"/>
  <c r="J129" i="2"/>
  <c r="BK177" i="2"/>
  <c r="J150" i="2"/>
  <c r="BK188" i="2"/>
  <c r="J162" i="2"/>
  <c r="J136" i="2"/>
  <c r="BK159" i="2"/>
  <c r="BK127" i="3"/>
  <c r="J149" i="4"/>
  <c r="BK141" i="4"/>
  <c r="J137" i="4"/>
  <c r="BK146" i="4"/>
  <c r="J145" i="4"/>
  <c r="BK145" i="4"/>
  <c r="BK129" i="4"/>
  <c r="BK164" i="2"/>
  <c r="AS94" i="1"/>
  <c r="BK193" i="2"/>
  <c r="J169" i="2"/>
  <c r="BK156" i="2"/>
  <c r="J165" i="2"/>
  <c r="BK132" i="2"/>
  <c r="J180" i="2"/>
  <c r="J160" i="2"/>
  <c r="J192" i="2"/>
  <c r="BK176" i="2"/>
  <c r="J132" i="2"/>
  <c r="J171" i="2"/>
  <c r="J144" i="2"/>
  <c r="J161" i="2"/>
  <c r="J123" i="3"/>
  <c r="BK122" i="3"/>
  <c r="J129" i="4"/>
  <c r="J151" i="4"/>
  <c r="BK136" i="4"/>
  <c r="J156" i="4"/>
  <c r="BK137" i="4"/>
  <c r="BK150" i="2"/>
  <c r="BK183" i="2"/>
  <c r="J143" i="2"/>
  <c r="J194" i="2"/>
  <c r="BK178" i="2"/>
  <c r="J183" i="2"/>
  <c r="BK134" i="2"/>
  <c r="BK171" i="2"/>
  <c r="J193" i="2"/>
  <c r="J173" i="2"/>
  <c r="BK131" i="2"/>
  <c r="J170" i="2"/>
  <c r="BK180" i="2"/>
  <c r="BK151" i="2"/>
  <c r="BK123" i="3"/>
  <c r="J125" i="3"/>
  <c r="BK156" i="4"/>
  <c r="BK126" i="4"/>
  <c r="J133" i="4"/>
  <c r="BK151" i="4"/>
  <c r="J154" i="4"/>
  <c r="J140" i="4"/>
  <c r="J191" i="2"/>
  <c r="BK146" i="2"/>
  <c r="J181" i="2"/>
  <c r="J141" i="2"/>
  <c r="J175" i="2"/>
  <c r="BK138" i="2"/>
  <c r="BK148" i="2"/>
  <c r="J186" i="2"/>
  <c r="BK191" i="2"/>
  <c r="J159" i="2"/>
  <c r="BK190" i="2"/>
  <c r="J166" i="2"/>
  <c r="BK179" i="2"/>
  <c r="J158" i="2"/>
  <c r="BK125" i="3"/>
  <c r="BK128" i="3"/>
  <c r="BK154" i="4"/>
  <c r="BK142" i="4"/>
  <c r="BK149" i="4"/>
  <c r="BK140" i="4"/>
  <c r="BK152" i="4"/>
  <c r="BK150" i="4"/>
  <c r="BK169" i="2"/>
  <c r="J196" i="2"/>
  <c r="BK161" i="2"/>
  <c r="BK135" i="2"/>
  <c r="BK172" i="2"/>
  <c r="BK141" i="2"/>
  <c r="BK163" i="2"/>
  <c r="J190" i="2"/>
  <c r="J174" i="2"/>
  <c r="BK136" i="2"/>
  <c r="J179" i="2"/>
  <c r="J151" i="2"/>
  <c r="BK186" i="2"/>
  <c r="J137" i="2"/>
  <c r="BK160" i="2"/>
  <c r="J128" i="3"/>
  <c r="J127" i="3"/>
  <c r="J148" i="4"/>
  <c r="J144" i="4"/>
  <c r="BK132" i="4"/>
  <c r="BK128" i="4"/>
  <c r="BK127" i="4"/>
  <c r="J150" i="4"/>
  <c r="BK143" i="4"/>
  <c r="J128" i="4"/>
  <c r="J134" i="4"/>
  <c r="BK147" i="4"/>
  <c r="J146" i="4"/>
  <c r="J153" i="2"/>
  <c r="BK196" i="2"/>
  <c r="J168" i="2"/>
  <c r="J138" i="2"/>
  <c r="BK174" i="2"/>
  <c r="BK162" i="2"/>
  <c r="BK173" i="2"/>
  <c r="BK194" i="2"/>
  <c r="BK140" i="2"/>
  <c r="BK182" i="2"/>
  <c r="BK143" i="2"/>
  <c r="J176" i="2"/>
  <c r="BK129" i="2"/>
  <c r="BK165" i="2"/>
  <c r="J127" i="2"/>
  <c r="J124" i="3"/>
  <c r="BK134" i="4"/>
  <c r="J138" i="4"/>
  <c r="J152" i="4"/>
  <c r="J126" i="4"/>
  <c r="J142" i="4"/>
  <c r="BK135" i="4"/>
  <c r="BK192" i="2"/>
  <c r="J148" i="2"/>
  <c r="J149" i="2"/>
  <c r="J131" i="2"/>
  <c r="BK184" i="2"/>
  <c r="BK166" i="2"/>
  <c r="J140" i="2"/>
  <c r="BK144" i="2"/>
  <c r="BK185" i="2"/>
  <c r="J164" i="2"/>
  <c r="J188" i="2"/>
  <c r="BK153" i="2"/>
  <c r="BK127" i="2"/>
  <c r="J157" i="2"/>
  <c r="J172" i="2"/>
  <c r="BK130" i="2"/>
  <c r="BK124" i="3"/>
  <c r="J127" i="4"/>
  <c r="J136" i="4"/>
  <c r="J141" i="4"/>
  <c r="J132" i="4"/>
  <c r="BK138" i="4"/>
  <c r="BK133" i="4"/>
  <c r="BK175" i="2"/>
  <c r="J184" i="2"/>
  <c r="J146" i="2"/>
  <c r="J195" i="2"/>
  <c r="BK181" i="2"/>
  <c r="BK149" i="2"/>
  <c r="BK137" i="2"/>
  <c r="BK168" i="2"/>
  <c r="BK128" i="2"/>
  <c r="BK157" i="2"/>
  <c r="J134" i="2"/>
  <c r="J177" i="2"/>
  <c r="BK145" i="2"/>
  <c r="BK170" i="2"/>
  <c r="J145" i="2"/>
  <c r="J122" i="3"/>
  <c r="J147" i="4"/>
  <c r="J135" i="4"/>
  <c r="BK148" i="4"/>
  <c r="BK144" i="4"/>
  <c r="J143" i="4"/>
  <c r="P126" i="2" l="1"/>
  <c r="T133" i="2"/>
  <c r="P142" i="2"/>
  <c r="P147" i="2"/>
  <c r="P167" i="2"/>
  <c r="R189" i="2"/>
  <c r="BK121" i="3"/>
  <c r="J121" i="3"/>
  <c r="J98" i="3" s="1"/>
  <c r="T126" i="3"/>
  <c r="BK125" i="4"/>
  <c r="J125" i="4"/>
  <c r="J98" i="4" s="1"/>
  <c r="BK133" i="2"/>
  <c r="J133" i="2"/>
  <c r="J97" i="2"/>
  <c r="R139" i="2"/>
  <c r="BK147" i="2"/>
  <c r="J147" i="2"/>
  <c r="J100" i="2"/>
  <c r="BK167" i="2"/>
  <c r="J167" i="2"/>
  <c r="J104" i="2"/>
  <c r="P189" i="2"/>
  <c r="BK126" i="3"/>
  <c r="J126" i="3"/>
  <c r="J99" i="3"/>
  <c r="R125" i="4"/>
  <c r="R124" i="4" s="1"/>
  <c r="R131" i="4"/>
  <c r="T131" i="4"/>
  <c r="T126" i="2"/>
  <c r="BK139" i="2"/>
  <c r="J139" i="2"/>
  <c r="J98" i="2"/>
  <c r="R142" i="2"/>
  <c r="P155" i="2"/>
  <c r="T155" i="2"/>
  <c r="R121" i="3"/>
  <c r="R120" i="3"/>
  <c r="R119" i="3" s="1"/>
  <c r="R126" i="3"/>
  <c r="P125" i="4"/>
  <c r="P124" i="4"/>
  <c r="BK139" i="4"/>
  <c r="J139" i="4"/>
  <c r="J101" i="4"/>
  <c r="BK126" i="2"/>
  <c r="J126" i="2" s="1"/>
  <c r="J96" i="2" s="1"/>
  <c r="R133" i="2"/>
  <c r="R125" i="2" s="1"/>
  <c r="BK142" i="2"/>
  <c r="J142" i="2" s="1"/>
  <c r="J99" i="2" s="1"/>
  <c r="R147" i="2"/>
  <c r="R167" i="2"/>
  <c r="T121" i="3"/>
  <c r="T120" i="3"/>
  <c r="T119" i="3"/>
  <c r="BK131" i="4"/>
  <c r="J131" i="4"/>
  <c r="J100" i="4"/>
  <c r="P139" i="4"/>
  <c r="R126" i="2"/>
  <c r="P139" i="2"/>
  <c r="T142" i="2"/>
  <c r="BK155" i="2"/>
  <c r="J155" i="2"/>
  <c r="J103" i="2"/>
  <c r="R155" i="2"/>
  <c r="R154" i="2" s="1"/>
  <c r="BK189" i="2"/>
  <c r="J189" i="2"/>
  <c r="J106" i="2"/>
  <c r="P131" i="4"/>
  <c r="P130" i="4" s="1"/>
  <c r="T139" i="4"/>
  <c r="P133" i="2"/>
  <c r="T139" i="2"/>
  <c r="T147" i="2"/>
  <c r="T167" i="2"/>
  <c r="T189" i="2"/>
  <c r="T154" i="2" s="1"/>
  <c r="P121" i="3"/>
  <c r="P120" i="3"/>
  <c r="P119" i="3"/>
  <c r="AU96" i="1"/>
  <c r="P126" i="3"/>
  <c r="T125" i="4"/>
  <c r="T124" i="4"/>
  <c r="R139" i="4"/>
  <c r="BK152" i="2"/>
  <c r="J152" i="2"/>
  <c r="J101" i="2"/>
  <c r="BK187" i="2"/>
  <c r="J187" i="2" s="1"/>
  <c r="J105" i="2" s="1"/>
  <c r="BK153" i="4"/>
  <c r="J153" i="4"/>
  <c r="J102" i="4" s="1"/>
  <c r="BK155" i="4"/>
  <c r="J155" i="4"/>
  <c r="J103" i="4"/>
  <c r="F120" i="4"/>
  <c r="BF126" i="4"/>
  <c r="BF141" i="4"/>
  <c r="BF132" i="4"/>
  <c r="BF140" i="4"/>
  <c r="J89" i="4"/>
  <c r="BF127" i="4"/>
  <c r="E85" i="4"/>
  <c r="BF136" i="4"/>
  <c r="BF146" i="4"/>
  <c r="BF151" i="4"/>
  <c r="BK120" i="3"/>
  <c r="J120" i="3" s="1"/>
  <c r="J97" i="3" s="1"/>
  <c r="J120" i="4"/>
  <c r="BF134" i="4"/>
  <c r="BF135" i="4"/>
  <c r="BF145" i="4"/>
  <c r="BF152" i="4"/>
  <c r="BF128" i="4"/>
  <c r="BF133" i="4"/>
  <c r="BF142" i="4"/>
  <c r="BF147" i="4"/>
  <c r="BF149" i="4"/>
  <c r="BF156" i="4"/>
  <c r="BF129" i="4"/>
  <c r="BF137" i="4"/>
  <c r="BF138" i="4"/>
  <c r="BF148" i="4"/>
  <c r="BF150" i="4"/>
  <c r="BF154" i="4"/>
  <c r="BF143" i="4"/>
  <c r="BF144" i="4"/>
  <c r="J116" i="3"/>
  <c r="J89" i="3"/>
  <c r="F116" i="3"/>
  <c r="BF123" i="3"/>
  <c r="E109" i="3"/>
  <c r="BF125" i="3"/>
  <c r="BF128" i="3"/>
  <c r="BF124" i="3"/>
  <c r="BF122" i="3"/>
  <c r="BF127" i="3"/>
  <c r="BF134" i="2"/>
  <c r="BF135" i="2"/>
  <c r="BF137" i="2"/>
  <c r="BF153" i="2"/>
  <c r="BF162" i="2"/>
  <c r="BF168" i="2"/>
  <c r="BF182" i="2"/>
  <c r="BF188" i="2"/>
  <c r="J90" i="2"/>
  <c r="F121" i="2"/>
  <c r="BF150" i="2"/>
  <c r="BF164" i="2"/>
  <c r="BF180" i="2"/>
  <c r="BF183" i="2"/>
  <c r="BF184" i="2"/>
  <c r="BF192" i="2"/>
  <c r="BF146" i="2"/>
  <c r="BF166" i="2"/>
  <c r="BF174" i="2"/>
  <c r="BF132" i="2"/>
  <c r="BF141" i="2"/>
  <c r="BF148" i="2"/>
  <c r="BF169" i="2"/>
  <c r="BF130" i="2"/>
  <c r="BF138" i="2"/>
  <c r="BF140" i="2"/>
  <c r="BF149" i="2"/>
  <c r="BF158" i="2"/>
  <c r="BF161" i="2"/>
  <c r="BF171" i="2"/>
  <c r="BF175" i="2"/>
  <c r="BF177" i="2"/>
  <c r="BF178" i="2"/>
  <c r="BF181" i="2"/>
  <c r="BF185" i="2"/>
  <c r="BF190" i="2"/>
  <c r="BF128" i="2"/>
  <c r="BF129" i="2"/>
  <c r="BF131" i="2"/>
  <c r="BF143" i="2"/>
  <c r="BF145" i="2"/>
  <c r="BF151" i="2"/>
  <c r="BF157" i="2"/>
  <c r="BF191" i="2"/>
  <c r="J118" i="2"/>
  <c r="BF144" i="2"/>
  <c r="BF156" i="2"/>
  <c r="BF163" i="2"/>
  <c r="BF172" i="2"/>
  <c r="BF193" i="2"/>
  <c r="BF195" i="2"/>
  <c r="BF196" i="2"/>
  <c r="BF127" i="2"/>
  <c r="BF136" i="2"/>
  <c r="BF159" i="2"/>
  <c r="BF160" i="2"/>
  <c r="BF165" i="2"/>
  <c r="BF170" i="2"/>
  <c r="BF173" i="2"/>
  <c r="BF176" i="2"/>
  <c r="BF179" i="2"/>
  <c r="BF186" i="2"/>
  <c r="BF194" i="2"/>
  <c r="F34" i="2"/>
  <c r="BC95" i="1"/>
  <c r="F37" i="4"/>
  <c r="BD97" i="1"/>
  <c r="J33" i="3"/>
  <c r="AV96" i="1"/>
  <c r="F36" i="3"/>
  <c r="BC96" i="1"/>
  <c r="F33" i="4"/>
  <c r="AZ97" i="1"/>
  <c r="F35" i="3"/>
  <c r="BB96" i="1"/>
  <c r="F37" i="3"/>
  <c r="BD96" i="1"/>
  <c r="F35" i="4"/>
  <c r="BB97" i="1" s="1"/>
  <c r="F33" i="2"/>
  <c r="BB95" i="1"/>
  <c r="F36" i="4"/>
  <c r="BC97" i="1" s="1"/>
  <c r="F33" i="3"/>
  <c r="AZ96" i="1"/>
  <c r="J33" i="4"/>
  <c r="AV97" i="1" s="1"/>
  <c r="F35" i="2"/>
  <c r="BD95" i="1"/>
  <c r="J31" i="2"/>
  <c r="AV95" i="1" s="1"/>
  <c r="F31" i="2"/>
  <c r="AZ95" i="1"/>
  <c r="BK154" i="2" l="1"/>
  <c r="J154" i="2" s="1"/>
  <c r="J102" i="2" s="1"/>
  <c r="BK125" i="2"/>
  <c r="J125" i="2" s="1"/>
  <c r="J95" i="2" s="1"/>
  <c r="P123" i="4"/>
  <c r="AU97" i="1"/>
  <c r="T125" i="2"/>
  <c r="T124" i="2"/>
  <c r="P154" i="2"/>
  <c r="P124" i="2" s="1"/>
  <c r="AU95" i="1" s="1"/>
  <c r="R130" i="4"/>
  <c r="R123" i="4" s="1"/>
  <c r="R124" i="2"/>
  <c r="T130" i="4"/>
  <c r="T123" i="4"/>
  <c r="P125" i="2"/>
  <c r="BK130" i="4"/>
  <c r="J130" i="4" s="1"/>
  <c r="J99" i="4" s="1"/>
  <c r="BK124" i="4"/>
  <c r="BK119" i="3"/>
  <c r="J119" i="3"/>
  <c r="J96" i="3" s="1"/>
  <c r="BK124" i="2"/>
  <c r="J124" i="2"/>
  <c r="J94" i="2"/>
  <c r="J34" i="3"/>
  <c r="AW96" i="1"/>
  <c r="AT96" i="1" s="1"/>
  <c r="AZ94" i="1"/>
  <c r="AV94" i="1"/>
  <c r="AK29" i="1"/>
  <c r="F32" i="2"/>
  <c r="BA95" i="1"/>
  <c r="F34" i="4"/>
  <c r="BA97" i="1"/>
  <c r="F34" i="3"/>
  <c r="BA96" i="1"/>
  <c r="BB94" i="1"/>
  <c r="AX94" i="1"/>
  <c r="J32" i="2"/>
  <c r="AW95" i="1" s="1"/>
  <c r="AT95" i="1" s="1"/>
  <c r="BC94" i="1"/>
  <c r="W32" i="1" s="1"/>
  <c r="BD94" i="1"/>
  <c r="W33" i="1"/>
  <c r="J34" i="4"/>
  <c r="AW97" i="1" s="1"/>
  <c r="AT97" i="1" s="1"/>
  <c r="BK123" i="4" l="1"/>
  <c r="J123" i="4" s="1"/>
  <c r="J96" i="4" s="1"/>
  <c r="J124" i="4"/>
  <c r="J97" i="4"/>
  <c r="AU94" i="1"/>
  <c r="W31" i="1"/>
  <c r="J30" i="4"/>
  <c r="AG97" i="1"/>
  <c r="J30" i="3"/>
  <c r="AG96" i="1" s="1"/>
  <c r="AN96" i="1" s="1"/>
  <c r="AY94" i="1"/>
  <c r="J28" i="2"/>
  <c r="AG95" i="1" s="1"/>
  <c r="W29" i="1"/>
  <c r="BA94" i="1"/>
  <c r="W30" i="1"/>
  <c r="J39" i="4" l="1"/>
  <c r="J39" i="3"/>
  <c r="J37" i="2"/>
  <c r="AN95" i="1"/>
  <c r="AN97" i="1"/>
  <c r="AW94" i="1"/>
  <c r="AK30" i="1"/>
  <c r="AG94" i="1"/>
  <c r="AK26" i="1" s="1"/>
  <c r="AK35" i="1" l="1"/>
  <c r="AT94" i="1"/>
  <c r="AN94" i="1"/>
</calcChain>
</file>

<file path=xl/sharedStrings.xml><?xml version="1.0" encoding="utf-8"?>
<sst xmlns="http://schemas.openxmlformats.org/spreadsheetml/2006/main" count="1932" uniqueCount="441">
  <si>
    <t>Export Komplet</t>
  </si>
  <si>
    <t/>
  </si>
  <si>
    <t>2.0</t>
  </si>
  <si>
    <t>False</t>
  </si>
  <si>
    <t>{90bb63e3-f677-475f-a3ea-d0c3b51bd410}</t>
  </si>
  <si>
    <t>&gt;&gt;  skryté stĺpce  &lt;&lt;</t>
  </si>
  <si>
    <t>0,001</t>
  </si>
  <si>
    <t>20</t>
  </si>
  <si>
    <t>REKAPITULÁCIA STAVBY</t>
  </si>
  <si>
    <t>v ---  nižšie sa nachádzajú doplnkové a pomocné údaje k zostavám  --- v</t>
  </si>
  <si>
    <t>Návod na vyplnenie</t>
  </si>
  <si>
    <t>Kód:</t>
  </si>
  <si>
    <t>12-06/2024</t>
  </si>
  <si>
    <t>Meniť je možné iba bunky so žltým podfarbením!_x000D_
_x000D_
1) na prvom liste Rekapitulácie stavby vyplňte v zostave_x000D_
_x000D_
    a) Rekapitulácia stavby_x000D_
       - údaje o Zhotoviteľovi_x000D_
         (prenesú sa do ostatných zostáv aj v iných listoch)_x000D_
_x000D_
    b) Rekapitulácia objektov stavby_x000D_
       - potrebné Ostatné náklady_x000D_
_x000D_
2) na vybraných listoch vyplňte v zostave_x000D_
_x000D_
    a) Krycí list_x000D_
       - údaje o Zhotoviteľovi, pokiaľ sa líšia od údajov o Zhotoviteľovi na Rekapitulácii stavby_x000D_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</si>
  <si>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</si>
  <si>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>Rekonštrukcia hospodárskych objektov - TEĽATNÍK - rekonštrukcia strechy a krmného žľabu</t>
  </si>
  <si>
    <t>JKSO:</t>
  </si>
  <si>
    <t>KS:</t>
  </si>
  <si>
    <t>Miesto:</t>
  </si>
  <si>
    <t>Vyšné Valice</t>
  </si>
  <si>
    <t>Dátum:</t>
  </si>
  <si>
    <t>Objednávateľ:</t>
  </si>
  <si>
    <t>IČO:</t>
  </si>
  <si>
    <t>AGRO - DERBY, spol. s.r.o., Výšné Valice</t>
  </si>
  <si>
    <t>IČ DPH:</t>
  </si>
  <si>
    <t>Zhotoviteľ:</t>
  </si>
  <si>
    <t>Vyplň údaj</t>
  </si>
  <si>
    <t>Projektant:</t>
  </si>
  <si>
    <t>Ing. Barnabáš Máté, Rimavská Sobota</t>
  </si>
  <si>
    <t>True</t>
  </si>
  <si>
    <t>0,01</t>
  </si>
  <si>
    <t>Spracovateľ:</t>
  </si>
  <si>
    <t xml:space="preserve"> 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</si>
  <si>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</si>
  <si>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</si>
  <si>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</si>
  <si>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</si>
  <si>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</si>
  <si>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</si>
  <si>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</si>
  <si>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</si>
  <si>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</si>
  <si>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</si>
  <si>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</si>
  <si>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</si>
  <si>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</si>
  <si>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</si>
  <si>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</si>
  <si>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</si>
  <si>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</si>
  <si>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</si>
  <si>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</si>
  <si>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</si>
  <si>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</si>
  <si>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</si>
  <si>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</si>
  <si>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</si>
  <si>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</si>
  <si>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</si>
  <si>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</si>
  <si>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</si>
  <si>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</si>
  <si>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</si>
  <si>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</si>
  <si>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</si>
  <si>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</si>
  <si>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</si>
  <si>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</si>
  <si>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</si>
  <si>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</si>
  <si>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</si>
  <si>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</si>
  <si>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</si>
  <si>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</si>
  <si>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</si>
  <si>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IMPORT</t>
  </si>
  <si>
    <t>{00000000-0000-0000-0000-000000000000}</t>
  </si>
  <si>
    <t>/</t>
  </si>
  <si>
    <t>STA</t>
  </si>
  <si>
    <t>1</t>
  </si>
  <si>
    <t>###NOINSERT###</t>
  </si>
  <si>
    <t>12-06-1/2024</t>
  </si>
  <si>
    <t>Spevnené plochy</t>
  </si>
  <si>
    <t>{748bbe46-360c-4a4b-839e-c32ef26f81ff}</t>
  </si>
  <si>
    <t>12-06-2/2024</t>
  </si>
  <si>
    <t>Kravín K1 - rekonštrukcia strechy</t>
  </si>
  <si>
    <t>{d71305ab-edb0-4f14-9ef4-388754c61e14}</t>
  </si>
  <si>
    <t>KRYCÍ LIST ROZPOČTU</t>
  </si>
  <si>
    <t>REKAPITULÁCIA ROZPOČTU</t>
  </si>
  <si>
    <t>Kód dielu - Popis</t>
  </si>
  <si>
    <t>Cena celkom [EUR]</t>
  </si>
  <si>
    <t>Náklady z rozpočtu</t>
  </si>
  <si>
    <t>-1</t>
  </si>
  <si>
    <t>HSV - Práce a dodávky HSV</t>
  </si>
  <si>
    <t xml:space="preserve">    1 - Zemné práce</t>
  </si>
  <si>
    <t xml:space="preserve">    2 - Zakladanie</t>
  </si>
  <si>
    <t xml:space="preserve">    3 - Zvislé a kompletné konštrukcie</t>
  </si>
  <si>
    <t xml:space="preserve">    4 - Vodorovné konštrukcie</t>
  </si>
  <si>
    <t xml:space="preserve">    9 - Ostatné konštrukcie a práce-búranie</t>
  </si>
  <si>
    <t xml:space="preserve">    99 - Presun hmôt HSV</t>
  </si>
  <si>
    <t>PSV - Práce a dodávky PSV</t>
  </si>
  <si>
    <t xml:space="preserve">    762 - Konštrukcie tesárske</t>
  </si>
  <si>
    <t xml:space="preserve">    764 - Konštrukcie klampiarske</t>
  </si>
  <si>
    <t xml:space="preserve">    765 - Konštrukcie - krytiny tvrdé</t>
  </si>
  <si>
    <t xml:space="preserve">    767 - Konštrukcie doplnkové kovové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</si>
  <si>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</si>
  <si>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</si>
  <si>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</si>
  <si>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</si>
  <si>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</si>
  <si>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</si>
  <si>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</si>
  <si>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</si>
  <si>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</si>
  <si>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</si>
  <si>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</si>
  <si>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</si>
  <si>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</si>
  <si>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</si>
  <si>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</si>
  <si>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Zemné práce</t>
  </si>
  <si>
    <t>K</t>
  </si>
  <si>
    <t>132201101.S</t>
  </si>
  <si>
    <t>Výkop ryhy do šírky 600 mm v horn.3 do 100 m3</t>
  </si>
  <si>
    <t>m3</t>
  </si>
  <si>
    <t>4</t>
  </si>
  <si>
    <t>2</t>
  </si>
  <si>
    <t>-1769557486</t>
  </si>
  <si>
    <t>132201109.S</t>
  </si>
  <si>
    <t>Príplatok k cene za lepivosť pri hĺbení rýh šírky do 600 mm zapažených i nezapažených s urovnaním dna v hornine 3</t>
  </si>
  <si>
    <t>-164113731</t>
  </si>
  <si>
    <t>3</t>
  </si>
  <si>
    <t>162201101.S</t>
  </si>
  <si>
    <t>Vodorovné premiestnenie výkopku z horniny 1-4 do 20m</t>
  </si>
  <si>
    <t>649750736</t>
  </si>
  <si>
    <t>162501112.S</t>
  </si>
  <si>
    <t>Vodorovné premiestnenie výkopku po nespevnenej ceste z horniny tr.1-4, do 100 m3 na vzdialenosť do 3000 m</t>
  </si>
  <si>
    <t>320403757</t>
  </si>
  <si>
    <t>5</t>
  </si>
  <si>
    <t>167101101.S</t>
  </si>
  <si>
    <t>Nakladanie neuľahnutého výkopku z hornín tr.1-4 do 100 m3</t>
  </si>
  <si>
    <t>1788787358</t>
  </si>
  <si>
    <t>6</t>
  </si>
  <si>
    <t>171201101.S</t>
  </si>
  <si>
    <t>Uloženie sypaniny do násypov s rozprestretím sypaniny vo vrstvách a s hrubým urovnaním nezhutnených</t>
  </si>
  <si>
    <t>1553967750</t>
  </si>
  <si>
    <t>Zakladanie</t>
  </si>
  <si>
    <t>7</t>
  </si>
  <si>
    <t>271533001.S</t>
  </si>
  <si>
    <t>Násyp pod základové konštrukcie so zhutnením z  kameniva hrubého drveného fr.32-63 mm</t>
  </si>
  <si>
    <t>-1303698174</t>
  </si>
  <si>
    <t>8</t>
  </si>
  <si>
    <t>273313611.S</t>
  </si>
  <si>
    <t>Betón základových dosiek, prostý tr. C 16/20</t>
  </si>
  <si>
    <t>-793343274</t>
  </si>
  <si>
    <t>9</t>
  </si>
  <si>
    <t>273351217.S</t>
  </si>
  <si>
    <t>Debnenie stien základových dosiek, zhotovenie-tradičné</t>
  </si>
  <si>
    <t>m2</t>
  </si>
  <si>
    <t>-338488404</t>
  </si>
  <si>
    <t>10</t>
  </si>
  <si>
    <t>273351218.S</t>
  </si>
  <si>
    <t>Debnenie stien základových dosiek, odstránenie-tradičné</t>
  </si>
  <si>
    <t>-1742058027</t>
  </si>
  <si>
    <t>11</t>
  </si>
  <si>
    <t>274313611.S</t>
  </si>
  <si>
    <t>Betón základových pásov, prostý tr. C 16/20</t>
  </si>
  <si>
    <t>1945364024</t>
  </si>
  <si>
    <t>Zvislé a kompletné konštrukcie</t>
  </si>
  <si>
    <t>12</t>
  </si>
  <si>
    <t>311272021.S</t>
  </si>
  <si>
    <t>Murivo nosné (m3) z betónových debniacich tvárnic s betónovou výplňou C 16/20 hrúbky 200 mm</t>
  </si>
  <si>
    <t>688120750</t>
  </si>
  <si>
    <t>13</t>
  </si>
  <si>
    <t>311361825.S</t>
  </si>
  <si>
    <t>Výstuž pre murivo nosné z betónových debniacich tvárnic s betónovou výplňou z ocele B500 (10505)</t>
  </si>
  <si>
    <t>t</t>
  </si>
  <si>
    <t>-470897768</t>
  </si>
  <si>
    <t>Vodorovné konštrukcie</t>
  </si>
  <si>
    <t>14</t>
  </si>
  <si>
    <t>417321313.S</t>
  </si>
  <si>
    <t>Betón stužujúcich pásov a vencov železový tr. C 16/20</t>
  </si>
  <si>
    <t>-1252409164</t>
  </si>
  <si>
    <t>15</t>
  </si>
  <si>
    <t>417351115.S</t>
  </si>
  <si>
    <t>Debnenie bočníc stužujúcich pásov a vencov vrátane vzpier zhotovenie</t>
  </si>
  <si>
    <t>710850970</t>
  </si>
  <si>
    <t>16</t>
  </si>
  <si>
    <t>417351116.S</t>
  </si>
  <si>
    <t>Debnenie bočníc stužujúcich pásov a vencov vrátane vzpier odstránenie</t>
  </si>
  <si>
    <t>-730147018</t>
  </si>
  <si>
    <t>17</t>
  </si>
  <si>
    <t>417361821.S</t>
  </si>
  <si>
    <t>Výstuž stužujúcich pásov a vencov z betonárskej ocele B500 (10505)</t>
  </si>
  <si>
    <t>-282751824</t>
  </si>
  <si>
    <t>Ostatné konštrukcie a práce-búranie</t>
  </si>
  <si>
    <t>18</t>
  </si>
  <si>
    <t>979081111.S</t>
  </si>
  <si>
    <t>Odvoz sutiny a vybúraných hmôt na skládku do 1 km</t>
  </si>
  <si>
    <t>633753398</t>
  </si>
  <si>
    <t>19</t>
  </si>
  <si>
    <t>979081121.S</t>
  </si>
  <si>
    <t>Odvoz sutiny a vybúraných hmôt na skládku za každý ďalší 1 km</t>
  </si>
  <si>
    <t>266183000</t>
  </si>
  <si>
    <t>979082111.S</t>
  </si>
  <si>
    <t>Vnútrostavenisková doprava sutiny a vybúraných hmôt do 10 m</t>
  </si>
  <si>
    <t>304097420</t>
  </si>
  <si>
    <t>21</t>
  </si>
  <si>
    <t>979089612.S</t>
  </si>
  <si>
    <t>Poplatok za skladovanie - iné odpady zo stavieb a demolácií (17 09), ostatné</t>
  </si>
  <si>
    <t>1288030055</t>
  </si>
  <si>
    <t>99</t>
  </si>
  <si>
    <t>Presun hmôt HSV</t>
  </si>
  <si>
    <t>22</t>
  </si>
  <si>
    <t>999281111.S</t>
  </si>
  <si>
    <t>Presun hmôt pre opravy a údržbu objektov vrátane vonkajších plášťov výšky do 25 m</t>
  </si>
  <si>
    <t>-1153002656</t>
  </si>
  <si>
    <t>PSV</t>
  </si>
  <si>
    <t>Práce a dodávky PSV</t>
  </si>
  <si>
    <t>762</t>
  </si>
  <si>
    <t>Konštrukcie tesárske</t>
  </si>
  <si>
    <t>23</t>
  </si>
  <si>
    <t>762332120.S</t>
  </si>
  <si>
    <t>Montáž viazaných konštrukcií krovov striech z reziva priemernej plochy 120 - 224 cm2</t>
  </si>
  <si>
    <t>m</t>
  </si>
  <si>
    <t>-498897503</t>
  </si>
  <si>
    <t>24</t>
  </si>
  <si>
    <t>M</t>
  </si>
  <si>
    <t>605120002900.S.1</t>
  </si>
  <si>
    <t>Hranoly zo smreku neopracované hranené akosť I dĺ. 4000-6500 mm x hr. 100 mm, š. 200 mm</t>
  </si>
  <si>
    <t>32</t>
  </si>
  <si>
    <t>1662933819</t>
  </si>
  <si>
    <t>25</t>
  </si>
  <si>
    <t>762332130.S</t>
  </si>
  <si>
    <t>Montáž viazaných konštrukcií krovov striech z reziva priemernej plochy 224 - 288 cm2</t>
  </si>
  <si>
    <t>-1315789722</t>
  </si>
  <si>
    <t>26</t>
  </si>
  <si>
    <t>605120008000.S.1</t>
  </si>
  <si>
    <t>Hranoly zo smrekovca neopracované hranené akosť I dĺ. 4000-6500 mm, hr. 150 mm, š. 150 mm</t>
  </si>
  <si>
    <t>1575239088</t>
  </si>
  <si>
    <t>27</t>
  </si>
  <si>
    <t>762341201.S</t>
  </si>
  <si>
    <t>Montáž latovania jednoduchých striech pre sklon do 60°</t>
  </si>
  <si>
    <t>450213515</t>
  </si>
  <si>
    <t>28</t>
  </si>
  <si>
    <t>605430000200.S</t>
  </si>
  <si>
    <t>Rezivo stavebné zo smreku - strešné laty impregnované hr. 40 mm, š. 50 mm, dĺ. 4000-5000 mm</t>
  </si>
  <si>
    <t>1008156944</t>
  </si>
  <si>
    <t>29</t>
  </si>
  <si>
    <t>762341252.S</t>
  </si>
  <si>
    <t>Montáž kontralát pre sklon od 22° do 35°</t>
  </si>
  <si>
    <t>-1138010788</t>
  </si>
  <si>
    <t>30</t>
  </si>
  <si>
    <t>459556206</t>
  </si>
  <si>
    <t>31</t>
  </si>
  <si>
    <t>762342811.S</t>
  </si>
  <si>
    <t>Demontáž latovania striech so sklonom do 60° pri osovej vzdialenosti lát do 0,22 m, -0,00700 t</t>
  </si>
  <si>
    <t>1899406010</t>
  </si>
  <si>
    <t>762395000.S</t>
  </si>
  <si>
    <t>Spojovacie prostriedky pre viazané konštrukcie krovov, debnenie a laťovanie, nadstrešné konštr., spádové kliny - svorky, dosky, klince, pásová oceľ, vruty</t>
  </si>
  <si>
    <t>1235126835</t>
  </si>
  <si>
    <t>33</t>
  </si>
  <si>
    <t>998762202.S</t>
  </si>
  <si>
    <t>Presun hmôt pre konštrukcie tesárske v objektoch výšky do 12 m</t>
  </si>
  <si>
    <t>%</t>
  </si>
  <si>
    <t>-590994806</t>
  </si>
  <si>
    <t>764</t>
  </si>
  <si>
    <t>Konštrukcie klampiarske</t>
  </si>
  <si>
    <t>34</t>
  </si>
  <si>
    <t>764171232.S</t>
  </si>
  <si>
    <t>Záveterná lišta pozink farebný, r.š. do 370 mm, sklon strechy 30° od 45°</t>
  </si>
  <si>
    <t>-1441055130</t>
  </si>
  <si>
    <t>35</t>
  </si>
  <si>
    <t>764171242.S</t>
  </si>
  <si>
    <t>Úžľabie s tesnením pozink farebný, r.š. do 500 mm, sklon strechy od 30° do 45°</t>
  </si>
  <si>
    <t>-858181547</t>
  </si>
  <si>
    <t>36</t>
  </si>
  <si>
    <t>764171255.S</t>
  </si>
  <si>
    <t>Hrebenáč oblý s prevetrávacím pásom pozink farebný, r.š. do 410 mm, sklon strechy od 30° od 45°</t>
  </si>
  <si>
    <t>-1768110420</t>
  </si>
  <si>
    <t>37</t>
  </si>
  <si>
    <t>764171713.S</t>
  </si>
  <si>
    <t>Krytina trapézová pozink farebný, výška profilu 50 mm, hr. 1 mm, sklon strechy od 30° do 45°</t>
  </si>
  <si>
    <t>33343044</t>
  </si>
  <si>
    <t>38</t>
  </si>
  <si>
    <t>764173568.S</t>
  </si>
  <si>
    <t>Montáž lapača snehu sedlového pozink farebný, r.š. do 307 mm, sklon strechy od 30° do 45°</t>
  </si>
  <si>
    <t>ks</t>
  </si>
  <si>
    <t>-716697657</t>
  </si>
  <si>
    <t>39</t>
  </si>
  <si>
    <t>553450011100.S</t>
  </si>
  <si>
    <t>Lapač snehu sedlový s výstuhou pozink farebný, r.š. do 307 mm</t>
  </si>
  <si>
    <t>537185863</t>
  </si>
  <si>
    <t>40</t>
  </si>
  <si>
    <t>764351891.S</t>
  </si>
  <si>
    <t>Demontáž žľabov, príplatok za sklon nad 30° do 45°</t>
  </si>
  <si>
    <t>669433787</t>
  </si>
  <si>
    <t>41</t>
  </si>
  <si>
    <t>764351893.S</t>
  </si>
  <si>
    <t>Demontáž žľabov kotlíka oválneho, príplatok za sklon nad 30° do 45°</t>
  </si>
  <si>
    <t>598979282</t>
  </si>
  <si>
    <t>42</t>
  </si>
  <si>
    <t>764352820.S</t>
  </si>
  <si>
    <t>Demontáž žľabov pododkvapových polkruhových so sklonom do 30st. rš 400 a 500 mm,  -0,00445t</t>
  </si>
  <si>
    <t>579716313</t>
  </si>
  <si>
    <t>43</t>
  </si>
  <si>
    <t>764359810.S</t>
  </si>
  <si>
    <t>Demontáž kotlíka kónického, so sklonom žľabu do 30st.,  -0,00110t</t>
  </si>
  <si>
    <t>690313394</t>
  </si>
  <si>
    <t>44</t>
  </si>
  <si>
    <t>764454802.S</t>
  </si>
  <si>
    <t>Demontáž odpadových rúr kruhových, s priemerom 120 mm,  -0,00285t</t>
  </si>
  <si>
    <t>22412711</t>
  </si>
  <si>
    <t>45</t>
  </si>
  <si>
    <t>764456855.S</t>
  </si>
  <si>
    <t>Demontáž odpadového kolena výtokového kruhového, s priemerom 120,150 a 200 mm,  -0,00116t</t>
  </si>
  <si>
    <t>1020848191</t>
  </si>
  <si>
    <t>46</t>
  </si>
  <si>
    <t>764751113.S</t>
  </si>
  <si>
    <t>Zvodová rúra kruhová pozink farebný vrátane príslušenstva, priemer 120 mm</t>
  </si>
  <si>
    <t>1050133812</t>
  </si>
  <si>
    <t>47</t>
  </si>
  <si>
    <t>764751133.S</t>
  </si>
  <si>
    <t>Koleno zvodovej rúry pozink farebný, priemer 120 mm</t>
  </si>
  <si>
    <t>1720127628</t>
  </si>
  <si>
    <t>48</t>
  </si>
  <si>
    <t>764751143.S</t>
  </si>
  <si>
    <t>Koleno výtokové zvodovej rúry pozink farebný, priemer 120 mm</t>
  </si>
  <si>
    <t>-107384470</t>
  </si>
  <si>
    <t>49</t>
  </si>
  <si>
    <t>764761123.S</t>
  </si>
  <si>
    <t>Žľab pododkvapový polkruhový pozink farebný vrátane čela, hákov, rohov, kútov, r.š. 400 mm</t>
  </si>
  <si>
    <t>1335777921</t>
  </si>
  <si>
    <t>50</t>
  </si>
  <si>
    <t>764761233.S</t>
  </si>
  <si>
    <t>Kotlík žľabový oválny pozink farebný, rozmer (r.š./D) 400/120 mm</t>
  </si>
  <si>
    <t>47153207</t>
  </si>
  <si>
    <t>51</t>
  </si>
  <si>
    <t>764900002.S</t>
  </si>
  <si>
    <t>Kontaktná paropriepustná fólia pod strešnú krytinu, plošná hmotnosť 140 g/m2</t>
  </si>
  <si>
    <t>-1937781891</t>
  </si>
  <si>
    <t>52</t>
  </si>
  <si>
    <t>998764202.S</t>
  </si>
  <si>
    <t>Presun hmôt pre konštrukcie klampiarske v objektoch výšky nad 6 do 12 m</t>
  </si>
  <si>
    <t>885681320</t>
  </si>
  <si>
    <t>765</t>
  </si>
  <si>
    <t>Konštrukcie - krytiny tvrdé</t>
  </si>
  <si>
    <t>53</t>
  </si>
  <si>
    <t>765311810.S</t>
  </si>
  <si>
    <t>Demontáž keramickej krytiny pálenej uloženej na sucho od 15 ks/m2, do sutiny, sklon strechy do 45°, -0,05t</t>
  </si>
  <si>
    <t>287696358</t>
  </si>
  <si>
    <t>767</t>
  </si>
  <si>
    <t>Konštrukcie doplnkové kovové</t>
  </si>
  <si>
    <t>54</t>
  </si>
  <si>
    <t>767161240.S.1</t>
  </si>
  <si>
    <t>Montáž zábradlia rovného z rúrok na oceľovú konštrukciu</t>
  </si>
  <si>
    <t>-2053340525</t>
  </si>
  <si>
    <t>55</t>
  </si>
  <si>
    <t>553560007400.S.1</t>
  </si>
  <si>
    <t>Zábradlie z oceľových rúrok profilu 80 mm, výška nad dlažbou 1000 mm, dĺžka pola 2x265 mm + 2000 mm, kotvenie pod dlažbu</t>
  </si>
  <si>
    <t>súb.</t>
  </si>
  <si>
    <t>1058526599</t>
  </si>
  <si>
    <t>56</t>
  </si>
  <si>
    <t>767920220.S</t>
  </si>
  <si>
    <t>Montáž vrát a vrátok k oploteniu osadzovaných na stĺpiky oceľové, s plochou jednotlivo nad 2 do 4 m2</t>
  </si>
  <si>
    <t>-1119732921</t>
  </si>
  <si>
    <t>57</t>
  </si>
  <si>
    <t>553510011110.S.1</t>
  </si>
  <si>
    <t>Bránka dvojkrídlová, šxv 2,9x1,0 m z oceľových rúr</t>
  </si>
  <si>
    <t>924275855</t>
  </si>
  <si>
    <t>59</t>
  </si>
  <si>
    <t>767995106.S</t>
  </si>
  <si>
    <t>Montáž ostatných atypických kovových stavebných doplnkových konštrukcií nad 50 do 100 kg</t>
  </si>
  <si>
    <t>kg</t>
  </si>
  <si>
    <t>-2103773115</t>
  </si>
  <si>
    <t>60</t>
  </si>
  <si>
    <t>133840001000.S</t>
  </si>
  <si>
    <t>Tyč oceľová prierezu U 120 mm valcovaná za tepla, ozn. 11 375, podľa EN ISO S235JR</t>
  </si>
  <si>
    <t>1501161980</t>
  </si>
  <si>
    <t>58</t>
  </si>
  <si>
    <t>998767202.S</t>
  </si>
  <si>
    <t>Presun hmôt pre kovové stavebné doplnkové konštrukcie v objektoch výšky nad 6 do 12 m</t>
  </si>
  <si>
    <t>270416225</t>
  </si>
  <si>
    <t>Objekt:</t>
  </si>
  <si>
    <t>12-06-1/2024 - Spevnené plochy</t>
  </si>
  <si>
    <t xml:space="preserve">    5 - Komunikácie</t>
  </si>
  <si>
    <t>Komunikácie</t>
  </si>
  <si>
    <t>564750211.S</t>
  </si>
  <si>
    <t>Podklad alebo kryt z kameniva hrubého drveného veľ. 16-32 mm s rozprestretím a zhutnením hr. 150 mm</t>
  </si>
  <si>
    <t>1653081235</t>
  </si>
  <si>
    <t>564761111.S</t>
  </si>
  <si>
    <t>Podklad alebo kryt z kameniva hrubého drveného veľ. 32-63 mm s rozprestretím a zhutnením hr. 200 mm</t>
  </si>
  <si>
    <t>-643914857</t>
  </si>
  <si>
    <t>584121111.S</t>
  </si>
  <si>
    <t>Osadenie cestných panelov zo železového betónu, so zhotovením podkladu z kam. ťaženého do hr. 40 mm</t>
  </si>
  <si>
    <t>-516791768</t>
  </si>
  <si>
    <t>593810000600.S</t>
  </si>
  <si>
    <t>Cestný panel IZD 300/200/15 JP 6 ton, lxšxv 3000x2000x150 mm</t>
  </si>
  <si>
    <t>47245560</t>
  </si>
  <si>
    <t>998226011.S</t>
  </si>
  <si>
    <t>Presun hmôt pre komunikácie s krytom montovaným z cest. panelov zo železového betónu</t>
  </si>
  <si>
    <t>492194343</t>
  </si>
  <si>
    <t>998226094.S</t>
  </si>
  <si>
    <t>Príplatok za zväčšený presun pre komunikácie  s krytom montovaným z cest. panelov zo železobetónu nad vymedzenú najväčšiu dopravnú vzdialenosť do 5000 m</t>
  </si>
  <si>
    <t>-1193519569</t>
  </si>
  <si>
    <t>12-06-2/2024 - Kravín K1 - rekonštrukcia strechy</t>
  </si>
  <si>
    <t xml:space="preserve">    783 - Nátery</t>
  </si>
  <si>
    <t>2048171454</t>
  </si>
  <si>
    <t>359373107</t>
  </si>
  <si>
    <t>-1078684131</t>
  </si>
  <si>
    <t>-562060910</t>
  </si>
  <si>
    <t>-1491801107</t>
  </si>
  <si>
    <t>842199707</t>
  </si>
  <si>
    <t>762341253.S</t>
  </si>
  <si>
    <t>Montáž kontralát pre sklon nad 35°</t>
  </si>
  <si>
    <t>-1519277942</t>
  </si>
  <si>
    <t>1021313167</t>
  </si>
  <si>
    <t>-1040489291</t>
  </si>
  <si>
    <t>-998459843</t>
  </si>
  <si>
    <t>2112393321</t>
  </si>
  <si>
    <t>-515883089</t>
  </si>
  <si>
    <t>-261733337</t>
  </si>
  <si>
    <t>-677908376</t>
  </si>
  <si>
    <t>Krytina trapézová pozink farebný, výška profilu 50 mm, sklon strechy od 30° do 45°</t>
  </si>
  <si>
    <t>-522511686</t>
  </si>
  <si>
    <t>-1363911825</t>
  </si>
  <si>
    <t>1804463247</t>
  </si>
  <si>
    <t>517969847</t>
  </si>
  <si>
    <t>699035227</t>
  </si>
  <si>
    <t>-217884271</t>
  </si>
  <si>
    <t>1812853587</t>
  </si>
  <si>
    <t>1790067892</t>
  </si>
  <si>
    <t>-176401485</t>
  </si>
  <si>
    <t>-912772177</t>
  </si>
  <si>
    <t>197056239</t>
  </si>
  <si>
    <t>783</t>
  </si>
  <si>
    <t>Nátery</t>
  </si>
  <si>
    <t>783785101.S</t>
  </si>
  <si>
    <t>Nátery tesárskych konštrukcií protipožiarne vypeňovacie, 400 g/m2, stupeň horľavosti B</t>
  </si>
  <si>
    <t>140990760</t>
  </si>
  <si>
    <t>vyplň údaj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</si>
</sst>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35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sz val="10"/>
      <color rgb="FFFFFFFF"/>
      <name val="Arial CE"/>
    </font>
    <font>
      <b/>
      <sz val="10"/>
      <color rgb="FFFFFFFF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8"/>
      <color theme="10"/>
      <name val="Wingdings 2"/>
      <charset val="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  <fill>
      <patternFill patternType="solid">
        <fgColor rgb="FFF9FF8A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4" fillId="0" borderId="0" applyNumberFormat="0" applyFill="0" applyBorder="0" applyAlignment="0" applyProtection="0"/>
  </cellStyleXfs>
  <cellXfs count="213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/>
    <xf numFmtId="0" fontId="9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3" xfId="0" applyBorder="1" applyAlignment="1">
      <alignment vertical="center"/>
    </xf>
    <xf numFmtId="0" fontId="14" fillId="0" borderId="5" xfId="0" applyFont="1" applyBorder="1" applyAlignment="1">
      <alignment horizontal="left"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0" fontId="15" fillId="0" borderId="3" xfId="0" applyFont="1" applyBorder="1" applyAlignment="1">
      <alignment vertical="center"/>
    </xf>
    <xf numFmtId="0" fontId="0" fillId="4" borderId="0" xfId="0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ill="1" applyBorder="1" applyAlignment="1">
      <alignment vertical="center"/>
    </xf>
    <xf numFmtId="0" fontId="4" fillId="4" borderId="7" xfId="0" applyFont="1" applyFill="1" applyBorder="1" applyAlignment="1">
      <alignment horizontal="center" vertical="center"/>
    </xf>
    <xf numFmtId="0" fontId="18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0" fillId="0" borderId="0" xfId="0" applyFont="1" applyAlignment="1">
      <alignment horizontal="left" vertical="center"/>
    </xf>
    <xf numFmtId="0" fontId="0" fillId="0" borderId="15" xfId="0" applyBorder="1" applyAlignment="1">
      <alignment vertical="center"/>
    </xf>
    <xf numFmtId="0" fontId="0" fillId="5" borderId="7" xfId="0" applyFill="1" applyBorder="1" applyAlignment="1">
      <alignment vertical="center"/>
    </xf>
    <xf numFmtId="0" fontId="21" fillId="5" borderId="0" xfId="0" applyFont="1" applyFill="1" applyAlignment="1">
      <alignment horizontal="center" vertical="center"/>
    </xf>
    <xf numFmtId="0" fontId="22" fillId="0" borderId="16" xfId="0" applyFont="1" applyBorder="1" applyAlignment="1">
      <alignment horizontal="center" vertical="center" wrapText="1"/>
    </xf>
    <xf numFmtId="0" fontId="22" fillId="0" borderId="17" xfId="0" applyFont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 wrapText="1"/>
    </xf>
    <xf numFmtId="0" fontId="0" fillId="0" borderId="11" xfId="0" applyBorder="1" applyAlignment="1">
      <alignment vertical="center"/>
    </xf>
    <xf numFmtId="0" fontId="4" fillId="0" borderId="3" xfId="0" applyFont="1" applyBorder="1" applyAlignment="1">
      <alignment vertical="center"/>
    </xf>
    <xf numFmtId="0" fontId="23" fillId="0" borderId="0" xfId="0" applyFont="1" applyAlignment="1">
      <alignment horizontal="left" vertical="center"/>
    </xf>
    <xf numFmtId="0" fontId="23" fillId="0" borderId="0" xfId="0" applyFont="1" applyAlignment="1">
      <alignment vertical="center"/>
    </xf>
    <xf numFmtId="4" fontId="23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9" fillId="0" borderId="14" xfId="0" applyNumberFormat="1" applyFont="1" applyBorder="1" applyAlignment="1">
      <alignment vertical="center"/>
    </xf>
    <xf numFmtId="4" fontId="19" fillId="0" borderId="0" xfId="0" applyNumberFormat="1" applyFont="1" applyAlignment="1">
      <alignment vertical="center"/>
    </xf>
    <xf numFmtId="166" fontId="19" fillId="0" borderId="0" xfId="0" applyNumberFormat="1" applyFont="1" applyAlignment="1">
      <alignment vertical="center"/>
    </xf>
    <xf numFmtId="4" fontId="19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4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5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7" fillId="0" borderId="14" xfId="0" applyNumberFormat="1" applyFont="1" applyBorder="1" applyAlignment="1">
      <alignment vertical="center"/>
    </xf>
    <xf numFmtId="4" fontId="27" fillId="0" borderId="0" xfId="0" applyNumberFormat="1" applyFont="1" applyAlignment="1">
      <alignment vertical="center"/>
    </xf>
    <xf numFmtId="166" fontId="27" fillId="0" borderId="0" xfId="0" applyNumberFormat="1" applyFont="1" applyAlignment="1">
      <alignment vertical="center"/>
    </xf>
    <xf numFmtId="4" fontId="27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4" fontId="27" fillId="0" borderId="19" xfId="0" applyNumberFormat="1" applyFont="1" applyBorder="1" applyAlignment="1">
      <alignment vertical="center"/>
    </xf>
    <xf numFmtId="4" fontId="27" fillId="0" borderId="20" xfId="0" applyNumberFormat="1" applyFont="1" applyBorder="1" applyAlignment="1">
      <alignment vertical="center"/>
    </xf>
    <xf numFmtId="166" fontId="27" fillId="0" borderId="20" xfId="0" applyNumberFormat="1" applyFont="1" applyBorder="1" applyAlignment="1">
      <alignment vertical="center"/>
    </xf>
    <xf numFmtId="4" fontId="27" fillId="0" borderId="21" xfId="0" applyNumberFormat="1" applyFont="1" applyBorder="1" applyAlignment="1">
      <alignment vertical="center"/>
    </xf>
    <xf numFmtId="0" fontId="28" fillId="0" borderId="0" xfId="0" applyFont="1" applyAlignment="1">
      <alignment horizontal="left" vertical="center"/>
    </xf>
    <xf numFmtId="0" fontId="0" fillId="0" borderId="3" xfId="0" applyBorder="1" applyAlignment="1">
      <alignment vertical="center" wrapText="1"/>
    </xf>
    <xf numFmtId="0" fontId="14" fillId="0" borderId="0" xfId="0" applyFont="1" applyAlignment="1">
      <alignment horizontal="left" vertical="center"/>
    </xf>
    <xf numFmtId="4" fontId="15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164" fontId="15" fillId="0" borderId="0" xfId="0" applyNumberFormat="1" applyFont="1" applyAlignment="1">
      <alignment horizontal="righ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5" borderId="0" xfId="0" applyFill="1" applyAlignment="1">
      <alignment vertical="center"/>
    </xf>
    <xf numFmtId="0" fontId="4" fillId="5" borderId="6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right" vertical="center"/>
    </xf>
    <xf numFmtId="0" fontId="4" fillId="5" borderId="7" xfId="0" applyFont="1" applyFill="1" applyBorder="1" applyAlignment="1">
      <alignment horizontal="center" vertical="center"/>
    </xf>
    <xf numFmtId="4" fontId="4" fillId="5" borderId="7" xfId="0" applyNumberFormat="1" applyFont="1" applyFill="1" applyBorder="1" applyAlignment="1">
      <alignment vertical="center"/>
    </xf>
    <xf numFmtId="0" fontId="0" fillId="5" borderId="8" xfId="0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21" fillId="5" borderId="0" xfId="0" applyFont="1" applyFill="1" applyAlignment="1">
      <alignment horizontal="left" vertical="center"/>
    </xf>
    <xf numFmtId="0" fontId="21" fillId="5" borderId="0" xfId="0" applyFont="1" applyFill="1" applyAlignment="1">
      <alignment horizontal="right" vertical="center"/>
    </xf>
    <xf numFmtId="0" fontId="29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3" xfId="0" applyBorder="1" applyAlignment="1">
      <alignment horizontal="center" vertical="center" wrapText="1"/>
    </xf>
    <xf numFmtId="0" fontId="21" fillId="5" borderId="16" xfId="0" applyFont="1" applyFill="1" applyBorder="1" applyAlignment="1">
      <alignment horizontal="center" vertical="center" wrapText="1"/>
    </xf>
    <xf numFmtId="0" fontId="21" fillId="5" borderId="17" xfId="0" applyFont="1" applyFill="1" applyBorder="1" applyAlignment="1">
      <alignment horizontal="center" vertical="center" wrapText="1"/>
    </xf>
    <xf numFmtId="0" fontId="21" fillId="5" borderId="18" xfId="0" applyFont="1" applyFill="1" applyBorder="1" applyAlignment="1">
      <alignment horizontal="center" vertical="center" wrapText="1"/>
    </xf>
    <xf numFmtId="0" fontId="21" fillId="5" borderId="0" xfId="0" applyFont="1" applyFill="1" applyAlignment="1">
      <alignment horizontal="center" vertical="center" wrapText="1"/>
    </xf>
    <xf numFmtId="167" fontId="23" fillId="0" borderId="0" xfId="0" applyNumberFormat="1" applyFont="1"/>
    <xf numFmtId="166" fontId="30" fillId="0" borderId="12" xfId="0" applyNumberFormat="1" applyFont="1" applyBorder="1"/>
    <xf numFmtId="166" fontId="30" fillId="0" borderId="13" xfId="0" applyNumberFormat="1" applyFont="1" applyBorder="1"/>
    <xf numFmtId="167" fontId="31" fillId="0" borderId="0" xfId="0" applyNumberFormat="1" applyFont="1" applyAlignment="1">
      <alignment vertical="center"/>
    </xf>
    <xf numFmtId="0" fontId="8" fillId="0" borderId="3" xfId="0" applyFont="1" applyBorder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Protection="1">
      <protection locked="0"/>
    </xf>
    <xf numFmtId="167" fontId="6" fillId="0" borderId="0" xfId="0" applyNumberFormat="1" applyFont="1"/>
    <xf numFmtId="0" fontId="8" fillId="0" borderId="14" xfId="0" applyFont="1" applyBorder="1"/>
    <xf numFmtId="166" fontId="8" fillId="0" borderId="0" xfId="0" applyNumberFormat="1" applyFont="1"/>
    <xf numFmtId="166" fontId="8" fillId="0" borderId="15" xfId="0" applyNumberFormat="1" applyFont="1" applyBorder="1"/>
    <xf numFmtId="0" fontId="8" fillId="0" borderId="0" xfId="0" applyFont="1" applyAlignment="1">
      <alignment horizontal="center"/>
    </xf>
    <xf numFmtId="167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167" fontId="7" fillId="0" borderId="0" xfId="0" applyNumberFormat="1" applyFont="1"/>
    <xf numFmtId="0" fontId="0" fillId="0" borderId="3" xfId="0" applyBorder="1" applyAlignment="1" applyProtection="1">
      <alignment vertical="center"/>
      <protection locked="0"/>
    </xf>
    <xf numFmtId="0" fontId="21" fillId="0" borderId="22" xfId="0" applyFont="1" applyBorder="1" applyAlignment="1" applyProtection="1">
      <alignment horizontal="center" vertical="center"/>
      <protection locked="0"/>
    </xf>
    <xf numFmtId="49" fontId="21" fillId="0" borderId="22" xfId="0" applyNumberFormat="1" applyFont="1" applyBorder="1" applyAlignment="1" applyProtection="1">
      <alignment horizontal="left" vertical="center" wrapText="1"/>
      <protection locked="0"/>
    </xf>
    <xf numFmtId="0" fontId="21" fillId="0" borderId="22" xfId="0" applyFont="1" applyBorder="1" applyAlignment="1" applyProtection="1">
      <alignment horizontal="left" vertical="center" wrapText="1"/>
      <protection locked="0"/>
    </xf>
    <xf numFmtId="0" fontId="21" fillId="0" borderId="22" xfId="0" applyFont="1" applyBorder="1" applyAlignment="1" applyProtection="1">
      <alignment horizontal="center" vertical="center" wrapText="1"/>
      <protection locked="0"/>
    </xf>
    <xf numFmtId="167" fontId="21" fillId="0" borderId="22" xfId="0" applyNumberFormat="1" applyFont="1" applyBorder="1" applyAlignment="1" applyProtection="1">
      <alignment vertical="center"/>
      <protection locked="0"/>
    </xf>
    <xf numFmtId="167" fontId="21" fillId="3" borderId="22" xfId="0" applyNumberFormat="1" applyFont="1" applyFill="1" applyBorder="1" applyAlignment="1" applyProtection="1">
      <alignment vertical="center"/>
      <protection locked="0"/>
    </xf>
    <xf numFmtId="0" fontId="0" fillId="0" borderId="22" xfId="0" applyBorder="1" applyAlignment="1" applyProtection="1">
      <alignment vertical="center"/>
      <protection locked="0"/>
    </xf>
    <xf numFmtId="0" fontId="22" fillId="3" borderId="14" xfId="0" applyFont="1" applyFill="1" applyBorder="1" applyAlignment="1" applyProtection="1">
      <alignment horizontal="left" vertical="center"/>
      <protection locked="0"/>
    </xf>
    <xf numFmtId="0" fontId="22" fillId="0" borderId="0" xfId="0" applyFont="1" applyAlignment="1">
      <alignment horizontal="center" vertical="center"/>
    </xf>
    <xf numFmtId="166" fontId="22" fillId="0" borderId="0" xfId="0" applyNumberFormat="1" applyFont="1" applyAlignment="1">
      <alignment vertical="center"/>
    </xf>
    <xf numFmtId="166" fontId="22" fillId="0" borderId="15" xfId="0" applyNumberFormat="1" applyFont="1" applyBorder="1" applyAlignment="1">
      <alignment vertical="center"/>
    </xf>
    <xf numFmtId="0" fontId="21" fillId="0" borderId="0" xfId="0" applyFont="1" applyAlignment="1">
      <alignment horizontal="left" vertical="center"/>
    </xf>
    <xf numFmtId="4" fontId="0" fillId="0" borderId="0" xfId="0" applyNumberFormat="1" applyAlignment="1">
      <alignment vertical="center"/>
    </xf>
    <xf numFmtId="167" fontId="0" fillId="0" borderId="0" xfId="0" applyNumberFormat="1" applyAlignment="1">
      <alignment vertical="center"/>
    </xf>
    <xf numFmtId="0" fontId="32" fillId="0" borderId="22" xfId="0" applyFont="1" applyBorder="1" applyAlignment="1" applyProtection="1">
      <alignment horizontal="center" vertical="center"/>
      <protection locked="0"/>
    </xf>
    <xf numFmtId="49" fontId="32" fillId="0" borderId="22" xfId="0" applyNumberFormat="1" applyFont="1" applyBorder="1" applyAlignment="1" applyProtection="1">
      <alignment horizontal="left" vertical="center" wrapText="1"/>
      <protection locked="0"/>
    </xf>
    <xf numFmtId="0" fontId="32" fillId="0" borderId="22" xfId="0" applyFont="1" applyBorder="1" applyAlignment="1" applyProtection="1">
      <alignment horizontal="left" vertical="center" wrapText="1"/>
      <protection locked="0"/>
    </xf>
    <xf numFmtId="0" fontId="32" fillId="0" borderId="22" xfId="0" applyFont="1" applyBorder="1" applyAlignment="1" applyProtection="1">
      <alignment horizontal="center" vertical="center" wrapText="1"/>
      <protection locked="0"/>
    </xf>
    <xf numFmtId="167" fontId="32" fillId="0" borderId="22" xfId="0" applyNumberFormat="1" applyFont="1" applyBorder="1" applyAlignment="1" applyProtection="1">
      <alignment vertical="center"/>
      <protection locked="0"/>
    </xf>
    <xf numFmtId="167" fontId="32" fillId="3" borderId="22" xfId="0" applyNumberFormat="1" applyFont="1" applyFill="1" applyBorder="1" applyAlignment="1" applyProtection="1">
      <alignment vertical="center"/>
      <protection locked="0"/>
    </xf>
    <xf numFmtId="0" fontId="33" fillId="0" borderId="22" xfId="0" applyFont="1" applyBorder="1" applyAlignment="1" applyProtection="1">
      <alignment vertical="center"/>
      <protection locked="0"/>
    </xf>
    <xf numFmtId="0" fontId="33" fillId="0" borderId="3" xfId="0" applyFont="1" applyBorder="1" applyAlignment="1">
      <alignment vertical="center"/>
    </xf>
    <xf numFmtId="0" fontId="32" fillId="3" borderId="14" xfId="0" applyFont="1" applyFill="1" applyBorder="1" applyAlignment="1" applyProtection="1">
      <alignment horizontal="left" vertical="center"/>
      <protection locked="0"/>
    </xf>
    <xf numFmtId="0" fontId="32" fillId="0" borderId="0" xfId="0" applyFont="1" applyAlignment="1">
      <alignment horizontal="center" vertical="center"/>
    </xf>
    <xf numFmtId="0" fontId="22" fillId="3" borderId="19" xfId="0" applyFont="1" applyFill="1" applyBorder="1" applyAlignment="1" applyProtection="1">
      <alignment horizontal="left" vertical="center"/>
      <protection locked="0"/>
    </xf>
    <xf numFmtId="0" fontId="22" fillId="0" borderId="20" xfId="0" applyFont="1" applyBorder="1" applyAlignment="1">
      <alignment horizontal="center" vertical="center"/>
    </xf>
    <xf numFmtId="0" fontId="0" fillId="0" borderId="20" xfId="0" applyBorder="1" applyAlignment="1">
      <alignment vertical="center"/>
    </xf>
    <xf numFmtId="166" fontId="22" fillId="0" borderId="20" xfId="0" applyNumberFormat="1" applyFont="1" applyBorder="1" applyAlignment="1">
      <alignment vertical="center"/>
    </xf>
    <xf numFmtId="166" fontId="22" fillId="0" borderId="21" xfId="0" applyNumberFormat="1" applyFont="1" applyBorder="1" applyAlignment="1">
      <alignment vertical="center"/>
    </xf>
    <xf numFmtId="0" fontId="13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top" wrapText="1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" fontId="14" fillId="0" borderId="5" xfId="0" applyNumberFormat="1" applyFont="1" applyBorder="1" applyAlignment="1">
      <alignment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4" fontId="16" fillId="0" borderId="0" xfId="0" applyNumberFormat="1" applyFont="1" applyAlignment="1">
      <alignment vertical="center"/>
    </xf>
    <xf numFmtId="0" fontId="15" fillId="0" borderId="0" xfId="0" applyFont="1" applyAlignment="1">
      <alignment vertical="center"/>
    </xf>
    <xf numFmtId="164" fontId="15" fillId="0" borderId="0" xfId="0" applyNumberFormat="1" applyFont="1" applyAlignment="1">
      <alignment horizontal="left" vertical="center"/>
    </xf>
    <xf numFmtId="4" fontId="17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0" fontId="4" fillId="4" borderId="7" xfId="0" applyFont="1" applyFill="1" applyBorder="1" applyAlignment="1">
      <alignment horizontal="left" vertical="center"/>
    </xf>
    <xf numFmtId="0" fontId="0" fillId="4" borderId="7" xfId="0" applyFill="1" applyBorder="1" applyAlignment="1">
      <alignment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ill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9" fillId="0" borderId="11" xfId="0" applyFont="1" applyBorder="1" applyAlignment="1">
      <alignment horizontal="center" vertical="center"/>
    </xf>
    <xf numFmtId="0" fontId="19" fillId="0" borderId="12" xfId="0" applyFont="1" applyBorder="1" applyAlignment="1">
      <alignment horizontal="left" vertical="center"/>
    </xf>
    <xf numFmtId="0" fontId="20" fillId="0" borderId="14" xfId="0" applyFont="1" applyBorder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1" fillId="5" borderId="6" xfId="0" applyFont="1" applyFill="1" applyBorder="1" applyAlignment="1">
      <alignment horizontal="center" vertical="center"/>
    </xf>
    <xf numFmtId="0" fontId="21" fillId="5" borderId="7" xfId="0" applyFont="1" applyFill="1" applyBorder="1" applyAlignment="1">
      <alignment horizontal="left" vertical="center"/>
    </xf>
    <xf numFmtId="0" fontId="21" fillId="5" borderId="7" xfId="0" applyFont="1" applyFill="1" applyBorder="1" applyAlignment="1">
      <alignment horizontal="center" vertical="center"/>
    </xf>
    <xf numFmtId="0" fontId="21" fillId="5" borderId="7" xfId="0" applyFont="1" applyFill="1" applyBorder="1" applyAlignment="1">
      <alignment horizontal="right" vertical="center"/>
    </xf>
    <xf numFmtId="0" fontId="21" fillId="5" borderId="8" xfId="0" applyFont="1" applyFill="1" applyBorder="1" applyAlignment="1">
      <alignment horizontal="left" vertical="center"/>
    </xf>
    <xf numFmtId="4" fontId="26" fillId="0" borderId="0" xfId="0" applyNumberFormat="1" applyFont="1" applyAlignment="1">
      <alignment vertical="center"/>
    </xf>
    <xf numFmtId="0" fontId="26" fillId="0" borderId="0" xfId="0" applyFont="1" applyAlignment="1">
      <alignment vertical="center"/>
    </xf>
    <xf numFmtId="0" fontId="25" fillId="0" borderId="0" xfId="0" applyFont="1" applyAlignment="1">
      <alignment horizontal="left" vertical="center" wrapText="1"/>
    </xf>
    <xf numFmtId="4" fontId="23" fillId="0" borderId="0" xfId="0" applyNumberFormat="1" applyFont="1" applyAlignment="1">
      <alignment horizontal="right" vertical="center"/>
    </xf>
    <xf numFmtId="4" fontId="23" fillId="0" borderId="0" xfId="0" applyNumberFormat="1" applyFont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0" fontId="2" fillId="3" borderId="0" xfId="0" applyFont="1" applyFill="1" applyAlignment="1" applyProtection="1">
      <alignment horizontal="left" vertical="center"/>
      <protection locked="0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2" fillId="6" borderId="0" xfId="0" applyFont="1" applyFill="1" applyAlignment="1">
      <alignment vertical="center"/>
    </xf>
    <xf numFmtId="0" fontId="0" fillId="6" borderId="0" xfId="0" applyFill="1" applyAlignment="1">
      <alignment vertical="center"/>
    </xf>
    <xf numFmtId="165" fontId="2" fillId="6" borderId="0" xfId="0" applyNumberFormat="1" applyFont="1" applyFill="1" applyAlignment="1">
      <alignment horizontal="left" vertical="center"/>
    </xf>
    <xf numFmtId="0" fontId="2" fillId="6" borderId="0" xfId="0" applyFont="1" applyFill="1" applyAlignment="1">
      <alignment horizontal="left" vertical="center"/>
    </xf>
  </cellXfs>
  <cellStyles count="2">
    <cellStyle name="Hypertextové prepojenie" xfId="1" builtinId="8"/>
    <cellStyle name="Normálna" xfId="0" builtinId="0" customBuiltin="1"/>
  </cellStyles>
  <dxfs count="0"/>
  <tableStyles count="0"/>
  <colors>
    <mruColors>
      <color rgb="FFF9FF8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99"/>
  <sheetViews>
    <sheetView showGridLines="0" topLeftCell="H82" zoomScale="150" workbookViewId="0">
      <selection activeCell="BL100" sqref="BL100"/>
    </sheetView>
  </sheetViews>
  <sheetFormatPr baseColWidth="10" defaultRowHeight="16"/>
  <cols>
    <col min="1" max="1" width="8.25" customWidth="1"/>
    <col min="2" max="2" width="1.75" customWidth="1"/>
    <col min="3" max="3" width="4.25" customWidth="1"/>
    <col min="4" max="33" width="2.75" customWidth="1"/>
    <col min="34" max="34" width="3.25" customWidth="1"/>
    <col min="35" max="35" width="31.75" customWidth="1"/>
    <col min="36" max="37" width="2.5" customWidth="1"/>
    <col min="38" max="38" width="8.25" customWidth="1"/>
    <col min="39" max="39" width="3.25" customWidth="1"/>
    <col min="40" max="40" width="13.25" customWidth="1"/>
    <col min="41" max="41" width="7.5" customWidth="1"/>
    <col min="42" max="42" width="4.25" customWidth="1"/>
    <col min="43" max="43" width="15.75" hidden="1" customWidth="1"/>
    <col min="44" max="44" width="13.75" customWidth="1"/>
    <col min="45" max="47" width="25.75" hidden="1" customWidth="1"/>
    <col min="48" max="49" width="21.75" hidden="1" customWidth="1"/>
    <col min="50" max="51" width="25" hidden="1" customWidth="1"/>
    <col min="52" max="52" width="21.75" hidden="1" customWidth="1"/>
    <col min="53" max="53" width="19.25" hidden="1" customWidth="1"/>
    <col min="54" max="54" width="25" hidden="1" customWidth="1"/>
    <col min="55" max="55" width="21.75" hidden="1" customWidth="1"/>
    <col min="56" max="56" width="19.25" hidden="1" customWidth="1"/>
    <col min="57" max="57" width="66.5" customWidth="1"/>
    <col min="71" max="91" width="9.25" hidden="1"/>
  </cols>
  <sheetData>
    <row r="1" spans="1:74" ht="11">
      <c r="A1" s="12" t="s">
        <v>0</v>
      </c>
      <c r="AZ1" s="12" t="s">
        <v>1</v>
      </c>
      <c r="BA1" s="12" t="s">
        <v>2</v>
      </c>
      <c r="BB1" s="12" t="s">
        <v>1</v>
      </c>
      <c r="BT1" s="12" t="s">
        <v>3</v>
      </c>
      <c r="BU1" s="12" t="s">
        <v>3</v>
      </c>
      <c r="BV1" s="12" t="s">
        <v>4</v>
      </c>
    </row>
    <row r="2" spans="1:74" ht="37" customHeight="1">
      <c r="AR2" s="204" t="s">
        <v>5</v>
      </c>
      <c r="AS2" s="168"/>
      <c r="AT2" s="168"/>
      <c r="AU2" s="168"/>
      <c r="AV2" s="168"/>
      <c r="AW2" s="168"/>
      <c r="AX2" s="168"/>
      <c r="AY2" s="168"/>
      <c r="AZ2" s="168"/>
      <c r="BA2" s="168"/>
      <c r="BB2" s="168"/>
      <c r="BC2" s="168"/>
      <c r="BD2" s="168"/>
      <c r="BE2" s="168"/>
      <c r="BS2" s="13" t="s">
        <v>6</v>
      </c>
      <c r="BT2" s="13" t="s">
        <v>7</v>
      </c>
    </row>
    <row r="3" spans="1:74" ht="7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6"/>
      <c r="BS3" s="13" t="s">
        <v>6</v>
      </c>
      <c r="BT3" s="13" t="s">
        <v>7</v>
      </c>
    </row>
    <row r="4" spans="1:74" ht="25" customHeight="1">
      <c r="B4" s="16"/>
      <c r="D4" s="17" t="s">
        <v>8</v>
      </c>
      <c r="AR4" s="16"/>
      <c r="AS4" s="18" t="s">
        <v>9</v>
      </c>
      <c r="BE4" s="19" t="s">
        <v>10</v>
      </c>
      <c r="BS4" s="13" t="s">
        <v>6</v>
      </c>
    </row>
    <row r="5" spans="1:74" ht="12" customHeight="1">
      <c r="B5" s="16"/>
      <c r="D5" s="20" t="s">
        <v>11</v>
      </c>
      <c r="K5" s="167" t="s">
        <v>12</v>
      </c>
      <c r="L5" s="168"/>
      <c r="M5" s="168"/>
      <c r="N5" s="168"/>
      <c r="O5" s="168"/>
      <c r="P5" s="168"/>
      <c r="Q5" s="168"/>
      <c r="R5" s="168"/>
      <c r="S5" s="168"/>
      <c r="T5" s="168"/>
      <c r="U5" s="168"/>
      <c r="V5" s="168"/>
      <c r="W5" s="168"/>
      <c r="X5" s="168"/>
      <c r="Y5" s="168"/>
      <c r="Z5" s="168"/>
      <c r="AA5" s="168"/>
      <c r="AB5" s="168"/>
      <c r="AC5" s="168"/>
      <c r="AD5" s="168"/>
      <c r="AE5" s="168"/>
      <c r="AF5" s="168"/>
      <c r="AG5" s="168"/>
      <c r="AH5" s="168"/>
      <c r="AI5" s="168"/>
      <c r="AJ5" s="168"/>
      <c r="AR5" s="16"/>
      <c r="BE5" s="164" t="s">
        <v>13</v>
      </c>
      <c r="BS5" s="13" t="s">
        <v>6</v>
      </c>
    </row>
    <row r="6" spans="1:74" ht="37" customHeight="1">
      <c r="B6" s="16"/>
      <c r="D6" s="22" t="s">
        <v>14</v>
      </c>
      <c r="K6" s="169" t="s">
        <v>15</v>
      </c>
      <c r="L6" s="168"/>
      <c r="M6" s="168"/>
      <c r="N6" s="168"/>
      <c r="O6" s="168"/>
      <c r="P6" s="168"/>
      <c r="Q6" s="168"/>
      <c r="R6" s="168"/>
      <c r="S6" s="168"/>
      <c r="T6" s="168"/>
      <c r="U6" s="168"/>
      <c r="V6" s="168"/>
      <c r="W6" s="168"/>
      <c r="X6" s="168"/>
      <c r="Y6" s="168"/>
      <c r="Z6" s="168"/>
      <c r="AA6" s="168"/>
      <c r="AB6" s="168"/>
      <c r="AC6" s="168"/>
      <c r="AD6" s="168"/>
      <c r="AE6" s="168"/>
      <c r="AF6" s="168"/>
      <c r="AG6" s="168"/>
      <c r="AH6" s="168"/>
      <c r="AI6" s="168"/>
      <c r="AJ6" s="168"/>
      <c r="AR6" s="16"/>
      <c r="BE6" s="165"/>
      <c r="BS6" s="13" t="s">
        <v>6</v>
      </c>
    </row>
    <row r="7" spans="1:74" ht="12" customHeight="1">
      <c r="B7" s="16"/>
      <c r="D7" s="23" t="s">
        <v>16</v>
      </c>
      <c r="K7" s="21" t="s">
        <v>1</v>
      </c>
      <c r="AK7" s="23" t="s">
        <v>17</v>
      </c>
      <c r="AN7" s="21" t="s">
        <v>1</v>
      </c>
      <c r="AR7" s="16"/>
      <c r="BE7" s="165"/>
      <c r="BS7" s="13" t="s">
        <v>6</v>
      </c>
    </row>
    <row r="8" spans="1:74" ht="12" customHeight="1">
      <c r="B8" s="16"/>
      <c r="D8" s="23" t="s">
        <v>18</v>
      </c>
      <c r="K8" s="21" t="s">
        <v>19</v>
      </c>
      <c r="AK8" s="23" t="s">
        <v>20</v>
      </c>
      <c r="AN8" s="24" t="s">
        <v>440</v>
      </c>
      <c r="AR8" s="16"/>
      <c r="BE8" s="165"/>
      <c r="BS8" s="13" t="s">
        <v>6</v>
      </c>
    </row>
    <row r="9" spans="1:74" ht="14.5" customHeight="1">
      <c r="B9" s="16"/>
      <c r="AR9" s="16"/>
      <c r="BE9" s="165"/>
      <c r="BS9" s="13" t="s">
        <v>6</v>
      </c>
    </row>
    <row r="10" spans="1:74" ht="12" customHeight="1">
      <c r="B10" s="16"/>
      <c r="D10" s="23" t="s">
        <v>21</v>
      </c>
      <c r="AK10" s="23" t="s">
        <v>22</v>
      </c>
      <c r="AN10" s="21" t="s">
        <v>1</v>
      </c>
      <c r="AR10" s="16"/>
      <c r="BE10" s="165"/>
      <c r="BS10" s="13" t="s">
        <v>6</v>
      </c>
    </row>
    <row r="11" spans="1:74" ht="18.5" customHeight="1">
      <c r="B11" s="16"/>
      <c r="E11" s="21" t="s">
        <v>23</v>
      </c>
      <c r="AK11" s="23" t="s">
        <v>24</v>
      </c>
      <c r="AN11" s="21" t="s">
        <v>1</v>
      </c>
      <c r="AR11" s="16"/>
      <c r="BE11" s="165"/>
      <c r="BS11" s="13" t="s">
        <v>6</v>
      </c>
    </row>
    <row r="12" spans="1:74" ht="7" customHeight="1">
      <c r="B12" s="16"/>
      <c r="AR12" s="16"/>
      <c r="BE12" s="165"/>
      <c r="BS12" s="13" t="s">
        <v>6</v>
      </c>
    </row>
    <row r="13" spans="1:74" ht="12" customHeight="1">
      <c r="B13" s="16"/>
      <c r="D13" s="23" t="s">
        <v>25</v>
      </c>
      <c r="AK13" s="23" t="s">
        <v>22</v>
      </c>
      <c r="AN13" s="25" t="s">
        <v>26</v>
      </c>
      <c r="AR13" s="16"/>
      <c r="BE13" s="165"/>
      <c r="BS13" s="13" t="s">
        <v>6</v>
      </c>
    </row>
    <row r="14" spans="1:74" ht="13">
      <c r="B14" s="16"/>
      <c r="E14" s="170" t="s">
        <v>26</v>
      </c>
      <c r="F14" s="171"/>
      <c r="G14" s="171"/>
      <c r="H14" s="171"/>
      <c r="I14" s="171"/>
      <c r="J14" s="171"/>
      <c r="K14" s="171"/>
      <c r="L14" s="171"/>
      <c r="M14" s="171"/>
      <c r="N14" s="171"/>
      <c r="O14" s="171"/>
      <c r="P14" s="171"/>
      <c r="Q14" s="171"/>
      <c r="R14" s="171"/>
      <c r="S14" s="171"/>
      <c r="T14" s="171"/>
      <c r="U14" s="171"/>
      <c r="V14" s="171"/>
      <c r="W14" s="171"/>
      <c r="X14" s="171"/>
      <c r="Y14" s="171"/>
      <c r="Z14" s="171"/>
      <c r="AA14" s="171"/>
      <c r="AB14" s="171"/>
      <c r="AC14" s="171"/>
      <c r="AD14" s="171"/>
      <c r="AE14" s="171"/>
      <c r="AF14" s="171"/>
      <c r="AG14" s="171"/>
      <c r="AH14" s="171"/>
      <c r="AI14" s="171"/>
      <c r="AJ14" s="171"/>
      <c r="AK14" s="23" t="s">
        <v>24</v>
      </c>
      <c r="AN14" s="25" t="s">
        <v>26</v>
      </c>
      <c r="AR14" s="16"/>
      <c r="BE14" s="165"/>
      <c r="BS14" s="13" t="s">
        <v>6</v>
      </c>
    </row>
    <row r="15" spans="1:74" ht="7" customHeight="1">
      <c r="B15" s="16"/>
      <c r="AR15" s="16"/>
      <c r="BE15" s="165"/>
      <c r="BS15" s="13" t="s">
        <v>3</v>
      </c>
    </row>
    <row r="16" spans="1:74" ht="12" customHeight="1">
      <c r="B16" s="16"/>
      <c r="D16" s="23" t="s">
        <v>27</v>
      </c>
      <c r="AK16" s="23" t="s">
        <v>22</v>
      </c>
      <c r="AN16" s="21" t="s">
        <v>1</v>
      </c>
      <c r="AR16" s="16"/>
      <c r="BE16" s="165"/>
      <c r="BS16" s="13" t="s">
        <v>3</v>
      </c>
    </row>
    <row r="17" spans="2:71" ht="18.5" customHeight="1">
      <c r="B17" s="16"/>
      <c r="E17" s="21" t="s">
        <v>28</v>
      </c>
      <c r="AK17" s="23" t="s">
        <v>24</v>
      </c>
      <c r="AN17" s="21" t="s">
        <v>1</v>
      </c>
      <c r="AR17" s="16"/>
      <c r="BE17" s="165"/>
      <c r="BS17" s="13" t="s">
        <v>29</v>
      </c>
    </row>
    <row r="18" spans="2:71" ht="7" customHeight="1">
      <c r="B18" s="16"/>
      <c r="AR18" s="16"/>
      <c r="BE18" s="165"/>
      <c r="BS18" s="13" t="s">
        <v>30</v>
      </c>
    </row>
    <row r="19" spans="2:71" ht="12" customHeight="1">
      <c r="B19" s="16"/>
      <c r="D19" s="23" t="s">
        <v>31</v>
      </c>
      <c r="AK19" s="23" t="s">
        <v>22</v>
      </c>
      <c r="AN19" s="21" t="s">
        <v>1</v>
      </c>
      <c r="AR19" s="16"/>
      <c r="BE19" s="165"/>
      <c r="BS19" s="13" t="s">
        <v>30</v>
      </c>
    </row>
    <row r="20" spans="2:71" ht="18.5" customHeight="1">
      <c r="B20" s="16"/>
      <c r="E20" s="21" t="s">
        <v>32</v>
      </c>
      <c r="AK20" s="23" t="s">
        <v>24</v>
      </c>
      <c r="AN20" s="21" t="s">
        <v>1</v>
      </c>
      <c r="AR20" s="16"/>
      <c r="BE20" s="165"/>
      <c r="BS20" s="13" t="s">
        <v>29</v>
      </c>
    </row>
    <row r="21" spans="2:71" ht="7" customHeight="1">
      <c r="B21" s="16"/>
      <c r="AR21" s="16"/>
      <c r="BE21" s="165"/>
    </row>
    <row r="22" spans="2:71" ht="12" customHeight="1">
      <c r="B22" s="16"/>
      <c r="D22" s="23" t="s">
        <v>33</v>
      </c>
      <c r="AR22" s="16"/>
      <c r="BE22" s="165"/>
    </row>
    <row r="23" spans="2:71" ht="16.5" customHeight="1">
      <c r="B23" s="16"/>
      <c r="E23" s="172" t="s">
        <v>1</v>
      </c>
      <c r="F23" s="172"/>
      <c r="G23" s="172"/>
      <c r="H23" s="172"/>
      <c r="I23" s="172"/>
      <c r="J23" s="172"/>
      <c r="K23" s="172"/>
      <c r="L23" s="172"/>
      <c r="M23" s="172"/>
      <c r="N23" s="172"/>
      <c r="O23" s="172"/>
      <c r="P23" s="172"/>
      <c r="Q23" s="172"/>
      <c r="R23" s="172"/>
      <c r="S23" s="172"/>
      <c r="T23" s="172"/>
      <c r="U23" s="172"/>
      <c r="V23" s="172"/>
      <c r="W23" s="172"/>
      <c r="X23" s="172"/>
      <c r="Y23" s="172"/>
      <c r="Z23" s="172"/>
      <c r="AA23" s="172"/>
      <c r="AB23" s="172"/>
      <c r="AC23" s="172"/>
      <c r="AD23" s="172"/>
      <c r="AE23" s="172"/>
      <c r="AF23" s="172"/>
      <c r="AG23" s="172"/>
      <c r="AH23" s="172"/>
      <c r="AI23" s="172"/>
      <c r="AJ23" s="172"/>
      <c r="AK23" s="172"/>
      <c r="AL23" s="172"/>
      <c r="AM23" s="172"/>
      <c r="AN23" s="172"/>
      <c r="AR23" s="16"/>
      <c r="BE23" s="165"/>
    </row>
    <row r="24" spans="2:71" ht="7" customHeight="1">
      <c r="B24" s="16"/>
      <c r="AR24" s="16"/>
      <c r="BE24" s="165"/>
    </row>
    <row r="25" spans="2:71" ht="7" customHeight="1">
      <c r="B25" s="16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R25" s="16"/>
      <c r="BE25" s="165"/>
    </row>
    <row r="26" spans="2:71" s="1" customFormat="1" ht="26" customHeight="1">
      <c r="B26" s="28"/>
      <c r="D26" s="29" t="s">
        <v>34</v>
      </c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173">
        <f>ROUND(AG94,2)</f>
        <v>0</v>
      </c>
      <c r="AL26" s="174"/>
      <c r="AM26" s="174"/>
      <c r="AN26" s="174"/>
      <c r="AO26" s="174"/>
      <c r="AR26" s="28"/>
      <c r="BE26" s="165"/>
    </row>
    <row r="27" spans="2:71" s="1" customFormat="1" ht="7" customHeight="1">
      <c r="B27" s="28"/>
      <c r="AR27" s="28"/>
      <c r="BE27" s="165"/>
    </row>
    <row r="28" spans="2:71" s="1" customFormat="1" ht="13">
      <c r="B28" s="28"/>
      <c r="L28" s="175" t="s">
        <v>35</v>
      </c>
      <c r="M28" s="175"/>
      <c r="N28" s="175"/>
      <c r="O28" s="175"/>
      <c r="P28" s="175"/>
      <c r="W28" s="175" t="s">
        <v>36</v>
      </c>
      <c r="X28" s="175"/>
      <c r="Y28" s="175"/>
      <c r="Z28" s="175"/>
      <c r="AA28" s="175"/>
      <c r="AB28" s="175"/>
      <c r="AC28" s="175"/>
      <c r="AD28" s="175"/>
      <c r="AE28" s="175"/>
      <c r="AK28" s="175" t="s">
        <v>37</v>
      </c>
      <c r="AL28" s="175"/>
      <c r="AM28" s="175"/>
      <c r="AN28" s="175"/>
      <c r="AO28" s="175"/>
      <c r="AR28" s="28"/>
      <c r="BE28" s="165"/>
    </row>
    <row r="29" spans="2:71" s="2" customFormat="1" ht="14.5" customHeight="1">
      <c r="B29" s="32"/>
      <c r="D29" s="23" t="s">
        <v>38</v>
      </c>
      <c r="F29" s="33" t="s">
        <v>39</v>
      </c>
      <c r="L29" s="178">
        <v>0.2</v>
      </c>
      <c r="M29" s="177"/>
      <c r="N29" s="177"/>
      <c r="O29" s="177"/>
      <c r="P29" s="177"/>
      <c r="Q29" s="34"/>
      <c r="R29" s="34"/>
      <c r="S29" s="34"/>
      <c r="T29" s="34"/>
      <c r="U29" s="34"/>
      <c r="V29" s="34"/>
      <c r="W29" s="176">
        <f>ROUND(AZ94, 2)</f>
        <v>0</v>
      </c>
      <c r="X29" s="177"/>
      <c r="Y29" s="177"/>
      <c r="Z29" s="177"/>
      <c r="AA29" s="177"/>
      <c r="AB29" s="177"/>
      <c r="AC29" s="177"/>
      <c r="AD29" s="177"/>
      <c r="AE29" s="177"/>
      <c r="AF29" s="34"/>
      <c r="AG29" s="34"/>
      <c r="AH29" s="34"/>
      <c r="AI29" s="34"/>
      <c r="AJ29" s="34"/>
      <c r="AK29" s="176">
        <f>ROUND(AV94, 2)</f>
        <v>0</v>
      </c>
      <c r="AL29" s="177"/>
      <c r="AM29" s="177"/>
      <c r="AN29" s="177"/>
      <c r="AO29" s="177"/>
      <c r="AP29" s="34"/>
      <c r="AQ29" s="34"/>
      <c r="AR29" s="35"/>
      <c r="AS29" s="34"/>
      <c r="AT29" s="34"/>
      <c r="AU29" s="34"/>
      <c r="AV29" s="34"/>
      <c r="AW29" s="34"/>
      <c r="AX29" s="34"/>
      <c r="AY29" s="34"/>
      <c r="AZ29" s="34"/>
      <c r="BE29" s="166"/>
    </row>
    <row r="30" spans="2:71" s="2" customFormat="1" ht="14.5" customHeight="1">
      <c r="B30" s="32"/>
      <c r="F30" s="33" t="s">
        <v>40</v>
      </c>
      <c r="L30" s="178">
        <v>0.2</v>
      </c>
      <c r="M30" s="177"/>
      <c r="N30" s="177"/>
      <c r="O30" s="177"/>
      <c r="P30" s="177"/>
      <c r="Q30" s="34"/>
      <c r="R30" s="34"/>
      <c r="S30" s="34"/>
      <c r="T30" s="34"/>
      <c r="U30" s="34"/>
      <c r="V30" s="34"/>
      <c r="W30" s="176">
        <f>ROUND(BA94, 2)</f>
        <v>0</v>
      </c>
      <c r="X30" s="177"/>
      <c r="Y30" s="177"/>
      <c r="Z30" s="177"/>
      <c r="AA30" s="177"/>
      <c r="AB30" s="177"/>
      <c r="AC30" s="177"/>
      <c r="AD30" s="177"/>
      <c r="AE30" s="177"/>
      <c r="AF30" s="34"/>
      <c r="AG30" s="34"/>
      <c r="AH30" s="34"/>
      <c r="AI30" s="34"/>
      <c r="AJ30" s="34"/>
      <c r="AK30" s="176">
        <f>ROUND(AW94, 2)</f>
        <v>0</v>
      </c>
      <c r="AL30" s="177"/>
      <c r="AM30" s="177"/>
      <c r="AN30" s="177"/>
      <c r="AO30" s="177"/>
      <c r="AP30" s="34"/>
      <c r="AQ30" s="34"/>
      <c r="AR30" s="35"/>
      <c r="AS30" s="34"/>
      <c r="AT30" s="34"/>
      <c r="AU30" s="34"/>
      <c r="AV30" s="34"/>
      <c r="AW30" s="34"/>
      <c r="AX30" s="34"/>
      <c r="AY30" s="34"/>
      <c r="AZ30" s="34"/>
      <c r="BE30" s="166"/>
    </row>
    <row r="31" spans="2:71" s="2" customFormat="1" ht="14.5" hidden="1" customHeight="1">
      <c r="B31" s="32"/>
      <c r="F31" s="23" t="s">
        <v>41</v>
      </c>
      <c r="L31" s="181">
        <v>0.2</v>
      </c>
      <c r="M31" s="180"/>
      <c r="N31" s="180"/>
      <c r="O31" s="180"/>
      <c r="P31" s="180"/>
      <c r="W31" s="179">
        <f>ROUND(BB94, 2)</f>
        <v>0</v>
      </c>
      <c r="X31" s="180"/>
      <c r="Y31" s="180"/>
      <c r="Z31" s="180"/>
      <c r="AA31" s="180"/>
      <c r="AB31" s="180"/>
      <c r="AC31" s="180"/>
      <c r="AD31" s="180"/>
      <c r="AE31" s="180"/>
      <c r="AK31" s="179">
        <v>0</v>
      </c>
      <c r="AL31" s="180"/>
      <c r="AM31" s="180"/>
      <c r="AN31" s="180"/>
      <c r="AO31" s="180"/>
      <c r="AR31" s="32"/>
      <c r="BE31" s="166"/>
    </row>
    <row r="32" spans="2:71" s="2" customFormat="1" ht="14.5" hidden="1" customHeight="1">
      <c r="B32" s="32"/>
      <c r="F32" s="23" t="s">
        <v>42</v>
      </c>
      <c r="L32" s="181">
        <v>0.2</v>
      </c>
      <c r="M32" s="180"/>
      <c r="N32" s="180"/>
      <c r="O32" s="180"/>
      <c r="P32" s="180"/>
      <c r="W32" s="179">
        <f>ROUND(BC94, 2)</f>
        <v>0</v>
      </c>
      <c r="X32" s="180"/>
      <c r="Y32" s="180"/>
      <c r="Z32" s="180"/>
      <c r="AA32" s="180"/>
      <c r="AB32" s="180"/>
      <c r="AC32" s="180"/>
      <c r="AD32" s="180"/>
      <c r="AE32" s="180"/>
      <c r="AK32" s="179">
        <v>0</v>
      </c>
      <c r="AL32" s="180"/>
      <c r="AM32" s="180"/>
      <c r="AN32" s="180"/>
      <c r="AO32" s="180"/>
      <c r="AR32" s="32"/>
      <c r="BE32" s="166"/>
    </row>
    <row r="33" spans="2:57" s="2" customFormat="1" ht="14.5" hidden="1" customHeight="1">
      <c r="B33" s="32"/>
      <c r="F33" s="33" t="s">
        <v>43</v>
      </c>
      <c r="L33" s="178">
        <v>0</v>
      </c>
      <c r="M33" s="177"/>
      <c r="N33" s="177"/>
      <c r="O33" s="177"/>
      <c r="P33" s="177"/>
      <c r="Q33" s="34"/>
      <c r="R33" s="34"/>
      <c r="S33" s="34"/>
      <c r="T33" s="34"/>
      <c r="U33" s="34"/>
      <c r="V33" s="34"/>
      <c r="W33" s="176">
        <f>ROUND(BD94, 2)</f>
        <v>0</v>
      </c>
      <c r="X33" s="177"/>
      <c r="Y33" s="177"/>
      <c r="Z33" s="177"/>
      <c r="AA33" s="177"/>
      <c r="AB33" s="177"/>
      <c r="AC33" s="177"/>
      <c r="AD33" s="177"/>
      <c r="AE33" s="177"/>
      <c r="AF33" s="34"/>
      <c r="AG33" s="34"/>
      <c r="AH33" s="34"/>
      <c r="AI33" s="34"/>
      <c r="AJ33" s="34"/>
      <c r="AK33" s="176">
        <v>0</v>
      </c>
      <c r="AL33" s="177"/>
      <c r="AM33" s="177"/>
      <c r="AN33" s="177"/>
      <c r="AO33" s="177"/>
      <c r="AP33" s="34"/>
      <c r="AQ33" s="34"/>
      <c r="AR33" s="35"/>
      <c r="AS33" s="34"/>
      <c r="AT33" s="34"/>
      <c r="AU33" s="34"/>
      <c r="AV33" s="34"/>
      <c r="AW33" s="34"/>
      <c r="AX33" s="34"/>
      <c r="AY33" s="34"/>
      <c r="AZ33" s="34"/>
      <c r="BE33" s="166"/>
    </row>
    <row r="34" spans="2:57" s="1" customFormat="1" ht="7" customHeight="1">
      <c r="B34" s="28"/>
      <c r="AR34" s="28"/>
      <c r="BE34" s="165"/>
    </row>
    <row r="35" spans="2:57" s="1" customFormat="1" ht="26" customHeight="1">
      <c r="B35" s="28"/>
      <c r="C35" s="36"/>
      <c r="D35" s="37" t="s">
        <v>44</v>
      </c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9" t="s">
        <v>45</v>
      </c>
      <c r="U35" s="38"/>
      <c r="V35" s="38"/>
      <c r="W35" s="38"/>
      <c r="X35" s="182" t="s">
        <v>46</v>
      </c>
      <c r="Y35" s="183"/>
      <c r="Z35" s="183"/>
      <c r="AA35" s="183"/>
      <c r="AB35" s="183"/>
      <c r="AC35" s="38"/>
      <c r="AD35" s="38"/>
      <c r="AE35" s="38"/>
      <c r="AF35" s="38"/>
      <c r="AG35" s="38"/>
      <c r="AH35" s="38"/>
      <c r="AI35" s="38"/>
      <c r="AJ35" s="38"/>
      <c r="AK35" s="184">
        <f>SUM(AK26:AK33)</f>
        <v>0</v>
      </c>
      <c r="AL35" s="183"/>
      <c r="AM35" s="183"/>
      <c r="AN35" s="183"/>
      <c r="AO35" s="185"/>
      <c r="AP35" s="36"/>
      <c r="AQ35" s="36"/>
      <c r="AR35" s="28"/>
    </row>
    <row r="36" spans="2:57" s="1" customFormat="1" ht="7" customHeight="1">
      <c r="B36" s="28"/>
      <c r="AR36" s="28"/>
    </row>
    <row r="37" spans="2:57" s="1" customFormat="1" ht="14.5" customHeight="1">
      <c r="B37" s="28"/>
      <c r="AR37" s="28"/>
    </row>
    <row r="38" spans="2:57" ht="14.5" customHeight="1">
      <c r="B38" s="16"/>
      <c r="AR38" s="16"/>
    </row>
    <row r="39" spans="2:57" ht="14.5" customHeight="1">
      <c r="B39" s="16"/>
      <c r="AR39" s="16"/>
    </row>
    <row r="40" spans="2:57" ht="14.5" customHeight="1">
      <c r="B40" s="16"/>
      <c r="AR40" s="16"/>
    </row>
    <row r="41" spans="2:57" ht="14.5" customHeight="1">
      <c r="B41" s="16"/>
      <c r="AR41" s="16"/>
    </row>
    <row r="42" spans="2:57" ht="14.5" customHeight="1">
      <c r="B42" s="16"/>
      <c r="AR42" s="16"/>
    </row>
    <row r="43" spans="2:57" ht="14.5" customHeight="1">
      <c r="B43" s="16"/>
      <c r="AR43" s="16"/>
    </row>
    <row r="44" spans="2:57" ht="14.5" customHeight="1">
      <c r="B44" s="16"/>
      <c r="AR44" s="16"/>
    </row>
    <row r="45" spans="2:57" ht="14.5" customHeight="1">
      <c r="B45" s="16"/>
      <c r="AR45" s="16"/>
    </row>
    <row r="46" spans="2:57" ht="14.5" customHeight="1">
      <c r="B46" s="16"/>
      <c r="AR46" s="16"/>
    </row>
    <row r="47" spans="2:57" ht="14.5" customHeight="1">
      <c r="B47" s="16"/>
      <c r="AR47" s="16"/>
    </row>
    <row r="48" spans="2:57" ht="14.5" customHeight="1">
      <c r="B48" s="16"/>
      <c r="AR48" s="16"/>
    </row>
    <row r="49" spans="2:44" s="1" customFormat="1" ht="14.5" customHeight="1">
      <c r="B49" s="28"/>
      <c r="D49" s="40" t="s">
        <v>47</v>
      </c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  <c r="AF49" s="41"/>
      <c r="AG49" s="41"/>
      <c r="AH49" s="40" t="s">
        <v>48</v>
      </c>
      <c r="AI49" s="41"/>
      <c r="AJ49" s="41"/>
      <c r="AK49" s="41"/>
      <c r="AL49" s="41"/>
      <c r="AM49" s="41"/>
      <c r="AN49" s="41"/>
      <c r="AO49" s="41"/>
      <c r="AR49" s="28"/>
    </row>
    <row r="50" spans="2:44" ht="11">
      <c r="B50" s="16"/>
      <c r="AR50" s="16"/>
    </row>
    <row r="51" spans="2:44" ht="11">
      <c r="B51" s="16"/>
      <c r="AR51" s="16"/>
    </row>
    <row r="52" spans="2:44" ht="11">
      <c r="B52" s="16"/>
      <c r="AR52" s="16"/>
    </row>
    <row r="53" spans="2:44" ht="11">
      <c r="B53" s="16"/>
      <c r="AR53" s="16"/>
    </row>
    <row r="54" spans="2:44" ht="11">
      <c r="B54" s="16"/>
      <c r="AR54" s="16"/>
    </row>
    <row r="55" spans="2:44" ht="11">
      <c r="B55" s="16"/>
      <c r="AR55" s="16"/>
    </row>
    <row r="56" spans="2:44" ht="11">
      <c r="B56" s="16"/>
      <c r="AR56" s="16"/>
    </row>
    <row r="57" spans="2:44" ht="11">
      <c r="B57" s="16"/>
      <c r="AR57" s="16"/>
    </row>
    <row r="58" spans="2:44" ht="11">
      <c r="B58" s="16"/>
      <c r="AR58" s="16"/>
    </row>
    <row r="59" spans="2:44" ht="11">
      <c r="B59" s="16"/>
      <c r="AR59" s="16"/>
    </row>
    <row r="60" spans="2:44" s="1" customFormat="1" ht="13">
      <c r="B60" s="28"/>
      <c r="D60" s="42" t="s">
        <v>49</v>
      </c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42" t="s">
        <v>50</v>
      </c>
      <c r="W60" s="30"/>
      <c r="X60" s="30"/>
      <c r="Y60" s="30"/>
      <c r="Z60" s="30"/>
      <c r="AA60" s="30"/>
      <c r="AB60" s="30"/>
      <c r="AC60" s="30"/>
      <c r="AD60" s="30"/>
      <c r="AE60" s="30"/>
      <c r="AF60" s="30"/>
      <c r="AG60" s="30"/>
      <c r="AH60" s="42" t="s">
        <v>49</v>
      </c>
      <c r="AI60" s="30"/>
      <c r="AJ60" s="30"/>
      <c r="AK60" s="30"/>
      <c r="AL60" s="30"/>
      <c r="AM60" s="42" t="s">
        <v>50</v>
      </c>
      <c r="AN60" s="30"/>
      <c r="AO60" s="30"/>
      <c r="AR60" s="28"/>
    </row>
    <row r="61" spans="2:44" ht="11">
      <c r="B61" s="16"/>
      <c r="AR61" s="16"/>
    </row>
    <row r="62" spans="2:44" ht="11">
      <c r="B62" s="16"/>
      <c r="AR62" s="16"/>
    </row>
    <row r="63" spans="2:44" ht="11">
      <c r="B63" s="16"/>
      <c r="AR63" s="16"/>
    </row>
    <row r="64" spans="2:44" s="1" customFormat="1" ht="13">
      <c r="B64" s="28"/>
      <c r="D64" s="40" t="s">
        <v>51</v>
      </c>
      <c r="E64" s="41"/>
      <c r="F64" s="41"/>
      <c r="G64" s="41"/>
      <c r="H64" s="41"/>
      <c r="I64" s="41"/>
      <c r="J64" s="41"/>
      <c r="K64" s="41"/>
      <c r="L64" s="41"/>
      <c r="M64" s="41"/>
      <c r="N64" s="41"/>
      <c r="O64" s="41"/>
      <c r="P64" s="41"/>
      <c r="Q64" s="41"/>
      <c r="R64" s="41"/>
      <c r="S64" s="41"/>
      <c r="T64" s="41"/>
      <c r="U64" s="41"/>
      <c r="V64" s="41"/>
      <c r="W64" s="41"/>
      <c r="X64" s="41"/>
      <c r="Y64" s="41"/>
      <c r="Z64" s="41"/>
      <c r="AA64" s="41"/>
      <c r="AB64" s="41"/>
      <c r="AC64" s="41"/>
      <c r="AD64" s="41"/>
      <c r="AE64" s="41"/>
      <c r="AF64" s="41"/>
      <c r="AG64" s="41"/>
      <c r="AH64" s="40" t="s">
        <v>52</v>
      </c>
      <c r="AI64" s="41"/>
      <c r="AJ64" s="41"/>
      <c r="AK64" s="41"/>
      <c r="AL64" s="41"/>
      <c r="AM64" s="41"/>
      <c r="AN64" s="41"/>
      <c r="AO64" s="41"/>
      <c r="AR64" s="28"/>
    </row>
    <row r="65" spans="2:44" ht="11">
      <c r="B65" s="16"/>
      <c r="AR65" s="16"/>
    </row>
    <row r="66" spans="2:44" ht="11">
      <c r="B66" s="16"/>
      <c r="AR66" s="16"/>
    </row>
    <row r="67" spans="2:44" ht="11">
      <c r="B67" s="16"/>
      <c r="AR67" s="16"/>
    </row>
    <row r="68" spans="2:44" ht="11">
      <c r="B68" s="16"/>
      <c r="AR68" s="16"/>
    </row>
    <row r="69" spans="2:44" ht="11">
      <c r="B69" s="16"/>
      <c r="AR69" s="16"/>
    </row>
    <row r="70" spans="2:44" ht="11">
      <c r="B70" s="16"/>
      <c r="AR70" s="16"/>
    </row>
    <row r="71" spans="2:44" ht="11">
      <c r="B71" s="16"/>
      <c r="AR71" s="16"/>
    </row>
    <row r="72" spans="2:44" ht="11">
      <c r="B72" s="16"/>
      <c r="AR72" s="16"/>
    </row>
    <row r="73" spans="2:44" ht="11">
      <c r="B73" s="16"/>
      <c r="AR73" s="16"/>
    </row>
    <row r="74" spans="2:44" ht="11">
      <c r="B74" s="16"/>
      <c r="AR74" s="16"/>
    </row>
    <row r="75" spans="2:44" s="1" customFormat="1" ht="13">
      <c r="B75" s="28"/>
      <c r="D75" s="42" t="s">
        <v>49</v>
      </c>
      <c r="E75" s="30"/>
      <c r="F75" s="30"/>
      <c r="G75" s="30"/>
      <c r="H75" s="30"/>
      <c r="I75" s="30"/>
      <c r="J75" s="30"/>
      <c r="K75" s="30"/>
      <c r="L75" s="30"/>
      <c r="M75" s="30"/>
      <c r="N75" s="30"/>
      <c r="O75" s="30"/>
      <c r="P75" s="30"/>
      <c r="Q75" s="30"/>
      <c r="R75" s="30"/>
      <c r="S75" s="30"/>
      <c r="T75" s="30"/>
      <c r="U75" s="30"/>
      <c r="V75" s="42" t="s">
        <v>50</v>
      </c>
      <c r="W75" s="30"/>
      <c r="X75" s="30"/>
      <c r="Y75" s="30"/>
      <c r="Z75" s="30"/>
      <c r="AA75" s="30"/>
      <c r="AB75" s="30"/>
      <c r="AC75" s="30"/>
      <c r="AD75" s="30"/>
      <c r="AE75" s="30"/>
      <c r="AF75" s="30"/>
      <c r="AG75" s="30"/>
      <c r="AH75" s="42" t="s">
        <v>49</v>
      </c>
      <c r="AI75" s="30"/>
      <c r="AJ75" s="30"/>
      <c r="AK75" s="30"/>
      <c r="AL75" s="30"/>
      <c r="AM75" s="42" t="s">
        <v>50</v>
      </c>
      <c r="AN75" s="30"/>
      <c r="AO75" s="30"/>
      <c r="AR75" s="28"/>
    </row>
    <row r="76" spans="2:44" s="1" customFormat="1" ht="11">
      <c r="B76" s="28"/>
      <c r="AR76" s="28"/>
    </row>
    <row r="77" spans="2:44" s="1" customFormat="1" ht="7" customHeight="1"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44"/>
      <c r="M77" s="44"/>
      <c r="N77" s="44"/>
      <c r="O77" s="44"/>
      <c r="P77" s="44"/>
      <c r="Q77" s="44"/>
      <c r="R77" s="44"/>
      <c r="S77" s="44"/>
      <c r="T77" s="44"/>
      <c r="U77" s="44"/>
      <c r="V77" s="44"/>
      <c r="W77" s="44"/>
      <c r="X77" s="44"/>
      <c r="Y77" s="44"/>
      <c r="Z77" s="44"/>
      <c r="AA77" s="44"/>
      <c r="AB77" s="44"/>
      <c r="AC77" s="44"/>
      <c r="AD77" s="44"/>
      <c r="AE77" s="44"/>
      <c r="AF77" s="44"/>
      <c r="AG77" s="44"/>
      <c r="AH77" s="44"/>
      <c r="AI77" s="44"/>
      <c r="AJ77" s="44"/>
      <c r="AK77" s="44"/>
      <c r="AL77" s="44"/>
      <c r="AM77" s="44"/>
      <c r="AN77" s="44"/>
      <c r="AO77" s="44"/>
      <c r="AP77" s="44"/>
      <c r="AQ77" s="44"/>
      <c r="AR77" s="28"/>
    </row>
    <row r="81" spans="1:91" s="1" customFormat="1" ht="7" customHeight="1"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46"/>
      <c r="M81" s="46"/>
      <c r="N81" s="46"/>
      <c r="O81" s="46"/>
      <c r="P81" s="46"/>
      <c r="Q81" s="46"/>
      <c r="R81" s="46"/>
      <c r="S81" s="46"/>
      <c r="T81" s="46"/>
      <c r="U81" s="46"/>
      <c r="V81" s="46"/>
      <c r="W81" s="46"/>
      <c r="X81" s="46"/>
      <c r="Y81" s="46"/>
      <c r="Z81" s="46"/>
      <c r="AA81" s="46"/>
      <c r="AB81" s="46"/>
      <c r="AC81" s="46"/>
      <c r="AD81" s="46"/>
      <c r="AE81" s="46"/>
      <c r="AF81" s="46"/>
      <c r="AG81" s="46"/>
      <c r="AH81" s="46"/>
      <c r="AI81" s="46"/>
      <c r="AJ81" s="46"/>
      <c r="AK81" s="46"/>
      <c r="AL81" s="46"/>
      <c r="AM81" s="46"/>
      <c r="AN81" s="46"/>
      <c r="AO81" s="46"/>
      <c r="AP81" s="46"/>
      <c r="AQ81" s="46"/>
      <c r="AR81" s="28"/>
    </row>
    <row r="82" spans="1:91" s="1" customFormat="1" ht="25" customHeight="1">
      <c r="B82" s="28"/>
      <c r="C82" s="17" t="s">
        <v>53</v>
      </c>
      <c r="AR82" s="28"/>
    </row>
    <row r="83" spans="1:91" s="1" customFormat="1" ht="7" customHeight="1">
      <c r="B83" s="28"/>
      <c r="AR83" s="28"/>
    </row>
    <row r="84" spans="1:91" s="3" customFormat="1" ht="12" customHeight="1">
      <c r="B84" s="47"/>
      <c r="C84" s="23" t="s">
        <v>11</v>
      </c>
      <c r="L84" s="3" t="str">
        <f>K5</f>
        <v>12-06/2024</v>
      </c>
      <c r="AR84" s="47"/>
    </row>
    <row r="85" spans="1:91" s="4" customFormat="1" ht="37" customHeight="1">
      <c r="B85" s="48"/>
      <c r="C85" s="49" t="s">
        <v>14</v>
      </c>
      <c r="L85" s="186" t="str">
        <f>K6</f>
        <v>Rekonštrukcia hospodárskych objektov - TEĽATNÍK - rekonštrukcia strechy a krmného žľabu</v>
      </c>
      <c r="M85" s="187"/>
      <c r="N85" s="187"/>
      <c r="O85" s="187"/>
      <c r="P85" s="187"/>
      <c r="Q85" s="187"/>
      <c r="R85" s="187"/>
      <c r="S85" s="187"/>
      <c r="T85" s="187"/>
      <c r="U85" s="187"/>
      <c r="V85" s="187"/>
      <c r="W85" s="187"/>
      <c r="X85" s="187"/>
      <c r="Y85" s="187"/>
      <c r="Z85" s="187"/>
      <c r="AA85" s="187"/>
      <c r="AB85" s="187"/>
      <c r="AC85" s="187"/>
      <c r="AD85" s="187"/>
      <c r="AE85" s="187"/>
      <c r="AF85" s="187"/>
      <c r="AG85" s="187"/>
      <c r="AH85" s="187"/>
      <c r="AI85" s="187"/>
      <c r="AJ85" s="187"/>
      <c r="AR85" s="48"/>
    </row>
    <row r="86" spans="1:91" s="1" customFormat="1" ht="7" customHeight="1">
      <c r="B86" s="28"/>
      <c r="AR86" s="28"/>
    </row>
    <row r="87" spans="1:91" s="1" customFormat="1" ht="12" customHeight="1">
      <c r="B87" s="28"/>
      <c r="C87" s="23" t="s">
        <v>18</v>
      </c>
      <c r="L87" s="50" t="str">
        <f>IF(K8="","",K8)</f>
        <v>Vyšné Valice</v>
      </c>
      <c r="AI87" s="23" t="s">
        <v>20</v>
      </c>
      <c r="AM87" s="24" t="str">
        <f>IF(AN8= "","",AN8)</f>
        <v>vyplň údaj</v>
      </c>
      <c r="AN87" s="24"/>
      <c r="AR87" s="28"/>
    </row>
    <row r="88" spans="1:91" s="1" customFormat="1" ht="7" customHeight="1">
      <c r="B88" s="28"/>
      <c r="AR88" s="28"/>
    </row>
    <row r="89" spans="1:91" s="1" customFormat="1" ht="25.75" customHeight="1">
      <c r="B89" s="28"/>
      <c r="C89" s="23" t="s">
        <v>21</v>
      </c>
      <c r="L89" s="3" t="str">
        <f>IF(E11= "","",E11)</f>
        <v>AGRO - DERBY, spol. s.r.o., Výšné Valice</v>
      </c>
      <c r="AI89" s="23" t="s">
        <v>27</v>
      </c>
      <c r="AM89" s="188" t="str">
        <f>IF(E17="","",E17)</f>
        <v>Ing. Barnabáš Máté, Rimavská Sobota</v>
      </c>
      <c r="AN89" s="189"/>
      <c r="AO89" s="189"/>
      <c r="AP89" s="189"/>
      <c r="AR89" s="28"/>
      <c r="AS89" s="190" t="s">
        <v>54</v>
      </c>
      <c r="AT89" s="191"/>
      <c r="AU89" s="52"/>
      <c r="AV89" s="52"/>
      <c r="AW89" s="52"/>
      <c r="AX89" s="52"/>
      <c r="AY89" s="52"/>
      <c r="AZ89" s="52"/>
      <c r="BA89" s="52"/>
      <c r="BB89" s="52"/>
      <c r="BC89" s="52"/>
      <c r="BD89" s="53"/>
    </row>
    <row r="90" spans="1:91" s="1" customFormat="1" ht="15.25" customHeight="1">
      <c r="B90" s="28"/>
      <c r="C90" s="23" t="s">
        <v>25</v>
      </c>
      <c r="L90" s="209" t="s">
        <v>440</v>
      </c>
      <c r="M90" s="210"/>
      <c r="N90" s="210"/>
      <c r="O90" s="210"/>
      <c r="P90" s="210"/>
      <c r="Q90" s="210"/>
      <c r="R90" s="210"/>
      <c r="S90" s="210"/>
      <c r="T90" s="210"/>
      <c r="U90" s="210"/>
      <c r="V90" s="210"/>
      <c r="W90" s="210"/>
      <c r="X90" s="210"/>
      <c r="Y90" s="210"/>
      <c r="Z90" s="210"/>
      <c r="AA90" s="210"/>
      <c r="AB90" s="210"/>
      <c r="AC90" s="210"/>
      <c r="AI90" s="23" t="s">
        <v>31</v>
      </c>
      <c r="AM90" s="188" t="str">
        <f>IF(E20="","",E20)</f>
        <v xml:space="preserve"> </v>
      </c>
      <c r="AN90" s="189"/>
      <c r="AO90" s="189"/>
      <c r="AP90" s="189"/>
      <c r="AR90" s="28"/>
      <c r="AS90" s="192"/>
      <c r="AT90" s="193"/>
      <c r="BD90" s="55"/>
    </row>
    <row r="91" spans="1:91" s="1" customFormat="1" ht="10.75" customHeight="1">
      <c r="B91" s="28"/>
      <c r="AR91" s="28"/>
      <c r="AS91" s="192"/>
      <c r="AT91" s="193"/>
      <c r="BD91" s="55"/>
    </row>
    <row r="92" spans="1:91" s="1" customFormat="1" ht="29.25" customHeight="1">
      <c r="B92" s="28"/>
      <c r="C92" s="194" t="s">
        <v>55</v>
      </c>
      <c r="D92" s="195"/>
      <c r="E92" s="195"/>
      <c r="F92" s="195"/>
      <c r="G92" s="195"/>
      <c r="H92" s="56"/>
      <c r="I92" s="196" t="s">
        <v>56</v>
      </c>
      <c r="J92" s="195"/>
      <c r="K92" s="195"/>
      <c r="L92" s="195"/>
      <c r="M92" s="195"/>
      <c r="N92" s="195"/>
      <c r="O92" s="195"/>
      <c r="P92" s="195"/>
      <c r="Q92" s="195"/>
      <c r="R92" s="195"/>
      <c r="S92" s="195"/>
      <c r="T92" s="195"/>
      <c r="U92" s="195"/>
      <c r="V92" s="195"/>
      <c r="W92" s="195"/>
      <c r="X92" s="195"/>
      <c r="Y92" s="195"/>
      <c r="Z92" s="195"/>
      <c r="AA92" s="195"/>
      <c r="AB92" s="195"/>
      <c r="AC92" s="195"/>
      <c r="AD92" s="195"/>
      <c r="AE92" s="195"/>
      <c r="AF92" s="195"/>
      <c r="AG92" s="197" t="s">
        <v>57</v>
      </c>
      <c r="AH92" s="195"/>
      <c r="AI92" s="195"/>
      <c r="AJ92" s="195"/>
      <c r="AK92" s="195"/>
      <c r="AL92" s="195"/>
      <c r="AM92" s="195"/>
      <c r="AN92" s="196" t="s">
        <v>58</v>
      </c>
      <c r="AO92" s="195"/>
      <c r="AP92" s="198"/>
      <c r="AQ92" s="57" t="s">
        <v>59</v>
      </c>
      <c r="AR92" s="28"/>
      <c r="AS92" s="58" t="s">
        <v>60</v>
      </c>
      <c r="AT92" s="59" t="s">
        <v>61</v>
      </c>
      <c r="AU92" s="59" t="s">
        <v>62</v>
      </c>
      <c r="AV92" s="59" t="s">
        <v>63</v>
      </c>
      <c r="AW92" s="59" t="s">
        <v>64</v>
      </c>
      <c r="AX92" s="59" t="s">
        <v>65</v>
      </c>
      <c r="AY92" s="59" t="s">
        <v>66</v>
      </c>
      <c r="AZ92" s="59" t="s">
        <v>67</v>
      </c>
      <c r="BA92" s="59" t="s">
        <v>68</v>
      </c>
      <c r="BB92" s="59" t="s">
        <v>69</v>
      </c>
      <c r="BC92" s="59" t="s">
        <v>70</v>
      </c>
      <c r="BD92" s="60" t="s">
        <v>71</v>
      </c>
    </row>
    <row r="93" spans="1:91" s="1" customFormat="1" ht="10.75" customHeight="1">
      <c r="B93" s="28"/>
      <c r="AR93" s="28"/>
      <c r="AS93" s="61"/>
      <c r="AT93" s="52"/>
      <c r="AU93" s="52"/>
      <c r="AV93" s="52"/>
      <c r="AW93" s="52"/>
      <c r="AX93" s="52"/>
      <c r="AY93" s="52"/>
      <c r="AZ93" s="52"/>
      <c r="BA93" s="52"/>
      <c r="BB93" s="52"/>
      <c r="BC93" s="52"/>
      <c r="BD93" s="53"/>
    </row>
    <row r="94" spans="1:91" s="5" customFormat="1" ht="32.5" customHeight="1">
      <c r="B94" s="62"/>
      <c r="C94" s="63" t="s">
        <v>72</v>
      </c>
      <c r="D94" s="64"/>
      <c r="E94" s="64"/>
      <c r="F94" s="64"/>
      <c r="G94" s="64"/>
      <c r="H94" s="64"/>
      <c r="I94" s="64"/>
      <c r="J94" s="64"/>
      <c r="K94" s="64"/>
      <c r="L94" s="64"/>
      <c r="M94" s="64"/>
      <c r="N94" s="64"/>
      <c r="O94" s="64"/>
      <c r="P94" s="64"/>
      <c r="Q94" s="64"/>
      <c r="R94" s="64"/>
      <c r="S94" s="64"/>
      <c r="T94" s="64"/>
      <c r="U94" s="64"/>
      <c r="V94" s="64"/>
      <c r="W94" s="64"/>
      <c r="X94" s="64"/>
      <c r="Y94" s="64"/>
      <c r="Z94" s="64"/>
      <c r="AA94" s="64"/>
      <c r="AB94" s="64"/>
      <c r="AC94" s="64"/>
      <c r="AD94" s="64"/>
      <c r="AE94" s="64"/>
      <c r="AF94" s="64"/>
      <c r="AG94" s="202">
        <f>ROUND(SUM(AG95:AG97),2)</f>
        <v>0</v>
      </c>
      <c r="AH94" s="202"/>
      <c r="AI94" s="202"/>
      <c r="AJ94" s="202"/>
      <c r="AK94" s="202"/>
      <c r="AL94" s="202"/>
      <c r="AM94" s="202"/>
      <c r="AN94" s="203">
        <f>SUM(AG94,AT94)</f>
        <v>0</v>
      </c>
      <c r="AO94" s="203"/>
      <c r="AP94" s="203"/>
      <c r="AQ94" s="66" t="s">
        <v>1</v>
      </c>
      <c r="AR94" s="62"/>
      <c r="AS94" s="67">
        <f>ROUND(SUM(AS95:AS97),2)</f>
        <v>0</v>
      </c>
      <c r="AT94" s="68">
        <f>ROUND(SUM(AV94:AW94),2)</f>
        <v>0</v>
      </c>
      <c r="AU94" s="69">
        <f>ROUND(SUM(AU95:AU97),5)</f>
        <v>0</v>
      </c>
      <c r="AV94" s="68">
        <f>ROUND(AZ94*L29,2)</f>
        <v>0</v>
      </c>
      <c r="AW94" s="68">
        <f>ROUND(BA94*L30,2)</f>
        <v>0</v>
      </c>
      <c r="AX94" s="68">
        <f>ROUND(BB94*L29,2)</f>
        <v>0</v>
      </c>
      <c r="AY94" s="68">
        <f>ROUND(BC94*L30,2)</f>
        <v>0</v>
      </c>
      <c r="AZ94" s="68">
        <f>ROUND(SUM(AZ95:AZ97),2)</f>
        <v>0</v>
      </c>
      <c r="BA94" s="68">
        <f>ROUND(SUM(BA95:BA97),2)</f>
        <v>0</v>
      </c>
      <c r="BB94" s="68">
        <f>ROUND(SUM(BB95:BB97),2)</f>
        <v>0</v>
      </c>
      <c r="BC94" s="68">
        <f>ROUND(SUM(BC95:BC97),2)</f>
        <v>0</v>
      </c>
      <c r="BD94" s="70">
        <f>ROUND(SUM(BD95:BD97),2)</f>
        <v>0</v>
      </c>
      <c r="BS94" s="71" t="s">
        <v>73</v>
      </c>
      <c r="BT94" s="71" t="s">
        <v>74</v>
      </c>
      <c r="BV94" s="71" t="s">
        <v>75</v>
      </c>
      <c r="BW94" s="71" t="s">
        <v>4</v>
      </c>
      <c r="BX94" s="71" t="s">
        <v>76</v>
      </c>
      <c r="CL94" s="71" t="s">
        <v>1</v>
      </c>
    </row>
    <row r="95" spans="1:91" s="6" customFormat="1" ht="37.5" customHeight="1">
      <c r="A95" s="72" t="s">
        <v>77</v>
      </c>
      <c r="B95" s="73"/>
      <c r="C95" s="74"/>
      <c r="D95" s="201" t="s">
        <v>12</v>
      </c>
      <c r="E95" s="201"/>
      <c r="F95" s="201"/>
      <c r="G95" s="201"/>
      <c r="H95" s="201"/>
      <c r="I95" s="75"/>
      <c r="J95" s="201" t="s">
        <v>15</v>
      </c>
      <c r="K95" s="201"/>
      <c r="L95" s="201"/>
      <c r="M95" s="201"/>
      <c r="N95" s="201"/>
      <c r="O95" s="201"/>
      <c r="P95" s="201"/>
      <c r="Q95" s="201"/>
      <c r="R95" s="201"/>
      <c r="S95" s="201"/>
      <c r="T95" s="201"/>
      <c r="U95" s="201"/>
      <c r="V95" s="201"/>
      <c r="W95" s="201"/>
      <c r="X95" s="201"/>
      <c r="Y95" s="201"/>
      <c r="Z95" s="201"/>
      <c r="AA95" s="201"/>
      <c r="AB95" s="201"/>
      <c r="AC95" s="201"/>
      <c r="AD95" s="201"/>
      <c r="AE95" s="201"/>
      <c r="AF95" s="201"/>
      <c r="AG95" s="199">
        <f>'12-06-2024 - Rekonštrukci...'!J28</f>
        <v>0</v>
      </c>
      <c r="AH95" s="200"/>
      <c r="AI95" s="200"/>
      <c r="AJ95" s="200"/>
      <c r="AK95" s="200"/>
      <c r="AL95" s="200"/>
      <c r="AM95" s="200"/>
      <c r="AN95" s="199">
        <f>SUM(AG95,AT95)</f>
        <v>0</v>
      </c>
      <c r="AO95" s="200"/>
      <c r="AP95" s="200"/>
      <c r="AQ95" s="76" t="s">
        <v>78</v>
      </c>
      <c r="AR95" s="73"/>
      <c r="AS95" s="77">
        <v>0</v>
      </c>
      <c r="AT95" s="78">
        <f>ROUND(SUM(AV95:AW95),2)</f>
        <v>0</v>
      </c>
      <c r="AU95" s="79">
        <f>'12-06-2024 - Rekonštrukci...'!P124</f>
        <v>0</v>
      </c>
      <c r="AV95" s="78">
        <f>'12-06-2024 - Rekonštrukci...'!J31</f>
        <v>0</v>
      </c>
      <c r="AW95" s="78">
        <f>'12-06-2024 - Rekonštrukci...'!J32</f>
        <v>0</v>
      </c>
      <c r="AX95" s="78">
        <f>'12-06-2024 - Rekonštrukci...'!J33</f>
        <v>0</v>
      </c>
      <c r="AY95" s="78">
        <f>'12-06-2024 - Rekonštrukci...'!J34</f>
        <v>0</v>
      </c>
      <c r="AZ95" s="78">
        <f>'12-06-2024 - Rekonštrukci...'!F31</f>
        <v>0</v>
      </c>
      <c r="BA95" s="78">
        <f>'12-06-2024 - Rekonštrukci...'!F32</f>
        <v>0</v>
      </c>
      <c r="BB95" s="78">
        <f>'12-06-2024 - Rekonštrukci...'!F33</f>
        <v>0</v>
      </c>
      <c r="BC95" s="78">
        <f>'12-06-2024 - Rekonštrukci...'!F34</f>
        <v>0</v>
      </c>
      <c r="BD95" s="80">
        <f>'12-06-2024 - Rekonštrukci...'!F35</f>
        <v>0</v>
      </c>
      <c r="BT95" s="81" t="s">
        <v>79</v>
      </c>
      <c r="BU95" s="81" t="s">
        <v>80</v>
      </c>
      <c r="BV95" s="81" t="s">
        <v>75</v>
      </c>
      <c r="BW95" s="81" t="s">
        <v>4</v>
      </c>
      <c r="BX95" s="81" t="s">
        <v>76</v>
      </c>
      <c r="CL95" s="81" t="s">
        <v>1</v>
      </c>
    </row>
    <row r="96" spans="1:91" s="6" customFormat="1" ht="24.75" customHeight="1">
      <c r="A96" s="72" t="s">
        <v>77</v>
      </c>
      <c r="B96" s="73"/>
      <c r="C96" s="74"/>
      <c r="D96" s="201" t="s">
        <v>81</v>
      </c>
      <c r="E96" s="201"/>
      <c r="F96" s="201"/>
      <c r="G96" s="201"/>
      <c r="H96" s="201"/>
      <c r="I96" s="75"/>
      <c r="J96" s="201" t="s">
        <v>82</v>
      </c>
      <c r="K96" s="201"/>
      <c r="L96" s="201"/>
      <c r="M96" s="201"/>
      <c r="N96" s="201"/>
      <c r="O96" s="201"/>
      <c r="P96" s="201"/>
      <c r="Q96" s="201"/>
      <c r="R96" s="201"/>
      <c r="S96" s="201"/>
      <c r="T96" s="201"/>
      <c r="U96" s="201"/>
      <c r="V96" s="201"/>
      <c r="W96" s="201"/>
      <c r="X96" s="201"/>
      <c r="Y96" s="201"/>
      <c r="Z96" s="201"/>
      <c r="AA96" s="201"/>
      <c r="AB96" s="201"/>
      <c r="AC96" s="201"/>
      <c r="AD96" s="201"/>
      <c r="AE96" s="201"/>
      <c r="AF96" s="201"/>
      <c r="AG96" s="199">
        <f>'12-06-1-2024 - Spevnené p...'!J30</f>
        <v>0</v>
      </c>
      <c r="AH96" s="200"/>
      <c r="AI96" s="200"/>
      <c r="AJ96" s="200"/>
      <c r="AK96" s="200"/>
      <c r="AL96" s="200"/>
      <c r="AM96" s="200"/>
      <c r="AN96" s="199">
        <f>SUM(AG96,AT96)</f>
        <v>0</v>
      </c>
      <c r="AO96" s="200"/>
      <c r="AP96" s="200"/>
      <c r="AQ96" s="76" t="s">
        <v>78</v>
      </c>
      <c r="AR96" s="73"/>
      <c r="AS96" s="77">
        <v>0</v>
      </c>
      <c r="AT96" s="78">
        <f>ROUND(SUM(AV96:AW96),2)</f>
        <v>0</v>
      </c>
      <c r="AU96" s="79">
        <f>'12-06-1-2024 - Spevnené p...'!P119</f>
        <v>0</v>
      </c>
      <c r="AV96" s="78">
        <f>'12-06-1-2024 - Spevnené p...'!J33</f>
        <v>0</v>
      </c>
      <c r="AW96" s="78">
        <f>'12-06-1-2024 - Spevnené p...'!J34</f>
        <v>0</v>
      </c>
      <c r="AX96" s="78">
        <f>'12-06-1-2024 - Spevnené p...'!J35</f>
        <v>0</v>
      </c>
      <c r="AY96" s="78">
        <f>'12-06-1-2024 - Spevnené p...'!J36</f>
        <v>0</v>
      </c>
      <c r="AZ96" s="78">
        <f>'12-06-1-2024 - Spevnené p...'!F33</f>
        <v>0</v>
      </c>
      <c r="BA96" s="78">
        <f>'12-06-1-2024 - Spevnené p...'!F34</f>
        <v>0</v>
      </c>
      <c r="BB96" s="78">
        <f>'12-06-1-2024 - Spevnené p...'!F35</f>
        <v>0</v>
      </c>
      <c r="BC96" s="78">
        <f>'12-06-1-2024 - Spevnené p...'!F36</f>
        <v>0</v>
      </c>
      <c r="BD96" s="80">
        <f>'12-06-1-2024 - Spevnené p...'!F37</f>
        <v>0</v>
      </c>
      <c r="BT96" s="81" t="s">
        <v>79</v>
      </c>
      <c r="BV96" s="81" t="s">
        <v>75</v>
      </c>
      <c r="BW96" s="81" t="s">
        <v>83</v>
      </c>
      <c r="BX96" s="81" t="s">
        <v>4</v>
      </c>
      <c r="CL96" s="81" t="s">
        <v>1</v>
      </c>
      <c r="CM96" s="81" t="s">
        <v>74</v>
      </c>
    </row>
    <row r="97" spans="1:91" s="6" customFormat="1" ht="24.75" customHeight="1">
      <c r="A97" s="72" t="s">
        <v>77</v>
      </c>
      <c r="B97" s="73"/>
      <c r="C97" s="74"/>
      <c r="D97" s="201" t="s">
        <v>84</v>
      </c>
      <c r="E97" s="201"/>
      <c r="F97" s="201"/>
      <c r="G97" s="201"/>
      <c r="H97" s="201"/>
      <c r="I97" s="75"/>
      <c r="J97" s="201" t="s">
        <v>85</v>
      </c>
      <c r="K97" s="201"/>
      <c r="L97" s="201"/>
      <c r="M97" s="201"/>
      <c r="N97" s="201"/>
      <c r="O97" s="201"/>
      <c r="P97" s="201"/>
      <c r="Q97" s="201"/>
      <c r="R97" s="201"/>
      <c r="S97" s="201"/>
      <c r="T97" s="201"/>
      <c r="U97" s="201"/>
      <c r="V97" s="201"/>
      <c r="W97" s="201"/>
      <c r="X97" s="201"/>
      <c r="Y97" s="201"/>
      <c r="Z97" s="201"/>
      <c r="AA97" s="201"/>
      <c r="AB97" s="201"/>
      <c r="AC97" s="201"/>
      <c r="AD97" s="201"/>
      <c r="AE97" s="201"/>
      <c r="AF97" s="201"/>
      <c r="AG97" s="199">
        <f>'12-06-2-2024 - Kravín K1 ...'!J30</f>
        <v>0</v>
      </c>
      <c r="AH97" s="200"/>
      <c r="AI97" s="200"/>
      <c r="AJ97" s="200"/>
      <c r="AK97" s="200"/>
      <c r="AL97" s="200"/>
      <c r="AM97" s="200"/>
      <c r="AN97" s="199">
        <f>SUM(AG97,AT97)</f>
        <v>0</v>
      </c>
      <c r="AO97" s="200"/>
      <c r="AP97" s="200"/>
      <c r="AQ97" s="76" t="s">
        <v>78</v>
      </c>
      <c r="AR97" s="73"/>
      <c r="AS97" s="82">
        <v>0</v>
      </c>
      <c r="AT97" s="83">
        <f>ROUND(SUM(AV97:AW97),2)</f>
        <v>0</v>
      </c>
      <c r="AU97" s="84">
        <f>'12-06-2-2024 - Kravín K1 ...'!P123</f>
        <v>0</v>
      </c>
      <c r="AV97" s="83">
        <f>'12-06-2-2024 - Kravín K1 ...'!J33</f>
        <v>0</v>
      </c>
      <c r="AW97" s="83">
        <f>'12-06-2-2024 - Kravín K1 ...'!J34</f>
        <v>0</v>
      </c>
      <c r="AX97" s="83">
        <f>'12-06-2-2024 - Kravín K1 ...'!J35</f>
        <v>0</v>
      </c>
      <c r="AY97" s="83">
        <f>'12-06-2-2024 - Kravín K1 ...'!J36</f>
        <v>0</v>
      </c>
      <c r="AZ97" s="83">
        <f>'12-06-2-2024 - Kravín K1 ...'!F33</f>
        <v>0</v>
      </c>
      <c r="BA97" s="83">
        <f>'12-06-2-2024 - Kravín K1 ...'!F34</f>
        <v>0</v>
      </c>
      <c r="BB97" s="83">
        <f>'12-06-2-2024 - Kravín K1 ...'!F35</f>
        <v>0</v>
      </c>
      <c r="BC97" s="83">
        <f>'12-06-2-2024 - Kravín K1 ...'!F36</f>
        <v>0</v>
      </c>
      <c r="BD97" s="85">
        <f>'12-06-2-2024 - Kravín K1 ...'!F37</f>
        <v>0</v>
      </c>
      <c r="BT97" s="81" t="s">
        <v>79</v>
      </c>
      <c r="BV97" s="81" t="s">
        <v>75</v>
      </c>
      <c r="BW97" s="81" t="s">
        <v>86</v>
      </c>
      <c r="BX97" s="81" t="s">
        <v>4</v>
      </c>
      <c r="CL97" s="81" t="s">
        <v>1</v>
      </c>
      <c r="CM97" s="81" t="s">
        <v>74</v>
      </c>
    </row>
    <row r="98" spans="1:91" s="1" customFormat="1" ht="30" customHeight="1">
      <c r="B98" s="28"/>
      <c r="AR98" s="28"/>
    </row>
    <row r="99" spans="1:91" s="1" customFormat="1" ht="7" customHeight="1">
      <c r="B99" s="43"/>
      <c r="C99" s="44"/>
      <c r="D99" s="44"/>
      <c r="E99" s="44"/>
      <c r="F99" s="44"/>
      <c r="G99" s="44"/>
      <c r="H99" s="44"/>
      <c r="I99" s="44"/>
      <c r="J99" s="44"/>
      <c r="K99" s="44"/>
      <c r="L99" s="44"/>
      <c r="M99" s="44"/>
      <c r="N99" s="44"/>
      <c r="O99" s="44"/>
      <c r="P99" s="44"/>
      <c r="Q99" s="44"/>
      <c r="R99" s="44"/>
      <c r="S99" s="44"/>
      <c r="T99" s="44"/>
      <c r="U99" s="44"/>
      <c r="V99" s="44"/>
      <c r="W99" s="44"/>
      <c r="X99" s="44"/>
      <c r="Y99" s="44"/>
      <c r="Z99" s="44"/>
      <c r="AA99" s="44"/>
      <c r="AB99" s="44"/>
      <c r="AC99" s="44"/>
      <c r="AD99" s="44"/>
      <c r="AE99" s="44"/>
      <c r="AF99" s="44"/>
      <c r="AG99" s="44"/>
      <c r="AH99" s="44"/>
      <c r="AI99" s="44"/>
      <c r="AJ99" s="44"/>
      <c r="AK99" s="44"/>
      <c r="AL99" s="44"/>
      <c r="AM99" s="44"/>
      <c r="AN99" s="44"/>
      <c r="AO99" s="44"/>
      <c r="AP99" s="44"/>
      <c r="AQ99" s="44"/>
      <c r="AR99" s="28"/>
    </row>
  </sheetData>
  <mergeCells count="49">
    <mergeCell ref="AR2:BE2"/>
    <mergeCell ref="AN96:AP96"/>
    <mergeCell ref="AG96:AM96"/>
    <mergeCell ref="D96:H96"/>
    <mergeCell ref="J96:AF96"/>
    <mergeCell ref="AN97:AP97"/>
    <mergeCell ref="AG97:AM97"/>
    <mergeCell ref="D97:H97"/>
    <mergeCell ref="J97:AF97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AG94:AM94"/>
    <mergeCell ref="AN94:AP94"/>
    <mergeCell ref="L85:AJ85"/>
    <mergeCell ref="AM89:AP89"/>
    <mergeCell ref="AS89:AT91"/>
    <mergeCell ref="AM90:AP90"/>
    <mergeCell ref="W33:AE33"/>
    <mergeCell ref="AK33:AO33"/>
    <mergeCell ref="L33:P33"/>
    <mergeCell ref="X35:AB35"/>
    <mergeCell ref="AK35:AO35"/>
    <mergeCell ref="AK31:AO31"/>
    <mergeCell ref="L31:P31"/>
    <mergeCell ref="W32:AE32"/>
    <mergeCell ref="AK32:AO32"/>
    <mergeCell ref="L32:P32"/>
    <mergeCell ref="BE5:BE34"/>
    <mergeCell ref="K5:AJ5"/>
    <mergeCell ref="K6:AJ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</mergeCells>
  <hyperlinks>
    <hyperlink ref="A95" location="'12-06-2024 - Rekonštrukci...'!C2" display="/" xr:uid="{00000000-0004-0000-0000-000000000000}"/>
    <hyperlink ref="A96" location="'12-06-1-2024 - Spevnené p...'!C2" display="/" xr:uid="{00000000-0004-0000-0000-000001000000}"/>
    <hyperlink ref="A97" location="'12-06-2-2024 - Kravín K1 ...'!C2" display="/" xr:uid="{00000000-0004-0000-0000-000002000000}"/>
  </hyperlinks>
  <pageMargins left="0.39374999999999999" right="0.39374999999999999" top="0.39374999999999999" bottom="0.39374999999999999" header="0" footer="0"/>
  <pageSetup paperSize="9" scale="82" fitToHeight="100" orientation="portrait" blackAndWhite="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BM197"/>
  <sheetViews>
    <sheetView showGridLines="0" topLeftCell="A223" workbookViewId="0">
      <selection activeCell="AC126" sqref="AC126"/>
    </sheetView>
  </sheetViews>
  <sheetFormatPr baseColWidth="10" defaultRowHeight="16"/>
  <cols>
    <col min="1" max="1" width="8.25" customWidth="1"/>
    <col min="2" max="2" width="1.25" customWidth="1"/>
    <col min="3" max="4" width="4.25" customWidth="1"/>
    <col min="5" max="5" width="17.25" customWidth="1"/>
    <col min="6" max="6" width="50.75" customWidth="1"/>
    <col min="7" max="7" width="7.5" customWidth="1"/>
    <col min="8" max="8" width="14" customWidth="1"/>
    <col min="9" max="9" width="15.75" customWidth="1"/>
    <col min="10" max="10" width="22.25" customWidth="1"/>
    <col min="11" max="11" width="22.25" hidden="1" customWidth="1"/>
    <col min="12" max="12" width="9.25" customWidth="1"/>
    <col min="13" max="13" width="10.75" hidden="1" customWidth="1"/>
    <col min="14" max="14" width="9.25" hidden="1"/>
    <col min="15" max="20" width="14.25" hidden="1" customWidth="1"/>
    <col min="21" max="21" width="16.25" hidden="1" customWidth="1"/>
    <col min="22" max="22" width="12.25" customWidth="1"/>
    <col min="23" max="23" width="16.25" customWidth="1"/>
    <col min="24" max="24" width="12.25" customWidth="1"/>
    <col min="25" max="25" width="15" customWidth="1"/>
    <col min="26" max="26" width="11" customWidth="1"/>
    <col min="27" max="27" width="15" customWidth="1"/>
    <col min="28" max="28" width="16.25" customWidth="1"/>
    <col min="29" max="29" width="11" customWidth="1"/>
    <col min="30" max="30" width="15" customWidth="1"/>
    <col min="31" max="31" width="16.25" customWidth="1"/>
    <col min="44" max="65" width="9.25" hidden="1"/>
  </cols>
  <sheetData>
    <row r="2" spans="2:46" ht="37" customHeight="1">
      <c r="L2" s="204" t="s">
        <v>5</v>
      </c>
      <c r="M2" s="168"/>
      <c r="N2" s="168"/>
      <c r="O2" s="168"/>
      <c r="P2" s="168"/>
      <c r="Q2" s="168"/>
      <c r="R2" s="168"/>
      <c r="S2" s="168"/>
      <c r="T2" s="168"/>
      <c r="U2" s="168"/>
      <c r="V2" s="168"/>
      <c r="AT2" s="13" t="s">
        <v>4</v>
      </c>
    </row>
    <row r="3" spans="2:46" ht="7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74</v>
      </c>
    </row>
    <row r="4" spans="2:46" ht="25" customHeight="1">
      <c r="B4" s="16"/>
      <c r="D4" s="17" t="s">
        <v>87</v>
      </c>
      <c r="L4" s="16"/>
      <c r="M4" s="86" t="s">
        <v>9</v>
      </c>
      <c r="AT4" s="13" t="s">
        <v>3</v>
      </c>
    </row>
    <row r="5" spans="2:46" ht="7" customHeight="1">
      <c r="B5" s="16"/>
      <c r="L5" s="16"/>
    </row>
    <row r="6" spans="2:46" s="1" customFormat="1" ht="12" customHeight="1">
      <c r="B6" s="28"/>
      <c r="D6" s="23" t="s">
        <v>14</v>
      </c>
      <c r="L6" s="28"/>
    </row>
    <row r="7" spans="2:46" s="1" customFormat="1" ht="30" customHeight="1">
      <c r="B7" s="28"/>
      <c r="E7" s="186" t="s">
        <v>15</v>
      </c>
      <c r="F7" s="205"/>
      <c r="G7" s="205"/>
      <c r="H7" s="205"/>
      <c r="L7" s="28"/>
    </row>
    <row r="8" spans="2:46" s="1" customFormat="1" ht="11">
      <c r="B8" s="28"/>
      <c r="L8" s="28"/>
    </row>
    <row r="9" spans="2:46" s="1" customFormat="1" ht="12" customHeight="1">
      <c r="B9" s="28"/>
      <c r="D9" s="23" t="s">
        <v>16</v>
      </c>
      <c r="F9" s="21" t="s">
        <v>1</v>
      </c>
      <c r="I9" s="23" t="s">
        <v>17</v>
      </c>
      <c r="J9" s="21" t="s">
        <v>1</v>
      </c>
      <c r="L9" s="28"/>
    </row>
    <row r="10" spans="2:46" s="1" customFormat="1" ht="12" customHeight="1">
      <c r="B10" s="28"/>
      <c r="D10" s="23" t="s">
        <v>18</v>
      </c>
      <c r="F10" s="21" t="s">
        <v>19</v>
      </c>
      <c r="I10" s="23" t="s">
        <v>20</v>
      </c>
      <c r="J10" s="24" t="str">
        <f>'Rekapitulácia stavby'!AN8</f>
        <v>vyplň údaj</v>
      </c>
      <c r="L10" s="28"/>
    </row>
    <row r="11" spans="2:46" s="1" customFormat="1" ht="10.75" customHeight="1">
      <c r="B11" s="28"/>
      <c r="L11" s="28"/>
    </row>
    <row r="12" spans="2:46" s="1" customFormat="1" ht="12" customHeight="1">
      <c r="B12" s="28"/>
      <c r="D12" s="23" t="s">
        <v>21</v>
      </c>
      <c r="I12" s="23" t="s">
        <v>22</v>
      </c>
      <c r="J12" s="21" t="s">
        <v>1</v>
      </c>
      <c r="L12" s="28"/>
    </row>
    <row r="13" spans="2:46" s="1" customFormat="1" ht="18" customHeight="1">
      <c r="B13" s="28"/>
      <c r="E13" s="21" t="s">
        <v>23</v>
      </c>
      <c r="I13" s="23" t="s">
        <v>24</v>
      </c>
      <c r="J13" s="21" t="s">
        <v>1</v>
      </c>
      <c r="L13" s="28"/>
    </row>
    <row r="14" spans="2:46" s="1" customFormat="1" ht="7" customHeight="1">
      <c r="B14" s="28"/>
      <c r="L14" s="28"/>
    </row>
    <row r="15" spans="2:46" s="1" customFormat="1" ht="12" customHeight="1">
      <c r="B15" s="28"/>
      <c r="D15" s="23" t="s">
        <v>25</v>
      </c>
      <c r="I15" s="23" t="s">
        <v>22</v>
      </c>
      <c r="J15" s="24" t="str">
        <f>'Rekapitulácia stavby'!AN13</f>
        <v>Vyplň údaj</v>
      </c>
      <c r="L15" s="28"/>
    </row>
    <row r="16" spans="2:46" s="1" customFormat="1" ht="18" customHeight="1">
      <c r="B16" s="28"/>
      <c r="E16" s="206" t="str">
        <f>'Rekapitulácia stavby'!E14</f>
        <v>Vyplň údaj</v>
      </c>
      <c r="F16" s="167"/>
      <c r="G16" s="167"/>
      <c r="H16" s="167"/>
      <c r="I16" s="23" t="s">
        <v>24</v>
      </c>
      <c r="J16" s="24" t="str">
        <f>'Rekapitulácia stavby'!AN14</f>
        <v>Vyplň údaj</v>
      </c>
      <c r="L16" s="28"/>
    </row>
    <row r="17" spans="2:12" s="1" customFormat="1" ht="7" customHeight="1">
      <c r="B17" s="28"/>
      <c r="L17" s="28"/>
    </row>
    <row r="18" spans="2:12" s="1" customFormat="1" ht="12" customHeight="1">
      <c r="B18" s="28"/>
      <c r="D18" s="23" t="s">
        <v>27</v>
      </c>
      <c r="I18" s="23" t="s">
        <v>22</v>
      </c>
      <c r="J18" s="21" t="s">
        <v>1</v>
      </c>
      <c r="L18" s="28"/>
    </row>
    <row r="19" spans="2:12" s="1" customFormat="1" ht="18" customHeight="1">
      <c r="B19" s="28"/>
      <c r="E19" s="21" t="s">
        <v>28</v>
      </c>
      <c r="I19" s="23" t="s">
        <v>24</v>
      </c>
      <c r="J19" s="21" t="s">
        <v>1</v>
      </c>
      <c r="L19" s="28"/>
    </row>
    <row r="20" spans="2:12" s="1" customFormat="1" ht="7" customHeight="1">
      <c r="B20" s="28"/>
      <c r="L20" s="28"/>
    </row>
    <row r="21" spans="2:12" s="1" customFormat="1" ht="12" customHeight="1">
      <c r="B21" s="28"/>
      <c r="D21" s="23" t="s">
        <v>31</v>
      </c>
      <c r="I21" s="23" t="s">
        <v>22</v>
      </c>
      <c r="J21" s="21" t="str">
        <f>IF('Rekapitulácia stavby'!AN19="","",'Rekapitulácia stavby'!AN19)</f>
        <v/>
      </c>
      <c r="L21" s="28"/>
    </row>
    <row r="22" spans="2:12" s="1" customFormat="1" ht="18" customHeight="1">
      <c r="B22" s="28"/>
      <c r="E22" s="21" t="str">
        <f>IF('Rekapitulácia stavby'!E20="","",'Rekapitulácia stavby'!E20)</f>
        <v xml:space="preserve"> </v>
      </c>
      <c r="I22" s="23" t="s">
        <v>24</v>
      </c>
      <c r="J22" s="21" t="str">
        <f>IF('Rekapitulácia stavby'!AN20="","",'Rekapitulácia stavby'!AN20)</f>
        <v/>
      </c>
      <c r="L22" s="28"/>
    </row>
    <row r="23" spans="2:12" s="1" customFormat="1" ht="7" customHeight="1">
      <c r="B23" s="28"/>
      <c r="L23" s="28"/>
    </row>
    <row r="24" spans="2:12" s="1" customFormat="1" ht="12" customHeight="1">
      <c r="B24" s="28"/>
      <c r="D24" s="23" t="s">
        <v>33</v>
      </c>
      <c r="L24" s="28"/>
    </row>
    <row r="25" spans="2:12" s="7" customFormat="1" ht="16.5" customHeight="1">
      <c r="B25" s="87"/>
      <c r="E25" s="172" t="s">
        <v>1</v>
      </c>
      <c r="F25" s="172"/>
      <c r="G25" s="172"/>
      <c r="H25" s="172"/>
      <c r="L25" s="87"/>
    </row>
    <row r="26" spans="2:12" s="1" customFormat="1" ht="7" customHeight="1">
      <c r="B26" s="28"/>
      <c r="L26" s="28"/>
    </row>
    <row r="27" spans="2:12" s="1" customFormat="1" ht="7" customHeight="1">
      <c r="B27" s="28"/>
      <c r="D27" s="52"/>
      <c r="E27" s="52"/>
      <c r="F27" s="52"/>
      <c r="G27" s="52"/>
      <c r="H27" s="52"/>
      <c r="I27" s="52"/>
      <c r="J27" s="52"/>
      <c r="K27" s="52"/>
      <c r="L27" s="28"/>
    </row>
    <row r="28" spans="2:12" s="1" customFormat="1" ht="25.5" customHeight="1">
      <c r="B28" s="28"/>
      <c r="D28" s="88" t="s">
        <v>34</v>
      </c>
      <c r="J28" s="65">
        <f>ROUND(J124, 2)</f>
        <v>0</v>
      </c>
      <c r="L28" s="28"/>
    </row>
    <row r="29" spans="2:12" s="1" customFormat="1" ht="7" customHeight="1">
      <c r="B29" s="28"/>
      <c r="D29" s="52"/>
      <c r="E29" s="52"/>
      <c r="F29" s="52"/>
      <c r="G29" s="52"/>
      <c r="H29" s="52"/>
      <c r="I29" s="52"/>
      <c r="J29" s="52"/>
      <c r="K29" s="52"/>
      <c r="L29" s="28"/>
    </row>
    <row r="30" spans="2:12" s="1" customFormat="1" ht="14.5" customHeight="1">
      <c r="B30" s="28"/>
      <c r="F30" s="31" t="s">
        <v>36</v>
      </c>
      <c r="I30" s="31" t="s">
        <v>35</v>
      </c>
      <c r="J30" s="31" t="s">
        <v>37</v>
      </c>
      <c r="L30" s="28"/>
    </row>
    <row r="31" spans="2:12" s="1" customFormat="1" ht="14.5" customHeight="1">
      <c r="B31" s="28"/>
      <c r="D31" s="54" t="s">
        <v>38</v>
      </c>
      <c r="E31" s="33" t="s">
        <v>39</v>
      </c>
      <c r="F31" s="89">
        <f>ROUND((SUM(BE124:BE196)),  2)</f>
        <v>0</v>
      </c>
      <c r="G31" s="90"/>
      <c r="H31" s="90"/>
      <c r="I31" s="91">
        <v>0.2</v>
      </c>
      <c r="J31" s="89">
        <f>ROUND(((SUM(BE124:BE196))*I31),  2)</f>
        <v>0</v>
      </c>
      <c r="L31" s="28"/>
    </row>
    <row r="32" spans="2:12" s="1" customFormat="1" ht="14.5" customHeight="1">
      <c r="B32" s="28"/>
      <c r="E32" s="33" t="s">
        <v>40</v>
      </c>
      <c r="F32" s="89">
        <f>ROUND((SUM(BF124:BF196)),  2)</f>
        <v>0</v>
      </c>
      <c r="G32" s="90"/>
      <c r="H32" s="90"/>
      <c r="I32" s="91">
        <v>0.2</v>
      </c>
      <c r="J32" s="89">
        <f>ROUND(((SUM(BF124:BF196))*I32),  2)</f>
        <v>0</v>
      </c>
      <c r="L32" s="28"/>
    </row>
    <row r="33" spans="2:12" s="1" customFormat="1" ht="14.5" hidden="1" customHeight="1">
      <c r="B33" s="28"/>
      <c r="E33" s="23" t="s">
        <v>41</v>
      </c>
      <c r="F33" s="92">
        <f>ROUND((SUM(BG124:BG196)),  2)</f>
        <v>0</v>
      </c>
      <c r="I33" s="93">
        <v>0.2</v>
      </c>
      <c r="J33" s="92">
        <f>0</f>
        <v>0</v>
      </c>
      <c r="L33" s="28"/>
    </row>
    <row r="34" spans="2:12" s="1" customFormat="1" ht="14.5" hidden="1" customHeight="1">
      <c r="B34" s="28"/>
      <c r="E34" s="23" t="s">
        <v>42</v>
      </c>
      <c r="F34" s="92">
        <f>ROUND((SUM(BH124:BH196)),  2)</f>
        <v>0</v>
      </c>
      <c r="I34" s="93">
        <v>0.2</v>
      </c>
      <c r="J34" s="92">
        <f>0</f>
        <v>0</v>
      </c>
      <c r="L34" s="28"/>
    </row>
    <row r="35" spans="2:12" s="1" customFormat="1" ht="14.5" hidden="1" customHeight="1">
      <c r="B35" s="28"/>
      <c r="E35" s="33" t="s">
        <v>43</v>
      </c>
      <c r="F35" s="89">
        <f>ROUND((SUM(BI124:BI196)),  2)</f>
        <v>0</v>
      </c>
      <c r="G35" s="90"/>
      <c r="H35" s="90"/>
      <c r="I35" s="91">
        <v>0</v>
      </c>
      <c r="J35" s="89">
        <f>0</f>
        <v>0</v>
      </c>
      <c r="L35" s="28"/>
    </row>
    <row r="36" spans="2:12" s="1" customFormat="1" ht="7" customHeight="1">
      <c r="B36" s="28"/>
      <c r="L36" s="28"/>
    </row>
    <row r="37" spans="2:12" s="1" customFormat="1" ht="25.5" customHeight="1">
      <c r="B37" s="28"/>
      <c r="C37" s="94"/>
      <c r="D37" s="95" t="s">
        <v>44</v>
      </c>
      <c r="E37" s="56"/>
      <c r="F37" s="56"/>
      <c r="G37" s="96" t="s">
        <v>45</v>
      </c>
      <c r="H37" s="97" t="s">
        <v>46</v>
      </c>
      <c r="I37" s="56"/>
      <c r="J37" s="98">
        <f>SUM(J28:J35)</f>
        <v>0</v>
      </c>
      <c r="K37" s="99"/>
      <c r="L37" s="28"/>
    </row>
    <row r="38" spans="2:12" s="1" customFormat="1" ht="14.5" customHeight="1">
      <c r="B38" s="28"/>
      <c r="L38" s="28"/>
    </row>
    <row r="39" spans="2:12" ht="14.5" customHeight="1">
      <c r="B39" s="16"/>
      <c r="L39" s="16"/>
    </row>
    <row r="40" spans="2:12" ht="14.5" customHeight="1">
      <c r="B40" s="16"/>
      <c r="L40" s="16"/>
    </row>
    <row r="41" spans="2:12" ht="14.5" customHeight="1">
      <c r="B41" s="16"/>
      <c r="L41" s="16"/>
    </row>
    <row r="42" spans="2:12" ht="14.5" customHeight="1">
      <c r="B42" s="16"/>
      <c r="L42" s="16"/>
    </row>
    <row r="43" spans="2:12" ht="14.5" customHeight="1">
      <c r="B43" s="16"/>
      <c r="L43" s="16"/>
    </row>
    <row r="44" spans="2:12" ht="14.5" customHeight="1">
      <c r="B44" s="16"/>
      <c r="L44" s="16"/>
    </row>
    <row r="45" spans="2:12" ht="14.5" customHeight="1">
      <c r="B45" s="16"/>
      <c r="L45" s="16"/>
    </row>
    <row r="46" spans="2:12" ht="14.5" customHeight="1">
      <c r="B46" s="16"/>
      <c r="L46" s="16"/>
    </row>
    <row r="47" spans="2:12" ht="14.5" customHeight="1">
      <c r="B47" s="16"/>
      <c r="L47" s="16"/>
    </row>
    <row r="48" spans="2:12" ht="14.5" customHeight="1">
      <c r="B48" s="16"/>
      <c r="L48" s="16"/>
    </row>
    <row r="49" spans="2:12" ht="14.5" customHeight="1">
      <c r="B49" s="16"/>
      <c r="L49" s="16"/>
    </row>
    <row r="50" spans="2:12" s="1" customFormat="1" ht="14.5" customHeight="1">
      <c r="B50" s="28"/>
      <c r="D50" s="40" t="s">
        <v>47</v>
      </c>
      <c r="E50" s="41"/>
      <c r="F50" s="41"/>
      <c r="G50" s="40" t="s">
        <v>48</v>
      </c>
      <c r="H50" s="41"/>
      <c r="I50" s="41"/>
      <c r="J50" s="41"/>
      <c r="K50" s="41"/>
      <c r="L50" s="28"/>
    </row>
    <row r="51" spans="2:12" ht="11">
      <c r="B51" s="16"/>
      <c r="L51" s="16"/>
    </row>
    <row r="52" spans="2:12" ht="11">
      <c r="B52" s="16"/>
      <c r="L52" s="16"/>
    </row>
    <row r="53" spans="2:12" ht="11">
      <c r="B53" s="16"/>
      <c r="L53" s="16"/>
    </row>
    <row r="54" spans="2:12" ht="11">
      <c r="B54" s="16"/>
      <c r="L54" s="16"/>
    </row>
    <row r="55" spans="2:12" ht="11">
      <c r="B55" s="16"/>
      <c r="L55" s="16"/>
    </row>
    <row r="56" spans="2:12" ht="11">
      <c r="B56" s="16"/>
      <c r="L56" s="16"/>
    </row>
    <row r="57" spans="2:12" ht="11">
      <c r="B57" s="16"/>
      <c r="L57" s="16"/>
    </row>
    <row r="58" spans="2:12" ht="11">
      <c r="B58" s="16"/>
      <c r="L58" s="16"/>
    </row>
    <row r="59" spans="2:12" ht="11">
      <c r="B59" s="16"/>
      <c r="L59" s="16"/>
    </row>
    <row r="60" spans="2:12" ht="11">
      <c r="B60" s="16"/>
      <c r="L60" s="16"/>
    </row>
    <row r="61" spans="2:12" s="1" customFormat="1" ht="13">
      <c r="B61" s="28"/>
      <c r="D61" s="42" t="s">
        <v>49</v>
      </c>
      <c r="E61" s="30"/>
      <c r="F61" s="100" t="s">
        <v>50</v>
      </c>
      <c r="G61" s="42" t="s">
        <v>49</v>
      </c>
      <c r="H61" s="30"/>
      <c r="I61" s="30"/>
      <c r="J61" s="101" t="s">
        <v>50</v>
      </c>
      <c r="K61" s="30"/>
      <c r="L61" s="28"/>
    </row>
    <row r="62" spans="2:12" ht="11">
      <c r="B62" s="16"/>
      <c r="L62" s="16"/>
    </row>
    <row r="63" spans="2:12" ht="11">
      <c r="B63" s="16"/>
      <c r="L63" s="16"/>
    </row>
    <row r="64" spans="2:12" ht="11">
      <c r="B64" s="16"/>
      <c r="L64" s="16"/>
    </row>
    <row r="65" spans="2:12" s="1" customFormat="1" ht="13">
      <c r="B65" s="28"/>
      <c r="D65" s="40" t="s">
        <v>51</v>
      </c>
      <c r="E65" s="41"/>
      <c r="F65" s="41"/>
      <c r="G65" s="40" t="s">
        <v>52</v>
      </c>
      <c r="H65" s="41"/>
      <c r="I65" s="41"/>
      <c r="J65" s="41"/>
      <c r="K65" s="41"/>
      <c r="L65" s="28"/>
    </row>
    <row r="66" spans="2:12" ht="11">
      <c r="B66" s="16"/>
      <c r="L66" s="16"/>
    </row>
    <row r="67" spans="2:12" ht="11">
      <c r="B67" s="16"/>
      <c r="L67" s="16"/>
    </row>
    <row r="68" spans="2:12" ht="11">
      <c r="B68" s="16"/>
      <c r="L68" s="16"/>
    </row>
    <row r="69" spans="2:12" ht="11">
      <c r="B69" s="16"/>
      <c r="L69" s="16"/>
    </row>
    <row r="70" spans="2:12" ht="11">
      <c r="B70" s="16"/>
      <c r="L70" s="16"/>
    </row>
    <row r="71" spans="2:12" ht="11">
      <c r="B71" s="16"/>
      <c r="L71" s="16"/>
    </row>
    <row r="72" spans="2:12" ht="11">
      <c r="B72" s="16"/>
      <c r="L72" s="16"/>
    </row>
    <row r="73" spans="2:12" ht="11">
      <c r="B73" s="16"/>
      <c r="L73" s="16"/>
    </row>
    <row r="74" spans="2:12" ht="11">
      <c r="B74" s="16"/>
      <c r="L74" s="16"/>
    </row>
    <row r="75" spans="2:12" ht="11">
      <c r="B75" s="16"/>
      <c r="L75" s="16"/>
    </row>
    <row r="76" spans="2:12" s="1" customFormat="1" ht="13">
      <c r="B76" s="28"/>
      <c r="D76" s="42" t="s">
        <v>49</v>
      </c>
      <c r="E76" s="30"/>
      <c r="F76" s="100" t="s">
        <v>50</v>
      </c>
      <c r="G76" s="42" t="s">
        <v>49</v>
      </c>
      <c r="H76" s="30"/>
      <c r="I76" s="30"/>
      <c r="J76" s="101" t="s">
        <v>50</v>
      </c>
      <c r="K76" s="30"/>
      <c r="L76" s="28"/>
    </row>
    <row r="77" spans="2:12" s="1" customFormat="1" ht="14.5" customHeight="1"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28"/>
    </row>
    <row r="81" spans="2:47" s="1" customFormat="1" ht="7" customHeight="1"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28"/>
    </row>
    <row r="82" spans="2:47" s="1" customFormat="1" ht="25" customHeight="1">
      <c r="B82" s="28"/>
      <c r="C82" s="17" t="s">
        <v>88</v>
      </c>
      <c r="L82" s="28"/>
    </row>
    <row r="83" spans="2:47" s="1" customFormat="1" ht="7" customHeight="1">
      <c r="B83" s="28"/>
      <c r="L83" s="28"/>
    </row>
    <row r="84" spans="2:47" s="1" customFormat="1" ht="12" customHeight="1">
      <c r="B84" s="28"/>
      <c r="C84" s="23" t="s">
        <v>14</v>
      </c>
      <c r="L84" s="28"/>
    </row>
    <row r="85" spans="2:47" s="1" customFormat="1" ht="30" customHeight="1">
      <c r="B85" s="28"/>
      <c r="E85" s="186" t="str">
        <f>E7</f>
        <v>Rekonštrukcia hospodárskych objektov - TEĽATNÍK - rekonštrukcia strechy a krmného žľabu</v>
      </c>
      <c r="F85" s="205"/>
      <c r="G85" s="205"/>
      <c r="H85" s="205"/>
      <c r="L85" s="28"/>
    </row>
    <row r="86" spans="2:47" s="1" customFormat="1" ht="7" customHeight="1">
      <c r="B86" s="28"/>
      <c r="L86" s="28"/>
    </row>
    <row r="87" spans="2:47" s="1" customFormat="1" ht="12" customHeight="1">
      <c r="B87" s="28"/>
      <c r="C87" s="23" t="s">
        <v>18</v>
      </c>
      <c r="F87" s="21" t="str">
        <f>F10</f>
        <v>Vyšné Valice</v>
      </c>
      <c r="I87" s="23" t="s">
        <v>20</v>
      </c>
      <c r="J87" s="211" t="str">
        <f>IF(J10="","",J10)</f>
        <v>vyplň údaj</v>
      </c>
      <c r="L87" s="28"/>
    </row>
    <row r="88" spans="2:47" s="1" customFormat="1" ht="7" customHeight="1">
      <c r="B88" s="28"/>
      <c r="L88" s="28"/>
    </row>
    <row r="89" spans="2:47" s="1" customFormat="1" ht="25.75" customHeight="1">
      <c r="B89" s="28"/>
      <c r="C89" s="23" t="s">
        <v>21</v>
      </c>
      <c r="F89" s="21" t="str">
        <f>E13</f>
        <v>AGRO - DERBY, spol. s.r.o., Výšné Valice</v>
      </c>
      <c r="I89" s="23" t="s">
        <v>27</v>
      </c>
      <c r="J89" s="26" t="str">
        <f>E19</f>
        <v>Ing. Barnabáš Máté, Rimavská Sobota</v>
      </c>
      <c r="L89" s="28"/>
    </row>
    <row r="90" spans="2:47" s="1" customFormat="1" ht="15.25" customHeight="1">
      <c r="B90" s="28"/>
      <c r="C90" s="23" t="s">
        <v>25</v>
      </c>
      <c r="F90" s="212" t="str">
        <f>IF(E16="","",E16)</f>
        <v>Vyplň údaj</v>
      </c>
      <c r="I90" s="23" t="s">
        <v>31</v>
      </c>
      <c r="J90" s="26" t="str">
        <f>E22</f>
        <v xml:space="preserve"> </v>
      </c>
      <c r="L90" s="28"/>
    </row>
    <row r="91" spans="2:47" s="1" customFormat="1" ht="10.25" customHeight="1">
      <c r="B91" s="28"/>
      <c r="L91" s="28"/>
    </row>
    <row r="92" spans="2:47" s="1" customFormat="1" ht="29.25" customHeight="1">
      <c r="B92" s="28"/>
      <c r="C92" s="102" t="s">
        <v>89</v>
      </c>
      <c r="D92" s="94"/>
      <c r="E92" s="94"/>
      <c r="F92" s="94"/>
      <c r="G92" s="94"/>
      <c r="H92" s="94"/>
      <c r="I92" s="94"/>
      <c r="J92" s="103" t="s">
        <v>90</v>
      </c>
      <c r="K92" s="94"/>
      <c r="L92" s="28"/>
    </row>
    <row r="93" spans="2:47" s="1" customFormat="1" ht="10.25" customHeight="1">
      <c r="B93" s="28"/>
      <c r="L93" s="28"/>
    </row>
    <row r="94" spans="2:47" s="1" customFormat="1" ht="22.75" customHeight="1">
      <c r="B94" s="28"/>
      <c r="C94" s="104" t="s">
        <v>91</v>
      </c>
      <c r="J94" s="65">
        <f>J124</f>
        <v>0</v>
      </c>
      <c r="L94" s="28"/>
      <c r="AU94" s="13" t="s">
        <v>92</v>
      </c>
    </row>
    <row r="95" spans="2:47" s="8" customFormat="1" ht="25" customHeight="1">
      <c r="B95" s="105"/>
      <c r="D95" s="106" t="s">
        <v>93</v>
      </c>
      <c r="E95" s="107"/>
      <c r="F95" s="107"/>
      <c r="G95" s="107"/>
      <c r="H95" s="107"/>
      <c r="I95" s="107"/>
      <c r="J95" s="108">
        <f>J125</f>
        <v>0</v>
      </c>
      <c r="L95" s="105"/>
    </row>
    <row r="96" spans="2:47" s="9" customFormat="1" ht="20" customHeight="1">
      <c r="B96" s="109"/>
      <c r="D96" s="110" t="s">
        <v>94</v>
      </c>
      <c r="E96" s="111"/>
      <c r="F96" s="111"/>
      <c r="G96" s="111"/>
      <c r="H96" s="111"/>
      <c r="I96" s="111"/>
      <c r="J96" s="112">
        <f>J126</f>
        <v>0</v>
      </c>
      <c r="L96" s="109"/>
    </row>
    <row r="97" spans="2:12" s="9" customFormat="1" ht="20" customHeight="1">
      <c r="B97" s="109"/>
      <c r="D97" s="110" t="s">
        <v>95</v>
      </c>
      <c r="E97" s="111"/>
      <c r="F97" s="111"/>
      <c r="G97" s="111"/>
      <c r="H97" s="111"/>
      <c r="I97" s="111"/>
      <c r="J97" s="112">
        <f>J133</f>
        <v>0</v>
      </c>
      <c r="L97" s="109"/>
    </row>
    <row r="98" spans="2:12" s="9" customFormat="1" ht="20" customHeight="1">
      <c r="B98" s="109"/>
      <c r="D98" s="110" t="s">
        <v>96</v>
      </c>
      <c r="E98" s="111"/>
      <c r="F98" s="111"/>
      <c r="G98" s="111"/>
      <c r="H98" s="111"/>
      <c r="I98" s="111"/>
      <c r="J98" s="112">
        <f>J139</f>
        <v>0</v>
      </c>
      <c r="L98" s="109"/>
    </row>
    <row r="99" spans="2:12" s="9" customFormat="1" ht="20" customHeight="1">
      <c r="B99" s="109"/>
      <c r="D99" s="110" t="s">
        <v>97</v>
      </c>
      <c r="E99" s="111"/>
      <c r="F99" s="111"/>
      <c r="G99" s="111"/>
      <c r="H99" s="111"/>
      <c r="I99" s="111"/>
      <c r="J99" s="112">
        <f>J142</f>
        <v>0</v>
      </c>
      <c r="L99" s="109"/>
    </row>
    <row r="100" spans="2:12" s="9" customFormat="1" ht="20" customHeight="1">
      <c r="B100" s="109"/>
      <c r="D100" s="110" t="s">
        <v>98</v>
      </c>
      <c r="E100" s="111"/>
      <c r="F100" s="111"/>
      <c r="G100" s="111"/>
      <c r="H100" s="111"/>
      <c r="I100" s="111"/>
      <c r="J100" s="112">
        <f>J147</f>
        <v>0</v>
      </c>
      <c r="L100" s="109"/>
    </row>
    <row r="101" spans="2:12" s="9" customFormat="1" ht="20" customHeight="1">
      <c r="B101" s="109"/>
      <c r="D101" s="110" t="s">
        <v>99</v>
      </c>
      <c r="E101" s="111"/>
      <c r="F101" s="111"/>
      <c r="G101" s="111"/>
      <c r="H101" s="111"/>
      <c r="I101" s="111"/>
      <c r="J101" s="112">
        <f>J152</f>
        <v>0</v>
      </c>
      <c r="L101" s="109"/>
    </row>
    <row r="102" spans="2:12" s="8" customFormat="1" ht="25" customHeight="1">
      <c r="B102" s="105"/>
      <c r="D102" s="106" t="s">
        <v>100</v>
      </c>
      <c r="E102" s="107"/>
      <c r="F102" s="107"/>
      <c r="G102" s="107"/>
      <c r="H102" s="107"/>
      <c r="I102" s="107"/>
      <c r="J102" s="108">
        <f>J154</f>
        <v>0</v>
      </c>
      <c r="L102" s="105"/>
    </row>
    <row r="103" spans="2:12" s="9" customFormat="1" ht="20" customHeight="1">
      <c r="B103" s="109"/>
      <c r="D103" s="110" t="s">
        <v>101</v>
      </c>
      <c r="E103" s="111"/>
      <c r="F103" s="111"/>
      <c r="G103" s="111"/>
      <c r="H103" s="111"/>
      <c r="I103" s="111"/>
      <c r="J103" s="112">
        <f>J155</f>
        <v>0</v>
      </c>
      <c r="L103" s="109"/>
    </row>
    <row r="104" spans="2:12" s="9" customFormat="1" ht="20" customHeight="1">
      <c r="B104" s="109"/>
      <c r="D104" s="110" t="s">
        <v>102</v>
      </c>
      <c r="E104" s="111"/>
      <c r="F104" s="111"/>
      <c r="G104" s="111"/>
      <c r="H104" s="111"/>
      <c r="I104" s="111"/>
      <c r="J104" s="112">
        <f>J167</f>
        <v>0</v>
      </c>
      <c r="L104" s="109"/>
    </row>
    <row r="105" spans="2:12" s="9" customFormat="1" ht="20" customHeight="1">
      <c r="B105" s="109"/>
      <c r="D105" s="110" t="s">
        <v>103</v>
      </c>
      <c r="E105" s="111"/>
      <c r="F105" s="111"/>
      <c r="G105" s="111"/>
      <c r="H105" s="111"/>
      <c r="I105" s="111"/>
      <c r="J105" s="112">
        <f>J187</f>
        <v>0</v>
      </c>
      <c r="L105" s="109"/>
    </row>
    <row r="106" spans="2:12" s="9" customFormat="1" ht="20" customHeight="1">
      <c r="B106" s="109"/>
      <c r="D106" s="110" t="s">
        <v>104</v>
      </c>
      <c r="E106" s="111"/>
      <c r="F106" s="111"/>
      <c r="G106" s="111"/>
      <c r="H106" s="111"/>
      <c r="I106" s="111"/>
      <c r="J106" s="112">
        <f>J189</f>
        <v>0</v>
      </c>
      <c r="L106" s="109"/>
    </row>
    <row r="107" spans="2:12" s="1" customFormat="1" ht="21.75" customHeight="1">
      <c r="B107" s="28"/>
      <c r="L107" s="28"/>
    </row>
    <row r="108" spans="2:12" s="1" customFormat="1" ht="7" customHeight="1">
      <c r="B108" s="43"/>
      <c r="C108" s="44"/>
      <c r="D108" s="44"/>
      <c r="E108" s="44"/>
      <c r="F108" s="44"/>
      <c r="G108" s="44"/>
      <c r="H108" s="44"/>
      <c r="I108" s="44"/>
      <c r="J108" s="44"/>
      <c r="K108" s="44"/>
      <c r="L108" s="28"/>
    </row>
    <row r="112" spans="2:12" s="1" customFormat="1" ht="7" customHeight="1">
      <c r="B112" s="45"/>
      <c r="C112" s="46"/>
      <c r="D112" s="46"/>
      <c r="E112" s="46"/>
      <c r="F112" s="46"/>
      <c r="G112" s="46"/>
      <c r="H112" s="46"/>
      <c r="I112" s="46"/>
      <c r="J112" s="46"/>
      <c r="K112" s="46"/>
      <c r="L112" s="28"/>
    </row>
    <row r="113" spans="2:65" s="1" customFormat="1" ht="25" customHeight="1">
      <c r="B113" s="28"/>
      <c r="C113" s="17" t="s">
        <v>105</v>
      </c>
      <c r="L113" s="28"/>
    </row>
    <row r="114" spans="2:65" s="1" customFormat="1" ht="7" customHeight="1">
      <c r="B114" s="28"/>
      <c r="L114" s="28"/>
    </row>
    <row r="115" spans="2:65" s="1" customFormat="1" ht="12" customHeight="1">
      <c r="B115" s="28"/>
      <c r="C115" s="23" t="s">
        <v>14</v>
      </c>
      <c r="L115" s="28"/>
    </row>
    <row r="116" spans="2:65" s="1" customFormat="1" ht="30" customHeight="1">
      <c r="B116" s="28"/>
      <c r="E116" s="186" t="str">
        <f>E7</f>
        <v>Rekonštrukcia hospodárskych objektov - TEĽATNÍK - rekonštrukcia strechy a krmného žľabu</v>
      </c>
      <c r="F116" s="205"/>
      <c r="G116" s="205"/>
      <c r="H116" s="205"/>
      <c r="L116" s="28"/>
    </row>
    <row r="117" spans="2:65" s="1" customFormat="1" ht="7" customHeight="1">
      <c r="B117" s="28"/>
      <c r="L117" s="28"/>
    </row>
    <row r="118" spans="2:65" s="1" customFormat="1" ht="12" customHeight="1">
      <c r="B118" s="28"/>
      <c r="C118" s="23" t="s">
        <v>18</v>
      </c>
      <c r="F118" s="21" t="str">
        <f>F10</f>
        <v>Vyšné Valice</v>
      </c>
      <c r="I118" s="23" t="s">
        <v>20</v>
      </c>
      <c r="J118" s="51" t="str">
        <f>IF(J10="","",J10)</f>
        <v>vyplň údaj</v>
      </c>
      <c r="L118" s="28"/>
    </row>
    <row r="119" spans="2:65" s="1" customFormat="1" ht="7" customHeight="1">
      <c r="B119" s="28"/>
      <c r="L119" s="28"/>
    </row>
    <row r="120" spans="2:65" s="1" customFormat="1" ht="25.75" customHeight="1">
      <c r="B120" s="28"/>
      <c r="C120" s="23" t="s">
        <v>21</v>
      </c>
      <c r="F120" s="21" t="str">
        <f>E13</f>
        <v>AGRO - DERBY, spol. s.r.o., Výšné Valice</v>
      </c>
      <c r="I120" s="23" t="s">
        <v>27</v>
      </c>
      <c r="J120" s="26" t="str">
        <f>E19</f>
        <v>Ing. Barnabáš Máté, Rimavská Sobota</v>
      </c>
      <c r="L120" s="28"/>
    </row>
    <row r="121" spans="2:65" s="1" customFormat="1" ht="15.25" customHeight="1">
      <c r="B121" s="28"/>
      <c r="C121" s="23" t="s">
        <v>25</v>
      </c>
      <c r="F121" s="212" t="str">
        <f>IF(E16="","",E16)</f>
        <v>Vyplň údaj</v>
      </c>
      <c r="I121" s="23" t="s">
        <v>31</v>
      </c>
      <c r="J121" s="26" t="str">
        <f>E22</f>
        <v xml:space="preserve"> </v>
      </c>
      <c r="L121" s="28"/>
    </row>
    <row r="122" spans="2:65" s="1" customFormat="1" ht="10.25" customHeight="1">
      <c r="B122" s="28"/>
      <c r="L122" s="28"/>
    </row>
    <row r="123" spans="2:65" s="10" customFormat="1" ht="29.25" customHeight="1">
      <c r="B123" s="113"/>
      <c r="C123" s="114" t="s">
        <v>106</v>
      </c>
      <c r="D123" s="115" t="s">
        <v>59</v>
      </c>
      <c r="E123" s="115" t="s">
        <v>55</v>
      </c>
      <c r="F123" s="115" t="s">
        <v>56</v>
      </c>
      <c r="G123" s="115" t="s">
        <v>107</v>
      </c>
      <c r="H123" s="115" t="s">
        <v>108</v>
      </c>
      <c r="I123" s="115" t="s">
        <v>109</v>
      </c>
      <c r="J123" s="116" t="s">
        <v>90</v>
      </c>
      <c r="K123" s="117" t="s">
        <v>110</v>
      </c>
      <c r="L123" s="113"/>
      <c r="M123" s="58" t="s">
        <v>1</v>
      </c>
      <c r="N123" s="59" t="s">
        <v>38</v>
      </c>
      <c r="O123" s="59" t="s">
        <v>111</v>
      </c>
      <c r="P123" s="59" t="s">
        <v>112</v>
      </c>
      <c r="Q123" s="59" t="s">
        <v>113</v>
      </c>
      <c r="R123" s="59" t="s">
        <v>114</v>
      </c>
      <c r="S123" s="59" t="s">
        <v>115</v>
      </c>
      <c r="T123" s="60" t="s">
        <v>116</v>
      </c>
    </row>
    <row r="124" spans="2:65" s="1" customFormat="1" ht="22.75" customHeight="1">
      <c r="B124" s="28"/>
      <c r="C124" s="63" t="s">
        <v>91</v>
      </c>
      <c r="J124" s="118">
        <f>BK124</f>
        <v>0</v>
      </c>
      <c r="L124" s="28"/>
      <c r="M124" s="61"/>
      <c r="N124" s="52"/>
      <c r="O124" s="52"/>
      <c r="P124" s="119">
        <f>P125+P154</f>
        <v>0</v>
      </c>
      <c r="Q124" s="52"/>
      <c r="R124" s="119">
        <f>R125+R154</f>
        <v>94.361440209999984</v>
      </c>
      <c r="S124" s="52"/>
      <c r="T124" s="120">
        <f>T125+T154</f>
        <v>39.807670999999999</v>
      </c>
      <c r="AT124" s="13" t="s">
        <v>73</v>
      </c>
      <c r="AU124" s="13" t="s">
        <v>92</v>
      </c>
      <c r="BK124" s="121">
        <f>BK125+BK154</f>
        <v>0</v>
      </c>
    </row>
    <row r="125" spans="2:65" s="11" customFormat="1" ht="26" customHeight="1">
      <c r="B125" s="122"/>
      <c r="D125" s="123" t="s">
        <v>73</v>
      </c>
      <c r="E125" s="124" t="s">
        <v>117</v>
      </c>
      <c r="F125" s="124" t="s">
        <v>118</v>
      </c>
      <c r="I125" s="125"/>
      <c r="J125" s="126">
        <f>BK125</f>
        <v>0</v>
      </c>
      <c r="L125" s="122"/>
      <c r="M125" s="127"/>
      <c r="P125" s="128">
        <f>P126+P133+P139+P142+P147+P152</f>
        <v>0</v>
      </c>
      <c r="R125" s="128">
        <f>R126+R133+R139+R142+R147+R152</f>
        <v>83.886894289999987</v>
      </c>
      <c r="T125" s="129">
        <f>T126+T133+T139+T142+T147+T152</f>
        <v>0</v>
      </c>
      <c r="AR125" s="123" t="s">
        <v>79</v>
      </c>
      <c r="AT125" s="130" t="s">
        <v>73</v>
      </c>
      <c r="AU125" s="130" t="s">
        <v>74</v>
      </c>
      <c r="AY125" s="123" t="s">
        <v>119</v>
      </c>
      <c r="BK125" s="131">
        <f>BK126+BK133+BK139+BK142+BK147+BK152</f>
        <v>0</v>
      </c>
    </row>
    <row r="126" spans="2:65" s="11" customFormat="1" ht="22.75" customHeight="1">
      <c r="B126" s="122"/>
      <c r="D126" s="123" t="s">
        <v>73</v>
      </c>
      <c r="E126" s="132" t="s">
        <v>79</v>
      </c>
      <c r="F126" s="132" t="s">
        <v>120</v>
      </c>
      <c r="I126" s="125"/>
      <c r="J126" s="133">
        <f>BK126</f>
        <v>0</v>
      </c>
      <c r="L126" s="122"/>
      <c r="M126" s="127"/>
      <c r="P126" s="128">
        <f>SUM(P127:P132)</f>
        <v>0</v>
      </c>
      <c r="R126" s="128">
        <f>SUM(R127:R132)</f>
        <v>0</v>
      </c>
      <c r="T126" s="129">
        <f>SUM(T127:T132)</f>
        <v>0</v>
      </c>
      <c r="AR126" s="123" t="s">
        <v>79</v>
      </c>
      <c r="AT126" s="130" t="s">
        <v>73</v>
      </c>
      <c r="AU126" s="130" t="s">
        <v>79</v>
      </c>
      <c r="AY126" s="123" t="s">
        <v>119</v>
      </c>
      <c r="BK126" s="131">
        <f>SUM(BK127:BK132)</f>
        <v>0</v>
      </c>
    </row>
    <row r="127" spans="2:65" s="1" customFormat="1" ht="21.75" customHeight="1">
      <c r="B127" s="134"/>
      <c r="C127" s="135" t="s">
        <v>79</v>
      </c>
      <c r="D127" s="135" t="s">
        <v>121</v>
      </c>
      <c r="E127" s="136" t="s">
        <v>122</v>
      </c>
      <c r="F127" s="137" t="s">
        <v>123</v>
      </c>
      <c r="G127" s="138" t="s">
        <v>124</v>
      </c>
      <c r="H127" s="139">
        <v>26.486000000000001</v>
      </c>
      <c r="I127" s="140"/>
      <c r="J127" s="139">
        <f t="shared" ref="J127:J132" si="0">ROUND(I127*H127,3)</f>
        <v>0</v>
      </c>
      <c r="K127" s="141"/>
      <c r="L127" s="28"/>
      <c r="M127" s="142" t="s">
        <v>1</v>
      </c>
      <c r="N127" s="143" t="s">
        <v>40</v>
      </c>
      <c r="P127" s="144">
        <f t="shared" ref="P127:P132" si="1">O127*H127</f>
        <v>0</v>
      </c>
      <c r="Q127" s="144">
        <v>0</v>
      </c>
      <c r="R127" s="144">
        <f t="shared" ref="R127:R132" si="2">Q127*H127</f>
        <v>0</v>
      </c>
      <c r="S127" s="144">
        <v>0</v>
      </c>
      <c r="T127" s="145">
        <f t="shared" ref="T127:T132" si="3">S127*H127</f>
        <v>0</v>
      </c>
      <c r="AR127" s="146" t="s">
        <v>125</v>
      </c>
      <c r="AT127" s="146" t="s">
        <v>121</v>
      </c>
      <c r="AU127" s="146" t="s">
        <v>126</v>
      </c>
      <c r="AY127" s="13" t="s">
        <v>119</v>
      </c>
      <c r="BE127" s="147">
        <f t="shared" ref="BE127:BE132" si="4">IF(N127="základná",J127,0)</f>
        <v>0</v>
      </c>
      <c r="BF127" s="147">
        <f t="shared" ref="BF127:BF132" si="5">IF(N127="znížená",J127,0)</f>
        <v>0</v>
      </c>
      <c r="BG127" s="147">
        <f t="shared" ref="BG127:BG132" si="6">IF(N127="zákl. prenesená",J127,0)</f>
        <v>0</v>
      </c>
      <c r="BH127" s="147">
        <f t="shared" ref="BH127:BH132" si="7">IF(N127="zníž. prenesená",J127,0)</f>
        <v>0</v>
      </c>
      <c r="BI127" s="147">
        <f t="shared" ref="BI127:BI132" si="8">IF(N127="nulová",J127,0)</f>
        <v>0</v>
      </c>
      <c r="BJ127" s="13" t="s">
        <v>126</v>
      </c>
      <c r="BK127" s="148">
        <f t="shared" ref="BK127:BK132" si="9">ROUND(I127*H127,3)</f>
        <v>0</v>
      </c>
      <c r="BL127" s="13" t="s">
        <v>125</v>
      </c>
      <c r="BM127" s="146" t="s">
        <v>127</v>
      </c>
    </row>
    <row r="128" spans="2:65" s="1" customFormat="1" ht="37.75" customHeight="1">
      <c r="B128" s="134"/>
      <c r="C128" s="135" t="s">
        <v>126</v>
      </c>
      <c r="D128" s="135" t="s">
        <v>121</v>
      </c>
      <c r="E128" s="136" t="s">
        <v>128</v>
      </c>
      <c r="F128" s="137" t="s">
        <v>129</v>
      </c>
      <c r="G128" s="138" t="s">
        <v>124</v>
      </c>
      <c r="H128" s="139">
        <v>7.9459999999999997</v>
      </c>
      <c r="I128" s="140"/>
      <c r="J128" s="139">
        <f t="shared" si="0"/>
        <v>0</v>
      </c>
      <c r="K128" s="141"/>
      <c r="L128" s="28"/>
      <c r="M128" s="142" t="s">
        <v>1</v>
      </c>
      <c r="N128" s="143" t="s">
        <v>40</v>
      </c>
      <c r="P128" s="144">
        <f t="shared" si="1"/>
        <v>0</v>
      </c>
      <c r="Q128" s="144">
        <v>0</v>
      </c>
      <c r="R128" s="144">
        <f t="shared" si="2"/>
        <v>0</v>
      </c>
      <c r="S128" s="144">
        <v>0</v>
      </c>
      <c r="T128" s="145">
        <f t="shared" si="3"/>
        <v>0</v>
      </c>
      <c r="AR128" s="146" t="s">
        <v>125</v>
      </c>
      <c r="AT128" s="146" t="s">
        <v>121</v>
      </c>
      <c r="AU128" s="146" t="s">
        <v>126</v>
      </c>
      <c r="AY128" s="13" t="s">
        <v>119</v>
      </c>
      <c r="BE128" s="147">
        <f t="shared" si="4"/>
        <v>0</v>
      </c>
      <c r="BF128" s="147">
        <f t="shared" si="5"/>
        <v>0</v>
      </c>
      <c r="BG128" s="147">
        <f t="shared" si="6"/>
        <v>0</v>
      </c>
      <c r="BH128" s="147">
        <f t="shared" si="7"/>
        <v>0</v>
      </c>
      <c r="BI128" s="147">
        <f t="shared" si="8"/>
        <v>0</v>
      </c>
      <c r="BJ128" s="13" t="s">
        <v>126</v>
      </c>
      <c r="BK128" s="148">
        <f t="shared" si="9"/>
        <v>0</v>
      </c>
      <c r="BL128" s="13" t="s">
        <v>125</v>
      </c>
      <c r="BM128" s="146" t="s">
        <v>130</v>
      </c>
    </row>
    <row r="129" spans="2:65" s="1" customFormat="1" ht="24.25" customHeight="1">
      <c r="B129" s="134"/>
      <c r="C129" s="135" t="s">
        <v>131</v>
      </c>
      <c r="D129" s="135" t="s">
        <v>121</v>
      </c>
      <c r="E129" s="136" t="s">
        <v>132</v>
      </c>
      <c r="F129" s="137" t="s">
        <v>133</v>
      </c>
      <c r="G129" s="138" t="s">
        <v>124</v>
      </c>
      <c r="H129" s="139">
        <v>26.486000000000001</v>
      </c>
      <c r="I129" s="140"/>
      <c r="J129" s="139">
        <f t="shared" si="0"/>
        <v>0</v>
      </c>
      <c r="K129" s="141"/>
      <c r="L129" s="28"/>
      <c r="M129" s="142" t="s">
        <v>1</v>
      </c>
      <c r="N129" s="143" t="s">
        <v>40</v>
      </c>
      <c r="P129" s="144">
        <f t="shared" si="1"/>
        <v>0</v>
      </c>
      <c r="Q129" s="144">
        <v>0</v>
      </c>
      <c r="R129" s="144">
        <f t="shared" si="2"/>
        <v>0</v>
      </c>
      <c r="S129" s="144">
        <v>0</v>
      </c>
      <c r="T129" s="145">
        <f t="shared" si="3"/>
        <v>0</v>
      </c>
      <c r="AR129" s="146" t="s">
        <v>125</v>
      </c>
      <c r="AT129" s="146" t="s">
        <v>121</v>
      </c>
      <c r="AU129" s="146" t="s">
        <v>126</v>
      </c>
      <c r="AY129" s="13" t="s">
        <v>119</v>
      </c>
      <c r="BE129" s="147">
        <f t="shared" si="4"/>
        <v>0</v>
      </c>
      <c r="BF129" s="147">
        <f t="shared" si="5"/>
        <v>0</v>
      </c>
      <c r="BG129" s="147">
        <f t="shared" si="6"/>
        <v>0</v>
      </c>
      <c r="BH129" s="147">
        <f t="shared" si="7"/>
        <v>0</v>
      </c>
      <c r="BI129" s="147">
        <f t="shared" si="8"/>
        <v>0</v>
      </c>
      <c r="BJ129" s="13" t="s">
        <v>126</v>
      </c>
      <c r="BK129" s="148">
        <f t="shared" si="9"/>
        <v>0</v>
      </c>
      <c r="BL129" s="13" t="s">
        <v>125</v>
      </c>
      <c r="BM129" s="146" t="s">
        <v>134</v>
      </c>
    </row>
    <row r="130" spans="2:65" s="1" customFormat="1" ht="37.75" customHeight="1">
      <c r="B130" s="134"/>
      <c r="C130" s="135" t="s">
        <v>125</v>
      </c>
      <c r="D130" s="135" t="s">
        <v>121</v>
      </c>
      <c r="E130" s="136" t="s">
        <v>135</v>
      </c>
      <c r="F130" s="137" t="s">
        <v>136</v>
      </c>
      <c r="G130" s="138" t="s">
        <v>124</v>
      </c>
      <c r="H130" s="139">
        <v>26.486000000000001</v>
      </c>
      <c r="I130" s="140"/>
      <c r="J130" s="139">
        <f t="shared" si="0"/>
        <v>0</v>
      </c>
      <c r="K130" s="141"/>
      <c r="L130" s="28"/>
      <c r="M130" s="142" t="s">
        <v>1</v>
      </c>
      <c r="N130" s="143" t="s">
        <v>40</v>
      </c>
      <c r="P130" s="144">
        <f t="shared" si="1"/>
        <v>0</v>
      </c>
      <c r="Q130" s="144">
        <v>0</v>
      </c>
      <c r="R130" s="144">
        <f t="shared" si="2"/>
        <v>0</v>
      </c>
      <c r="S130" s="144">
        <v>0</v>
      </c>
      <c r="T130" s="145">
        <f t="shared" si="3"/>
        <v>0</v>
      </c>
      <c r="AR130" s="146" t="s">
        <v>125</v>
      </c>
      <c r="AT130" s="146" t="s">
        <v>121</v>
      </c>
      <c r="AU130" s="146" t="s">
        <v>126</v>
      </c>
      <c r="AY130" s="13" t="s">
        <v>119</v>
      </c>
      <c r="BE130" s="147">
        <f t="shared" si="4"/>
        <v>0</v>
      </c>
      <c r="BF130" s="147">
        <f t="shared" si="5"/>
        <v>0</v>
      </c>
      <c r="BG130" s="147">
        <f t="shared" si="6"/>
        <v>0</v>
      </c>
      <c r="BH130" s="147">
        <f t="shared" si="7"/>
        <v>0</v>
      </c>
      <c r="BI130" s="147">
        <f t="shared" si="8"/>
        <v>0</v>
      </c>
      <c r="BJ130" s="13" t="s">
        <v>126</v>
      </c>
      <c r="BK130" s="148">
        <f t="shared" si="9"/>
        <v>0</v>
      </c>
      <c r="BL130" s="13" t="s">
        <v>125</v>
      </c>
      <c r="BM130" s="146" t="s">
        <v>137</v>
      </c>
    </row>
    <row r="131" spans="2:65" s="1" customFormat="1" ht="24.25" customHeight="1">
      <c r="B131" s="134"/>
      <c r="C131" s="135" t="s">
        <v>138</v>
      </c>
      <c r="D131" s="135" t="s">
        <v>121</v>
      </c>
      <c r="E131" s="136" t="s">
        <v>139</v>
      </c>
      <c r="F131" s="137" t="s">
        <v>140</v>
      </c>
      <c r="G131" s="138" t="s">
        <v>124</v>
      </c>
      <c r="H131" s="139">
        <v>26.486000000000001</v>
      </c>
      <c r="I131" s="140"/>
      <c r="J131" s="139">
        <f t="shared" si="0"/>
        <v>0</v>
      </c>
      <c r="K131" s="141"/>
      <c r="L131" s="28"/>
      <c r="M131" s="142" t="s">
        <v>1</v>
      </c>
      <c r="N131" s="143" t="s">
        <v>40</v>
      </c>
      <c r="P131" s="144">
        <f t="shared" si="1"/>
        <v>0</v>
      </c>
      <c r="Q131" s="144">
        <v>0</v>
      </c>
      <c r="R131" s="144">
        <f t="shared" si="2"/>
        <v>0</v>
      </c>
      <c r="S131" s="144">
        <v>0</v>
      </c>
      <c r="T131" s="145">
        <f t="shared" si="3"/>
        <v>0</v>
      </c>
      <c r="AR131" s="146" t="s">
        <v>125</v>
      </c>
      <c r="AT131" s="146" t="s">
        <v>121</v>
      </c>
      <c r="AU131" s="146" t="s">
        <v>126</v>
      </c>
      <c r="AY131" s="13" t="s">
        <v>119</v>
      </c>
      <c r="BE131" s="147">
        <f t="shared" si="4"/>
        <v>0</v>
      </c>
      <c r="BF131" s="147">
        <f t="shared" si="5"/>
        <v>0</v>
      </c>
      <c r="BG131" s="147">
        <f t="shared" si="6"/>
        <v>0</v>
      </c>
      <c r="BH131" s="147">
        <f t="shared" si="7"/>
        <v>0</v>
      </c>
      <c r="BI131" s="147">
        <f t="shared" si="8"/>
        <v>0</v>
      </c>
      <c r="BJ131" s="13" t="s">
        <v>126</v>
      </c>
      <c r="BK131" s="148">
        <f t="shared" si="9"/>
        <v>0</v>
      </c>
      <c r="BL131" s="13" t="s">
        <v>125</v>
      </c>
      <c r="BM131" s="146" t="s">
        <v>141</v>
      </c>
    </row>
    <row r="132" spans="2:65" s="1" customFormat="1" ht="33" customHeight="1">
      <c r="B132" s="134"/>
      <c r="C132" s="135" t="s">
        <v>142</v>
      </c>
      <c r="D132" s="135" t="s">
        <v>121</v>
      </c>
      <c r="E132" s="136" t="s">
        <v>143</v>
      </c>
      <c r="F132" s="137" t="s">
        <v>144</v>
      </c>
      <c r="G132" s="138" t="s">
        <v>124</v>
      </c>
      <c r="H132" s="139">
        <v>26.486000000000001</v>
      </c>
      <c r="I132" s="140"/>
      <c r="J132" s="139">
        <f t="shared" si="0"/>
        <v>0</v>
      </c>
      <c r="K132" s="141"/>
      <c r="L132" s="28"/>
      <c r="M132" s="142" t="s">
        <v>1</v>
      </c>
      <c r="N132" s="143" t="s">
        <v>40</v>
      </c>
      <c r="P132" s="144">
        <f t="shared" si="1"/>
        <v>0</v>
      </c>
      <c r="Q132" s="144">
        <v>0</v>
      </c>
      <c r="R132" s="144">
        <f t="shared" si="2"/>
        <v>0</v>
      </c>
      <c r="S132" s="144">
        <v>0</v>
      </c>
      <c r="T132" s="145">
        <f t="shared" si="3"/>
        <v>0</v>
      </c>
      <c r="AR132" s="146" t="s">
        <v>125</v>
      </c>
      <c r="AT132" s="146" t="s">
        <v>121</v>
      </c>
      <c r="AU132" s="146" t="s">
        <v>126</v>
      </c>
      <c r="AY132" s="13" t="s">
        <v>119</v>
      </c>
      <c r="BE132" s="147">
        <f t="shared" si="4"/>
        <v>0</v>
      </c>
      <c r="BF132" s="147">
        <f t="shared" si="5"/>
        <v>0</v>
      </c>
      <c r="BG132" s="147">
        <f t="shared" si="6"/>
        <v>0</v>
      </c>
      <c r="BH132" s="147">
        <f t="shared" si="7"/>
        <v>0</v>
      </c>
      <c r="BI132" s="147">
        <f t="shared" si="8"/>
        <v>0</v>
      </c>
      <c r="BJ132" s="13" t="s">
        <v>126</v>
      </c>
      <c r="BK132" s="148">
        <f t="shared" si="9"/>
        <v>0</v>
      </c>
      <c r="BL132" s="13" t="s">
        <v>125</v>
      </c>
      <c r="BM132" s="146" t="s">
        <v>145</v>
      </c>
    </row>
    <row r="133" spans="2:65" s="11" customFormat="1" ht="22.75" customHeight="1">
      <c r="B133" s="122"/>
      <c r="D133" s="123" t="s">
        <v>73</v>
      </c>
      <c r="E133" s="132" t="s">
        <v>126</v>
      </c>
      <c r="F133" s="132" t="s">
        <v>146</v>
      </c>
      <c r="I133" s="125"/>
      <c r="J133" s="133">
        <f>BK133</f>
        <v>0</v>
      </c>
      <c r="L133" s="122"/>
      <c r="M133" s="127"/>
      <c r="P133" s="128">
        <f>SUM(P134:P138)</f>
        <v>0</v>
      </c>
      <c r="R133" s="128">
        <f>SUM(R134:R138)</f>
        <v>65.284863049999998</v>
      </c>
      <c r="T133" s="129">
        <f>SUM(T134:T138)</f>
        <v>0</v>
      </c>
      <c r="AR133" s="123" t="s">
        <v>79</v>
      </c>
      <c r="AT133" s="130" t="s">
        <v>73</v>
      </c>
      <c r="AU133" s="130" t="s">
        <v>79</v>
      </c>
      <c r="AY133" s="123" t="s">
        <v>119</v>
      </c>
      <c r="BK133" s="131">
        <f>SUM(BK134:BK138)</f>
        <v>0</v>
      </c>
    </row>
    <row r="134" spans="2:65" s="1" customFormat="1" ht="24.25" customHeight="1">
      <c r="B134" s="134"/>
      <c r="C134" s="135" t="s">
        <v>147</v>
      </c>
      <c r="D134" s="135" t="s">
        <v>121</v>
      </c>
      <c r="E134" s="136" t="s">
        <v>148</v>
      </c>
      <c r="F134" s="137" t="s">
        <v>149</v>
      </c>
      <c r="G134" s="138" t="s">
        <v>124</v>
      </c>
      <c r="H134" s="139">
        <v>3.4550000000000001</v>
      </c>
      <c r="I134" s="140"/>
      <c r="J134" s="139">
        <f>ROUND(I134*H134,3)</f>
        <v>0</v>
      </c>
      <c r="K134" s="141"/>
      <c r="L134" s="28"/>
      <c r="M134" s="142" t="s">
        <v>1</v>
      </c>
      <c r="N134" s="143" t="s">
        <v>40</v>
      </c>
      <c r="P134" s="144">
        <f>O134*H134</f>
        <v>0</v>
      </c>
      <c r="Q134" s="144">
        <v>2.0699999999999998</v>
      </c>
      <c r="R134" s="144">
        <f>Q134*H134</f>
        <v>7.1518499999999996</v>
      </c>
      <c r="S134" s="144">
        <v>0</v>
      </c>
      <c r="T134" s="145">
        <f>S134*H134</f>
        <v>0</v>
      </c>
      <c r="AR134" s="146" t="s">
        <v>125</v>
      </c>
      <c r="AT134" s="146" t="s">
        <v>121</v>
      </c>
      <c r="AU134" s="146" t="s">
        <v>126</v>
      </c>
      <c r="AY134" s="13" t="s">
        <v>119</v>
      </c>
      <c r="BE134" s="147">
        <f>IF(N134="základná",J134,0)</f>
        <v>0</v>
      </c>
      <c r="BF134" s="147">
        <f>IF(N134="znížená",J134,0)</f>
        <v>0</v>
      </c>
      <c r="BG134" s="147">
        <f>IF(N134="zákl. prenesená",J134,0)</f>
        <v>0</v>
      </c>
      <c r="BH134" s="147">
        <f>IF(N134="zníž. prenesená",J134,0)</f>
        <v>0</v>
      </c>
      <c r="BI134" s="147">
        <f>IF(N134="nulová",J134,0)</f>
        <v>0</v>
      </c>
      <c r="BJ134" s="13" t="s">
        <v>126</v>
      </c>
      <c r="BK134" s="148">
        <f>ROUND(I134*H134,3)</f>
        <v>0</v>
      </c>
      <c r="BL134" s="13" t="s">
        <v>125</v>
      </c>
      <c r="BM134" s="146" t="s">
        <v>150</v>
      </c>
    </row>
    <row r="135" spans="2:65" s="1" customFormat="1" ht="16.5" customHeight="1">
      <c r="B135" s="134"/>
      <c r="C135" s="135" t="s">
        <v>151</v>
      </c>
      <c r="D135" s="135" t="s">
        <v>121</v>
      </c>
      <c r="E135" s="136" t="s">
        <v>152</v>
      </c>
      <c r="F135" s="137" t="s">
        <v>153</v>
      </c>
      <c r="G135" s="138" t="s">
        <v>124</v>
      </c>
      <c r="H135" s="139">
        <v>3.4550000000000001</v>
      </c>
      <c r="I135" s="140"/>
      <c r="J135" s="139">
        <f>ROUND(I135*H135,3)</f>
        <v>0</v>
      </c>
      <c r="K135" s="141"/>
      <c r="L135" s="28"/>
      <c r="M135" s="142" t="s">
        <v>1</v>
      </c>
      <c r="N135" s="143" t="s">
        <v>40</v>
      </c>
      <c r="P135" s="144">
        <f>O135*H135</f>
        <v>0</v>
      </c>
      <c r="Q135" s="144">
        <v>2.19407</v>
      </c>
      <c r="R135" s="144">
        <f>Q135*H135</f>
        <v>7.5805118499999997</v>
      </c>
      <c r="S135" s="144">
        <v>0</v>
      </c>
      <c r="T135" s="145">
        <f>S135*H135</f>
        <v>0</v>
      </c>
      <c r="AR135" s="146" t="s">
        <v>125</v>
      </c>
      <c r="AT135" s="146" t="s">
        <v>121</v>
      </c>
      <c r="AU135" s="146" t="s">
        <v>126</v>
      </c>
      <c r="AY135" s="13" t="s">
        <v>119</v>
      </c>
      <c r="BE135" s="147">
        <f>IF(N135="základná",J135,0)</f>
        <v>0</v>
      </c>
      <c r="BF135" s="147">
        <f>IF(N135="znížená",J135,0)</f>
        <v>0</v>
      </c>
      <c r="BG135" s="147">
        <f>IF(N135="zákl. prenesená",J135,0)</f>
        <v>0</v>
      </c>
      <c r="BH135" s="147">
        <f>IF(N135="zníž. prenesená",J135,0)</f>
        <v>0</v>
      </c>
      <c r="BI135" s="147">
        <f>IF(N135="nulová",J135,0)</f>
        <v>0</v>
      </c>
      <c r="BJ135" s="13" t="s">
        <v>126</v>
      </c>
      <c r="BK135" s="148">
        <f>ROUND(I135*H135,3)</f>
        <v>0</v>
      </c>
      <c r="BL135" s="13" t="s">
        <v>125</v>
      </c>
      <c r="BM135" s="146" t="s">
        <v>154</v>
      </c>
    </row>
    <row r="136" spans="2:65" s="1" customFormat="1" ht="24.25" customHeight="1">
      <c r="B136" s="134"/>
      <c r="C136" s="135" t="s">
        <v>155</v>
      </c>
      <c r="D136" s="135" t="s">
        <v>121</v>
      </c>
      <c r="E136" s="136" t="s">
        <v>156</v>
      </c>
      <c r="F136" s="137" t="s">
        <v>157</v>
      </c>
      <c r="G136" s="138" t="s">
        <v>158</v>
      </c>
      <c r="H136" s="139">
        <v>5.1289999999999996</v>
      </c>
      <c r="I136" s="140"/>
      <c r="J136" s="139">
        <f>ROUND(I136*H136,3)</f>
        <v>0</v>
      </c>
      <c r="K136" s="141"/>
      <c r="L136" s="28"/>
      <c r="M136" s="142" t="s">
        <v>1</v>
      </c>
      <c r="N136" s="143" t="s">
        <v>40</v>
      </c>
      <c r="P136" s="144">
        <f>O136*H136</f>
        <v>0</v>
      </c>
      <c r="Q136" s="144">
        <v>4.0699999999999998E-3</v>
      </c>
      <c r="R136" s="144">
        <f>Q136*H136</f>
        <v>2.0875029999999996E-2</v>
      </c>
      <c r="S136" s="144">
        <v>0</v>
      </c>
      <c r="T136" s="145">
        <f>S136*H136</f>
        <v>0</v>
      </c>
      <c r="AR136" s="146" t="s">
        <v>125</v>
      </c>
      <c r="AT136" s="146" t="s">
        <v>121</v>
      </c>
      <c r="AU136" s="146" t="s">
        <v>126</v>
      </c>
      <c r="AY136" s="13" t="s">
        <v>119</v>
      </c>
      <c r="BE136" s="147">
        <f>IF(N136="základná",J136,0)</f>
        <v>0</v>
      </c>
      <c r="BF136" s="147">
        <f>IF(N136="znížená",J136,0)</f>
        <v>0</v>
      </c>
      <c r="BG136" s="147">
        <f>IF(N136="zákl. prenesená",J136,0)</f>
        <v>0</v>
      </c>
      <c r="BH136" s="147">
        <f>IF(N136="zníž. prenesená",J136,0)</f>
        <v>0</v>
      </c>
      <c r="BI136" s="147">
        <f>IF(N136="nulová",J136,0)</f>
        <v>0</v>
      </c>
      <c r="BJ136" s="13" t="s">
        <v>126</v>
      </c>
      <c r="BK136" s="148">
        <f>ROUND(I136*H136,3)</f>
        <v>0</v>
      </c>
      <c r="BL136" s="13" t="s">
        <v>125</v>
      </c>
      <c r="BM136" s="146" t="s">
        <v>159</v>
      </c>
    </row>
    <row r="137" spans="2:65" s="1" customFormat="1" ht="24.25" customHeight="1">
      <c r="B137" s="134"/>
      <c r="C137" s="135" t="s">
        <v>160</v>
      </c>
      <c r="D137" s="135" t="s">
        <v>121</v>
      </c>
      <c r="E137" s="136" t="s">
        <v>161</v>
      </c>
      <c r="F137" s="137" t="s">
        <v>162</v>
      </c>
      <c r="G137" s="138" t="s">
        <v>158</v>
      </c>
      <c r="H137" s="139">
        <v>5.1289999999999996</v>
      </c>
      <c r="I137" s="140"/>
      <c r="J137" s="139">
        <f>ROUND(I137*H137,3)</f>
        <v>0</v>
      </c>
      <c r="K137" s="141"/>
      <c r="L137" s="28"/>
      <c r="M137" s="142" t="s">
        <v>1</v>
      </c>
      <c r="N137" s="143" t="s">
        <v>40</v>
      </c>
      <c r="P137" s="144">
        <f>O137*H137</f>
        <v>0</v>
      </c>
      <c r="Q137" s="144">
        <v>0</v>
      </c>
      <c r="R137" s="144">
        <f>Q137*H137</f>
        <v>0</v>
      </c>
      <c r="S137" s="144">
        <v>0</v>
      </c>
      <c r="T137" s="145">
        <f>S137*H137</f>
        <v>0</v>
      </c>
      <c r="AR137" s="146" t="s">
        <v>125</v>
      </c>
      <c r="AT137" s="146" t="s">
        <v>121</v>
      </c>
      <c r="AU137" s="146" t="s">
        <v>126</v>
      </c>
      <c r="AY137" s="13" t="s">
        <v>119</v>
      </c>
      <c r="BE137" s="147">
        <f>IF(N137="základná",J137,0)</f>
        <v>0</v>
      </c>
      <c r="BF137" s="147">
        <f>IF(N137="znížená",J137,0)</f>
        <v>0</v>
      </c>
      <c r="BG137" s="147">
        <f>IF(N137="zákl. prenesená",J137,0)</f>
        <v>0</v>
      </c>
      <c r="BH137" s="147">
        <f>IF(N137="zníž. prenesená",J137,0)</f>
        <v>0</v>
      </c>
      <c r="BI137" s="147">
        <f>IF(N137="nulová",J137,0)</f>
        <v>0</v>
      </c>
      <c r="BJ137" s="13" t="s">
        <v>126</v>
      </c>
      <c r="BK137" s="148">
        <f>ROUND(I137*H137,3)</f>
        <v>0</v>
      </c>
      <c r="BL137" s="13" t="s">
        <v>125</v>
      </c>
      <c r="BM137" s="146" t="s">
        <v>163</v>
      </c>
    </row>
    <row r="138" spans="2:65" s="1" customFormat="1" ht="16.5" customHeight="1">
      <c r="B138" s="134"/>
      <c r="C138" s="135" t="s">
        <v>164</v>
      </c>
      <c r="D138" s="135" t="s">
        <v>121</v>
      </c>
      <c r="E138" s="136" t="s">
        <v>165</v>
      </c>
      <c r="F138" s="137" t="s">
        <v>166</v>
      </c>
      <c r="G138" s="138" t="s">
        <v>124</v>
      </c>
      <c r="H138" s="139">
        <v>23.030999999999999</v>
      </c>
      <c r="I138" s="140"/>
      <c r="J138" s="139">
        <f>ROUND(I138*H138,3)</f>
        <v>0</v>
      </c>
      <c r="K138" s="141"/>
      <c r="L138" s="28"/>
      <c r="M138" s="142" t="s">
        <v>1</v>
      </c>
      <c r="N138" s="143" t="s">
        <v>40</v>
      </c>
      <c r="P138" s="144">
        <f>O138*H138</f>
        <v>0</v>
      </c>
      <c r="Q138" s="144">
        <v>2.19407</v>
      </c>
      <c r="R138" s="144">
        <f>Q138*H138</f>
        <v>50.531626169999996</v>
      </c>
      <c r="S138" s="144">
        <v>0</v>
      </c>
      <c r="T138" s="145">
        <f>S138*H138</f>
        <v>0</v>
      </c>
      <c r="AR138" s="146" t="s">
        <v>125</v>
      </c>
      <c r="AT138" s="146" t="s">
        <v>121</v>
      </c>
      <c r="AU138" s="146" t="s">
        <v>126</v>
      </c>
      <c r="AY138" s="13" t="s">
        <v>119</v>
      </c>
      <c r="BE138" s="147">
        <f>IF(N138="základná",J138,0)</f>
        <v>0</v>
      </c>
      <c r="BF138" s="147">
        <f>IF(N138="znížená",J138,0)</f>
        <v>0</v>
      </c>
      <c r="BG138" s="147">
        <f>IF(N138="zákl. prenesená",J138,0)</f>
        <v>0</v>
      </c>
      <c r="BH138" s="147">
        <f>IF(N138="zníž. prenesená",J138,0)</f>
        <v>0</v>
      </c>
      <c r="BI138" s="147">
        <f>IF(N138="nulová",J138,0)</f>
        <v>0</v>
      </c>
      <c r="BJ138" s="13" t="s">
        <v>126</v>
      </c>
      <c r="BK138" s="148">
        <f>ROUND(I138*H138,3)</f>
        <v>0</v>
      </c>
      <c r="BL138" s="13" t="s">
        <v>125</v>
      </c>
      <c r="BM138" s="146" t="s">
        <v>167</v>
      </c>
    </row>
    <row r="139" spans="2:65" s="11" customFormat="1" ht="22.75" customHeight="1">
      <c r="B139" s="122"/>
      <c r="D139" s="123" t="s">
        <v>73</v>
      </c>
      <c r="E139" s="132" t="s">
        <v>131</v>
      </c>
      <c r="F139" s="132" t="s">
        <v>168</v>
      </c>
      <c r="I139" s="125"/>
      <c r="J139" s="133">
        <f>BK139</f>
        <v>0</v>
      </c>
      <c r="L139" s="122"/>
      <c r="M139" s="127"/>
      <c r="P139" s="128">
        <f>SUM(P140:P141)</f>
        <v>0</v>
      </c>
      <c r="R139" s="128">
        <f>SUM(R140:R141)</f>
        <v>17.268842429999999</v>
      </c>
      <c r="T139" s="129">
        <f>SUM(T140:T141)</f>
        <v>0</v>
      </c>
      <c r="AR139" s="123" t="s">
        <v>79</v>
      </c>
      <c r="AT139" s="130" t="s">
        <v>73</v>
      </c>
      <c r="AU139" s="130" t="s">
        <v>79</v>
      </c>
      <c r="AY139" s="123" t="s">
        <v>119</v>
      </c>
      <c r="BK139" s="131">
        <f>SUM(BK140:BK141)</f>
        <v>0</v>
      </c>
    </row>
    <row r="140" spans="2:65" s="1" customFormat="1" ht="33" customHeight="1">
      <c r="B140" s="134"/>
      <c r="C140" s="135" t="s">
        <v>169</v>
      </c>
      <c r="D140" s="135" t="s">
        <v>121</v>
      </c>
      <c r="E140" s="136" t="s">
        <v>170</v>
      </c>
      <c r="F140" s="137" t="s">
        <v>171</v>
      </c>
      <c r="G140" s="138" t="s">
        <v>124</v>
      </c>
      <c r="H140" s="139">
        <v>7.8570000000000002</v>
      </c>
      <c r="I140" s="140"/>
      <c r="J140" s="139">
        <f>ROUND(I140*H140,3)</f>
        <v>0</v>
      </c>
      <c r="K140" s="141"/>
      <c r="L140" s="28"/>
      <c r="M140" s="142" t="s">
        <v>1</v>
      </c>
      <c r="N140" s="143" t="s">
        <v>40</v>
      </c>
      <c r="P140" s="144">
        <f>O140*H140</f>
        <v>0</v>
      </c>
      <c r="Q140" s="144">
        <v>2.16499</v>
      </c>
      <c r="R140" s="144">
        <f>Q140*H140</f>
        <v>17.010326429999999</v>
      </c>
      <c r="S140" s="144">
        <v>0</v>
      </c>
      <c r="T140" s="145">
        <f>S140*H140</f>
        <v>0</v>
      </c>
      <c r="AR140" s="146" t="s">
        <v>125</v>
      </c>
      <c r="AT140" s="146" t="s">
        <v>121</v>
      </c>
      <c r="AU140" s="146" t="s">
        <v>126</v>
      </c>
      <c r="AY140" s="13" t="s">
        <v>119</v>
      </c>
      <c r="BE140" s="147">
        <f>IF(N140="základná",J140,0)</f>
        <v>0</v>
      </c>
      <c r="BF140" s="147">
        <f>IF(N140="znížená",J140,0)</f>
        <v>0</v>
      </c>
      <c r="BG140" s="147">
        <f>IF(N140="zákl. prenesená",J140,0)</f>
        <v>0</v>
      </c>
      <c r="BH140" s="147">
        <f>IF(N140="zníž. prenesená",J140,0)</f>
        <v>0</v>
      </c>
      <c r="BI140" s="147">
        <f>IF(N140="nulová",J140,0)</f>
        <v>0</v>
      </c>
      <c r="BJ140" s="13" t="s">
        <v>126</v>
      </c>
      <c r="BK140" s="148">
        <f>ROUND(I140*H140,3)</f>
        <v>0</v>
      </c>
      <c r="BL140" s="13" t="s">
        <v>125</v>
      </c>
      <c r="BM140" s="146" t="s">
        <v>172</v>
      </c>
    </row>
    <row r="141" spans="2:65" s="1" customFormat="1" ht="33" customHeight="1">
      <c r="B141" s="134"/>
      <c r="C141" s="135" t="s">
        <v>173</v>
      </c>
      <c r="D141" s="135" t="s">
        <v>121</v>
      </c>
      <c r="E141" s="136" t="s">
        <v>174</v>
      </c>
      <c r="F141" s="137" t="s">
        <v>175</v>
      </c>
      <c r="G141" s="138" t="s">
        <v>176</v>
      </c>
      <c r="H141" s="139">
        <v>0.25800000000000001</v>
      </c>
      <c r="I141" s="140"/>
      <c r="J141" s="139">
        <f>ROUND(I141*H141,3)</f>
        <v>0</v>
      </c>
      <c r="K141" s="141"/>
      <c r="L141" s="28"/>
      <c r="M141" s="142" t="s">
        <v>1</v>
      </c>
      <c r="N141" s="143" t="s">
        <v>40</v>
      </c>
      <c r="P141" s="144">
        <f>O141*H141</f>
        <v>0</v>
      </c>
      <c r="Q141" s="144">
        <v>1.002</v>
      </c>
      <c r="R141" s="144">
        <f>Q141*H141</f>
        <v>0.25851600000000002</v>
      </c>
      <c r="S141" s="144">
        <v>0</v>
      </c>
      <c r="T141" s="145">
        <f>S141*H141</f>
        <v>0</v>
      </c>
      <c r="AR141" s="146" t="s">
        <v>125</v>
      </c>
      <c r="AT141" s="146" t="s">
        <v>121</v>
      </c>
      <c r="AU141" s="146" t="s">
        <v>126</v>
      </c>
      <c r="AY141" s="13" t="s">
        <v>119</v>
      </c>
      <c r="BE141" s="147">
        <f>IF(N141="základná",J141,0)</f>
        <v>0</v>
      </c>
      <c r="BF141" s="147">
        <f>IF(N141="znížená",J141,0)</f>
        <v>0</v>
      </c>
      <c r="BG141" s="147">
        <f>IF(N141="zákl. prenesená",J141,0)</f>
        <v>0</v>
      </c>
      <c r="BH141" s="147">
        <f>IF(N141="zníž. prenesená",J141,0)</f>
        <v>0</v>
      </c>
      <c r="BI141" s="147">
        <f>IF(N141="nulová",J141,0)</f>
        <v>0</v>
      </c>
      <c r="BJ141" s="13" t="s">
        <v>126</v>
      </c>
      <c r="BK141" s="148">
        <f>ROUND(I141*H141,3)</f>
        <v>0</v>
      </c>
      <c r="BL141" s="13" t="s">
        <v>125</v>
      </c>
      <c r="BM141" s="146" t="s">
        <v>177</v>
      </c>
    </row>
    <row r="142" spans="2:65" s="11" customFormat="1" ht="22.75" customHeight="1">
      <c r="B142" s="122"/>
      <c r="D142" s="123" t="s">
        <v>73</v>
      </c>
      <c r="E142" s="132" t="s">
        <v>125</v>
      </c>
      <c r="F142" s="132" t="s">
        <v>178</v>
      </c>
      <c r="I142" s="125"/>
      <c r="J142" s="133">
        <f>BK142</f>
        <v>0</v>
      </c>
      <c r="L142" s="122"/>
      <c r="M142" s="127"/>
      <c r="P142" s="128">
        <f>SUM(P143:P146)</f>
        <v>0</v>
      </c>
      <c r="R142" s="128">
        <f>SUM(R143:R146)</f>
        <v>1.33318881</v>
      </c>
      <c r="T142" s="129">
        <f>SUM(T143:T146)</f>
        <v>0</v>
      </c>
      <c r="AR142" s="123" t="s">
        <v>79</v>
      </c>
      <c r="AT142" s="130" t="s">
        <v>73</v>
      </c>
      <c r="AU142" s="130" t="s">
        <v>79</v>
      </c>
      <c r="AY142" s="123" t="s">
        <v>119</v>
      </c>
      <c r="BK142" s="131">
        <f>SUM(BK143:BK146)</f>
        <v>0</v>
      </c>
    </row>
    <row r="143" spans="2:65" s="1" customFormat="1" ht="21.75" customHeight="1">
      <c r="B143" s="134"/>
      <c r="C143" s="135" t="s">
        <v>179</v>
      </c>
      <c r="D143" s="135" t="s">
        <v>121</v>
      </c>
      <c r="E143" s="136" t="s">
        <v>180</v>
      </c>
      <c r="F143" s="137" t="s">
        <v>181</v>
      </c>
      <c r="G143" s="138" t="s">
        <v>124</v>
      </c>
      <c r="H143" s="139">
        <v>0.54800000000000004</v>
      </c>
      <c r="I143" s="140"/>
      <c r="J143" s="139">
        <f>ROUND(I143*H143,3)</f>
        <v>0</v>
      </c>
      <c r="K143" s="141"/>
      <c r="L143" s="28"/>
      <c r="M143" s="142" t="s">
        <v>1</v>
      </c>
      <c r="N143" s="143" t="s">
        <v>40</v>
      </c>
      <c r="P143" s="144">
        <f>O143*H143</f>
        <v>0</v>
      </c>
      <c r="Q143" s="144">
        <v>2.2128800000000002</v>
      </c>
      <c r="R143" s="144">
        <f>Q143*H143</f>
        <v>1.2126582400000001</v>
      </c>
      <c r="S143" s="144">
        <v>0</v>
      </c>
      <c r="T143" s="145">
        <f>S143*H143</f>
        <v>0</v>
      </c>
      <c r="AR143" s="146" t="s">
        <v>125</v>
      </c>
      <c r="AT143" s="146" t="s">
        <v>121</v>
      </c>
      <c r="AU143" s="146" t="s">
        <v>126</v>
      </c>
      <c r="AY143" s="13" t="s">
        <v>119</v>
      </c>
      <c r="BE143" s="147">
        <f>IF(N143="základná",J143,0)</f>
        <v>0</v>
      </c>
      <c r="BF143" s="147">
        <f>IF(N143="znížená",J143,0)</f>
        <v>0</v>
      </c>
      <c r="BG143" s="147">
        <f>IF(N143="zákl. prenesená",J143,0)</f>
        <v>0</v>
      </c>
      <c r="BH143" s="147">
        <f>IF(N143="zníž. prenesená",J143,0)</f>
        <v>0</v>
      </c>
      <c r="BI143" s="147">
        <f>IF(N143="nulová",J143,0)</f>
        <v>0</v>
      </c>
      <c r="BJ143" s="13" t="s">
        <v>126</v>
      </c>
      <c r="BK143" s="148">
        <f>ROUND(I143*H143,3)</f>
        <v>0</v>
      </c>
      <c r="BL143" s="13" t="s">
        <v>125</v>
      </c>
      <c r="BM143" s="146" t="s">
        <v>182</v>
      </c>
    </row>
    <row r="144" spans="2:65" s="1" customFormat="1" ht="24.25" customHeight="1">
      <c r="B144" s="134"/>
      <c r="C144" s="135" t="s">
        <v>183</v>
      </c>
      <c r="D144" s="135" t="s">
        <v>121</v>
      </c>
      <c r="E144" s="136" t="s">
        <v>184</v>
      </c>
      <c r="F144" s="137" t="s">
        <v>185</v>
      </c>
      <c r="G144" s="138" t="s">
        <v>158</v>
      </c>
      <c r="H144" s="139">
        <v>8.2170000000000005</v>
      </c>
      <c r="I144" s="140"/>
      <c r="J144" s="139">
        <f>ROUND(I144*H144,3)</f>
        <v>0</v>
      </c>
      <c r="K144" s="141"/>
      <c r="L144" s="28"/>
      <c r="M144" s="142" t="s">
        <v>1</v>
      </c>
      <c r="N144" s="143" t="s">
        <v>40</v>
      </c>
      <c r="P144" s="144">
        <f>O144*H144</f>
        <v>0</v>
      </c>
      <c r="Q144" s="144">
        <v>3.4099999999999998E-3</v>
      </c>
      <c r="R144" s="144">
        <f>Q144*H144</f>
        <v>2.8019970000000002E-2</v>
      </c>
      <c r="S144" s="144">
        <v>0</v>
      </c>
      <c r="T144" s="145">
        <f>S144*H144</f>
        <v>0</v>
      </c>
      <c r="AR144" s="146" t="s">
        <v>125</v>
      </c>
      <c r="AT144" s="146" t="s">
        <v>121</v>
      </c>
      <c r="AU144" s="146" t="s">
        <v>126</v>
      </c>
      <c r="AY144" s="13" t="s">
        <v>119</v>
      </c>
      <c r="BE144" s="147">
        <f>IF(N144="základná",J144,0)</f>
        <v>0</v>
      </c>
      <c r="BF144" s="147">
        <f>IF(N144="znížená",J144,0)</f>
        <v>0</v>
      </c>
      <c r="BG144" s="147">
        <f>IF(N144="zákl. prenesená",J144,0)</f>
        <v>0</v>
      </c>
      <c r="BH144" s="147">
        <f>IF(N144="zníž. prenesená",J144,0)</f>
        <v>0</v>
      </c>
      <c r="BI144" s="147">
        <f>IF(N144="nulová",J144,0)</f>
        <v>0</v>
      </c>
      <c r="BJ144" s="13" t="s">
        <v>126</v>
      </c>
      <c r="BK144" s="148">
        <f>ROUND(I144*H144,3)</f>
        <v>0</v>
      </c>
      <c r="BL144" s="13" t="s">
        <v>125</v>
      </c>
      <c r="BM144" s="146" t="s">
        <v>186</v>
      </c>
    </row>
    <row r="145" spans="2:65" s="1" customFormat="1" ht="24.25" customHeight="1">
      <c r="B145" s="134"/>
      <c r="C145" s="135" t="s">
        <v>187</v>
      </c>
      <c r="D145" s="135" t="s">
        <v>121</v>
      </c>
      <c r="E145" s="136" t="s">
        <v>188</v>
      </c>
      <c r="F145" s="137" t="s">
        <v>189</v>
      </c>
      <c r="G145" s="138" t="s">
        <v>158</v>
      </c>
      <c r="H145" s="139">
        <v>8.2170000000000005</v>
      </c>
      <c r="I145" s="140"/>
      <c r="J145" s="139">
        <f>ROUND(I145*H145,3)</f>
        <v>0</v>
      </c>
      <c r="K145" s="141"/>
      <c r="L145" s="28"/>
      <c r="M145" s="142" t="s">
        <v>1</v>
      </c>
      <c r="N145" s="143" t="s">
        <v>40</v>
      </c>
      <c r="P145" s="144">
        <f>O145*H145</f>
        <v>0</v>
      </c>
      <c r="Q145" s="144">
        <v>0</v>
      </c>
      <c r="R145" s="144">
        <f>Q145*H145</f>
        <v>0</v>
      </c>
      <c r="S145" s="144">
        <v>0</v>
      </c>
      <c r="T145" s="145">
        <f>S145*H145</f>
        <v>0</v>
      </c>
      <c r="AR145" s="146" t="s">
        <v>125</v>
      </c>
      <c r="AT145" s="146" t="s">
        <v>121</v>
      </c>
      <c r="AU145" s="146" t="s">
        <v>126</v>
      </c>
      <c r="AY145" s="13" t="s">
        <v>119</v>
      </c>
      <c r="BE145" s="147">
        <f>IF(N145="základná",J145,0)</f>
        <v>0</v>
      </c>
      <c r="BF145" s="147">
        <f>IF(N145="znížená",J145,0)</f>
        <v>0</v>
      </c>
      <c r="BG145" s="147">
        <f>IF(N145="zákl. prenesená",J145,0)</f>
        <v>0</v>
      </c>
      <c r="BH145" s="147">
        <f>IF(N145="zníž. prenesená",J145,0)</f>
        <v>0</v>
      </c>
      <c r="BI145" s="147">
        <f>IF(N145="nulová",J145,0)</f>
        <v>0</v>
      </c>
      <c r="BJ145" s="13" t="s">
        <v>126</v>
      </c>
      <c r="BK145" s="148">
        <f>ROUND(I145*H145,3)</f>
        <v>0</v>
      </c>
      <c r="BL145" s="13" t="s">
        <v>125</v>
      </c>
      <c r="BM145" s="146" t="s">
        <v>190</v>
      </c>
    </row>
    <row r="146" spans="2:65" s="1" customFormat="1" ht="24.25" customHeight="1">
      <c r="B146" s="134"/>
      <c r="C146" s="135" t="s">
        <v>191</v>
      </c>
      <c r="D146" s="135" t="s">
        <v>121</v>
      </c>
      <c r="E146" s="136" t="s">
        <v>192</v>
      </c>
      <c r="F146" s="137" t="s">
        <v>193</v>
      </c>
      <c r="G146" s="138" t="s">
        <v>176</v>
      </c>
      <c r="H146" s="139">
        <v>9.0999999999999998E-2</v>
      </c>
      <c r="I146" s="140"/>
      <c r="J146" s="139">
        <f>ROUND(I146*H146,3)</f>
        <v>0</v>
      </c>
      <c r="K146" s="141"/>
      <c r="L146" s="28"/>
      <c r="M146" s="142" t="s">
        <v>1</v>
      </c>
      <c r="N146" s="143" t="s">
        <v>40</v>
      </c>
      <c r="P146" s="144">
        <f>O146*H146</f>
        <v>0</v>
      </c>
      <c r="Q146" s="144">
        <v>1.0165999999999999</v>
      </c>
      <c r="R146" s="144">
        <f>Q146*H146</f>
        <v>9.2510599999999998E-2</v>
      </c>
      <c r="S146" s="144">
        <v>0</v>
      </c>
      <c r="T146" s="145">
        <f>S146*H146</f>
        <v>0</v>
      </c>
      <c r="AR146" s="146" t="s">
        <v>125</v>
      </c>
      <c r="AT146" s="146" t="s">
        <v>121</v>
      </c>
      <c r="AU146" s="146" t="s">
        <v>126</v>
      </c>
      <c r="AY146" s="13" t="s">
        <v>119</v>
      </c>
      <c r="BE146" s="147">
        <f>IF(N146="základná",J146,0)</f>
        <v>0</v>
      </c>
      <c r="BF146" s="147">
        <f>IF(N146="znížená",J146,0)</f>
        <v>0</v>
      </c>
      <c r="BG146" s="147">
        <f>IF(N146="zákl. prenesená",J146,0)</f>
        <v>0</v>
      </c>
      <c r="BH146" s="147">
        <f>IF(N146="zníž. prenesená",J146,0)</f>
        <v>0</v>
      </c>
      <c r="BI146" s="147">
        <f>IF(N146="nulová",J146,0)</f>
        <v>0</v>
      </c>
      <c r="BJ146" s="13" t="s">
        <v>126</v>
      </c>
      <c r="BK146" s="148">
        <f>ROUND(I146*H146,3)</f>
        <v>0</v>
      </c>
      <c r="BL146" s="13" t="s">
        <v>125</v>
      </c>
      <c r="BM146" s="146" t="s">
        <v>194</v>
      </c>
    </row>
    <row r="147" spans="2:65" s="11" customFormat="1" ht="22.75" customHeight="1">
      <c r="B147" s="122"/>
      <c r="D147" s="123" t="s">
        <v>73</v>
      </c>
      <c r="E147" s="132" t="s">
        <v>155</v>
      </c>
      <c r="F147" s="132" t="s">
        <v>195</v>
      </c>
      <c r="I147" s="125"/>
      <c r="J147" s="133">
        <f>BK147</f>
        <v>0</v>
      </c>
      <c r="L147" s="122"/>
      <c r="M147" s="127"/>
      <c r="P147" s="128">
        <f>SUM(P148:P151)</f>
        <v>0</v>
      </c>
      <c r="R147" s="128">
        <f>SUM(R148:R151)</f>
        <v>0</v>
      </c>
      <c r="T147" s="129">
        <f>SUM(T148:T151)</f>
        <v>0</v>
      </c>
      <c r="AR147" s="123" t="s">
        <v>79</v>
      </c>
      <c r="AT147" s="130" t="s">
        <v>73</v>
      </c>
      <c r="AU147" s="130" t="s">
        <v>79</v>
      </c>
      <c r="AY147" s="123" t="s">
        <v>119</v>
      </c>
      <c r="BK147" s="131">
        <f>SUM(BK148:BK151)</f>
        <v>0</v>
      </c>
    </row>
    <row r="148" spans="2:65" s="1" customFormat="1" ht="21.75" customHeight="1">
      <c r="B148" s="134"/>
      <c r="C148" s="135" t="s">
        <v>196</v>
      </c>
      <c r="D148" s="135" t="s">
        <v>121</v>
      </c>
      <c r="E148" s="136" t="s">
        <v>197</v>
      </c>
      <c r="F148" s="137" t="s">
        <v>198</v>
      </c>
      <c r="G148" s="138" t="s">
        <v>176</v>
      </c>
      <c r="H148" s="139">
        <v>39.808</v>
      </c>
      <c r="I148" s="140"/>
      <c r="J148" s="139">
        <f>ROUND(I148*H148,3)</f>
        <v>0</v>
      </c>
      <c r="K148" s="141"/>
      <c r="L148" s="28"/>
      <c r="M148" s="142" t="s">
        <v>1</v>
      </c>
      <c r="N148" s="143" t="s">
        <v>40</v>
      </c>
      <c r="P148" s="144">
        <f>O148*H148</f>
        <v>0</v>
      </c>
      <c r="Q148" s="144">
        <v>0</v>
      </c>
      <c r="R148" s="144">
        <f>Q148*H148</f>
        <v>0</v>
      </c>
      <c r="S148" s="144">
        <v>0</v>
      </c>
      <c r="T148" s="145">
        <f>S148*H148</f>
        <v>0</v>
      </c>
      <c r="AR148" s="146" t="s">
        <v>125</v>
      </c>
      <c r="AT148" s="146" t="s">
        <v>121</v>
      </c>
      <c r="AU148" s="146" t="s">
        <v>126</v>
      </c>
      <c r="AY148" s="13" t="s">
        <v>119</v>
      </c>
      <c r="BE148" s="147">
        <f>IF(N148="základná",J148,0)</f>
        <v>0</v>
      </c>
      <c r="BF148" s="147">
        <f>IF(N148="znížená",J148,0)</f>
        <v>0</v>
      </c>
      <c r="BG148" s="147">
        <f>IF(N148="zákl. prenesená",J148,0)</f>
        <v>0</v>
      </c>
      <c r="BH148" s="147">
        <f>IF(N148="zníž. prenesená",J148,0)</f>
        <v>0</v>
      </c>
      <c r="BI148" s="147">
        <f>IF(N148="nulová",J148,0)</f>
        <v>0</v>
      </c>
      <c r="BJ148" s="13" t="s">
        <v>126</v>
      </c>
      <c r="BK148" s="148">
        <f>ROUND(I148*H148,3)</f>
        <v>0</v>
      </c>
      <c r="BL148" s="13" t="s">
        <v>125</v>
      </c>
      <c r="BM148" s="146" t="s">
        <v>199</v>
      </c>
    </row>
    <row r="149" spans="2:65" s="1" customFormat="1" ht="24.25" customHeight="1">
      <c r="B149" s="134"/>
      <c r="C149" s="135" t="s">
        <v>200</v>
      </c>
      <c r="D149" s="135" t="s">
        <v>121</v>
      </c>
      <c r="E149" s="136" t="s">
        <v>201</v>
      </c>
      <c r="F149" s="137" t="s">
        <v>202</v>
      </c>
      <c r="G149" s="138" t="s">
        <v>176</v>
      </c>
      <c r="H149" s="139">
        <v>1359.0129999999999</v>
      </c>
      <c r="I149" s="140"/>
      <c r="J149" s="139">
        <f>ROUND(I149*H149,3)</f>
        <v>0</v>
      </c>
      <c r="K149" s="141"/>
      <c r="L149" s="28"/>
      <c r="M149" s="142" t="s">
        <v>1</v>
      </c>
      <c r="N149" s="143" t="s">
        <v>40</v>
      </c>
      <c r="P149" s="144">
        <f>O149*H149</f>
        <v>0</v>
      </c>
      <c r="Q149" s="144">
        <v>0</v>
      </c>
      <c r="R149" s="144">
        <f>Q149*H149</f>
        <v>0</v>
      </c>
      <c r="S149" s="144">
        <v>0</v>
      </c>
      <c r="T149" s="145">
        <f>S149*H149</f>
        <v>0</v>
      </c>
      <c r="AR149" s="146" t="s">
        <v>125</v>
      </c>
      <c r="AT149" s="146" t="s">
        <v>121</v>
      </c>
      <c r="AU149" s="146" t="s">
        <v>126</v>
      </c>
      <c r="AY149" s="13" t="s">
        <v>119</v>
      </c>
      <c r="BE149" s="147">
        <f>IF(N149="základná",J149,0)</f>
        <v>0</v>
      </c>
      <c r="BF149" s="147">
        <f>IF(N149="znížená",J149,0)</f>
        <v>0</v>
      </c>
      <c r="BG149" s="147">
        <f>IF(N149="zákl. prenesená",J149,0)</f>
        <v>0</v>
      </c>
      <c r="BH149" s="147">
        <f>IF(N149="zníž. prenesená",J149,0)</f>
        <v>0</v>
      </c>
      <c r="BI149" s="147">
        <f>IF(N149="nulová",J149,0)</f>
        <v>0</v>
      </c>
      <c r="BJ149" s="13" t="s">
        <v>126</v>
      </c>
      <c r="BK149" s="148">
        <f>ROUND(I149*H149,3)</f>
        <v>0</v>
      </c>
      <c r="BL149" s="13" t="s">
        <v>125</v>
      </c>
      <c r="BM149" s="146" t="s">
        <v>203</v>
      </c>
    </row>
    <row r="150" spans="2:65" s="1" customFormat="1" ht="24.25" customHeight="1">
      <c r="B150" s="134"/>
      <c r="C150" s="135" t="s">
        <v>7</v>
      </c>
      <c r="D150" s="135" t="s">
        <v>121</v>
      </c>
      <c r="E150" s="136" t="s">
        <v>204</v>
      </c>
      <c r="F150" s="137" t="s">
        <v>205</v>
      </c>
      <c r="G150" s="138" t="s">
        <v>176</v>
      </c>
      <c r="H150" s="139">
        <v>39.808</v>
      </c>
      <c r="I150" s="140"/>
      <c r="J150" s="139">
        <f>ROUND(I150*H150,3)</f>
        <v>0</v>
      </c>
      <c r="K150" s="141"/>
      <c r="L150" s="28"/>
      <c r="M150" s="142" t="s">
        <v>1</v>
      </c>
      <c r="N150" s="143" t="s">
        <v>40</v>
      </c>
      <c r="P150" s="144">
        <f>O150*H150</f>
        <v>0</v>
      </c>
      <c r="Q150" s="144">
        <v>0</v>
      </c>
      <c r="R150" s="144">
        <f>Q150*H150</f>
        <v>0</v>
      </c>
      <c r="S150" s="144">
        <v>0</v>
      </c>
      <c r="T150" s="145">
        <f>S150*H150</f>
        <v>0</v>
      </c>
      <c r="AR150" s="146" t="s">
        <v>125</v>
      </c>
      <c r="AT150" s="146" t="s">
        <v>121</v>
      </c>
      <c r="AU150" s="146" t="s">
        <v>126</v>
      </c>
      <c r="AY150" s="13" t="s">
        <v>119</v>
      </c>
      <c r="BE150" s="147">
        <f>IF(N150="základná",J150,0)</f>
        <v>0</v>
      </c>
      <c r="BF150" s="147">
        <f>IF(N150="znížená",J150,0)</f>
        <v>0</v>
      </c>
      <c r="BG150" s="147">
        <f>IF(N150="zákl. prenesená",J150,0)</f>
        <v>0</v>
      </c>
      <c r="BH150" s="147">
        <f>IF(N150="zníž. prenesená",J150,0)</f>
        <v>0</v>
      </c>
      <c r="BI150" s="147">
        <f>IF(N150="nulová",J150,0)</f>
        <v>0</v>
      </c>
      <c r="BJ150" s="13" t="s">
        <v>126</v>
      </c>
      <c r="BK150" s="148">
        <f>ROUND(I150*H150,3)</f>
        <v>0</v>
      </c>
      <c r="BL150" s="13" t="s">
        <v>125</v>
      </c>
      <c r="BM150" s="146" t="s">
        <v>206</v>
      </c>
    </row>
    <row r="151" spans="2:65" s="1" customFormat="1" ht="24.25" customHeight="1">
      <c r="B151" s="134"/>
      <c r="C151" s="135" t="s">
        <v>207</v>
      </c>
      <c r="D151" s="135" t="s">
        <v>121</v>
      </c>
      <c r="E151" s="136" t="s">
        <v>208</v>
      </c>
      <c r="F151" s="137" t="s">
        <v>209</v>
      </c>
      <c r="G151" s="138" t="s">
        <v>176</v>
      </c>
      <c r="H151" s="139">
        <v>39.808</v>
      </c>
      <c r="I151" s="140"/>
      <c r="J151" s="139">
        <f>ROUND(I151*H151,3)</f>
        <v>0</v>
      </c>
      <c r="K151" s="141"/>
      <c r="L151" s="28"/>
      <c r="M151" s="142" t="s">
        <v>1</v>
      </c>
      <c r="N151" s="143" t="s">
        <v>40</v>
      </c>
      <c r="P151" s="144">
        <f>O151*H151</f>
        <v>0</v>
      </c>
      <c r="Q151" s="144">
        <v>0</v>
      </c>
      <c r="R151" s="144">
        <f>Q151*H151</f>
        <v>0</v>
      </c>
      <c r="S151" s="144">
        <v>0</v>
      </c>
      <c r="T151" s="145">
        <f>S151*H151</f>
        <v>0</v>
      </c>
      <c r="AR151" s="146" t="s">
        <v>125</v>
      </c>
      <c r="AT151" s="146" t="s">
        <v>121</v>
      </c>
      <c r="AU151" s="146" t="s">
        <v>126</v>
      </c>
      <c r="AY151" s="13" t="s">
        <v>119</v>
      </c>
      <c r="BE151" s="147">
        <f>IF(N151="základná",J151,0)</f>
        <v>0</v>
      </c>
      <c r="BF151" s="147">
        <f>IF(N151="znížená",J151,0)</f>
        <v>0</v>
      </c>
      <c r="BG151" s="147">
        <f>IF(N151="zákl. prenesená",J151,0)</f>
        <v>0</v>
      </c>
      <c r="BH151" s="147">
        <f>IF(N151="zníž. prenesená",J151,0)</f>
        <v>0</v>
      </c>
      <c r="BI151" s="147">
        <f>IF(N151="nulová",J151,0)</f>
        <v>0</v>
      </c>
      <c r="BJ151" s="13" t="s">
        <v>126</v>
      </c>
      <c r="BK151" s="148">
        <f>ROUND(I151*H151,3)</f>
        <v>0</v>
      </c>
      <c r="BL151" s="13" t="s">
        <v>125</v>
      </c>
      <c r="BM151" s="146" t="s">
        <v>210</v>
      </c>
    </row>
    <row r="152" spans="2:65" s="11" customFormat="1" ht="22.75" customHeight="1">
      <c r="B152" s="122"/>
      <c r="D152" s="123" t="s">
        <v>73</v>
      </c>
      <c r="E152" s="132" t="s">
        <v>211</v>
      </c>
      <c r="F152" s="132" t="s">
        <v>212</v>
      </c>
      <c r="I152" s="125"/>
      <c r="J152" s="133">
        <f>BK152</f>
        <v>0</v>
      </c>
      <c r="L152" s="122"/>
      <c r="M152" s="127"/>
      <c r="P152" s="128">
        <f>P153</f>
        <v>0</v>
      </c>
      <c r="R152" s="128">
        <f>R153</f>
        <v>0</v>
      </c>
      <c r="T152" s="129">
        <f>T153</f>
        <v>0</v>
      </c>
      <c r="AR152" s="123" t="s">
        <v>79</v>
      </c>
      <c r="AT152" s="130" t="s">
        <v>73</v>
      </c>
      <c r="AU152" s="130" t="s">
        <v>79</v>
      </c>
      <c r="AY152" s="123" t="s">
        <v>119</v>
      </c>
      <c r="BK152" s="131">
        <f>BK153</f>
        <v>0</v>
      </c>
    </row>
    <row r="153" spans="2:65" s="1" customFormat="1" ht="24.25" customHeight="1">
      <c r="B153" s="134"/>
      <c r="C153" s="135" t="s">
        <v>213</v>
      </c>
      <c r="D153" s="135" t="s">
        <v>121</v>
      </c>
      <c r="E153" s="136" t="s">
        <v>214</v>
      </c>
      <c r="F153" s="137" t="s">
        <v>215</v>
      </c>
      <c r="G153" s="138" t="s">
        <v>176</v>
      </c>
      <c r="H153" s="139">
        <v>83.887</v>
      </c>
      <c r="I153" s="140"/>
      <c r="J153" s="139">
        <f>ROUND(I153*H153,3)</f>
        <v>0</v>
      </c>
      <c r="K153" s="141"/>
      <c r="L153" s="28"/>
      <c r="M153" s="142" t="s">
        <v>1</v>
      </c>
      <c r="N153" s="143" t="s">
        <v>40</v>
      </c>
      <c r="P153" s="144">
        <f>O153*H153</f>
        <v>0</v>
      </c>
      <c r="Q153" s="144">
        <v>0</v>
      </c>
      <c r="R153" s="144">
        <f>Q153*H153</f>
        <v>0</v>
      </c>
      <c r="S153" s="144">
        <v>0</v>
      </c>
      <c r="T153" s="145">
        <f>S153*H153</f>
        <v>0</v>
      </c>
      <c r="AR153" s="146" t="s">
        <v>125</v>
      </c>
      <c r="AT153" s="146" t="s">
        <v>121</v>
      </c>
      <c r="AU153" s="146" t="s">
        <v>126</v>
      </c>
      <c r="AY153" s="13" t="s">
        <v>119</v>
      </c>
      <c r="BE153" s="147">
        <f>IF(N153="základná",J153,0)</f>
        <v>0</v>
      </c>
      <c r="BF153" s="147">
        <f>IF(N153="znížená",J153,0)</f>
        <v>0</v>
      </c>
      <c r="BG153" s="147">
        <f>IF(N153="zákl. prenesená",J153,0)</f>
        <v>0</v>
      </c>
      <c r="BH153" s="147">
        <f>IF(N153="zníž. prenesená",J153,0)</f>
        <v>0</v>
      </c>
      <c r="BI153" s="147">
        <f>IF(N153="nulová",J153,0)</f>
        <v>0</v>
      </c>
      <c r="BJ153" s="13" t="s">
        <v>126</v>
      </c>
      <c r="BK153" s="148">
        <f>ROUND(I153*H153,3)</f>
        <v>0</v>
      </c>
      <c r="BL153" s="13" t="s">
        <v>125</v>
      </c>
      <c r="BM153" s="146" t="s">
        <v>216</v>
      </c>
    </row>
    <row r="154" spans="2:65" s="11" customFormat="1" ht="26" customHeight="1">
      <c r="B154" s="122"/>
      <c r="D154" s="123" t="s">
        <v>73</v>
      </c>
      <c r="E154" s="124" t="s">
        <v>217</v>
      </c>
      <c r="F154" s="124" t="s">
        <v>218</v>
      </c>
      <c r="I154" s="125"/>
      <c r="J154" s="126">
        <f>BK154</f>
        <v>0</v>
      </c>
      <c r="L154" s="122"/>
      <c r="M154" s="127"/>
      <c r="P154" s="128">
        <f>P155+P167+P187+P189</f>
        <v>0</v>
      </c>
      <c r="R154" s="128">
        <f>R155+R167+R187+R189</f>
        <v>10.474545920000001</v>
      </c>
      <c r="T154" s="129">
        <f>T155+T167+T187+T189</f>
        <v>39.807670999999999</v>
      </c>
      <c r="AR154" s="123" t="s">
        <v>126</v>
      </c>
      <c r="AT154" s="130" t="s">
        <v>73</v>
      </c>
      <c r="AU154" s="130" t="s">
        <v>74</v>
      </c>
      <c r="AY154" s="123" t="s">
        <v>119</v>
      </c>
      <c r="BK154" s="131">
        <f>BK155+BK167+BK187+BK189</f>
        <v>0</v>
      </c>
    </row>
    <row r="155" spans="2:65" s="11" customFormat="1" ht="22.75" customHeight="1">
      <c r="B155" s="122"/>
      <c r="D155" s="123" t="s">
        <v>73</v>
      </c>
      <c r="E155" s="132" t="s">
        <v>219</v>
      </c>
      <c r="F155" s="132" t="s">
        <v>220</v>
      </c>
      <c r="I155" s="125"/>
      <c r="J155" s="133">
        <f>BK155</f>
        <v>0</v>
      </c>
      <c r="L155" s="122"/>
      <c r="M155" s="127"/>
      <c r="P155" s="128">
        <f>SUM(P156:P166)</f>
        <v>0</v>
      </c>
      <c r="R155" s="128">
        <f>SUM(R156:R166)</f>
        <v>4.8093254999999999</v>
      </c>
      <c r="T155" s="129">
        <f>SUM(T156:T166)</f>
        <v>4.8051570000000003</v>
      </c>
      <c r="AR155" s="123" t="s">
        <v>126</v>
      </c>
      <c r="AT155" s="130" t="s">
        <v>73</v>
      </c>
      <c r="AU155" s="130" t="s">
        <v>79</v>
      </c>
      <c r="AY155" s="123" t="s">
        <v>119</v>
      </c>
      <c r="BK155" s="131">
        <f>SUM(BK156:BK166)</f>
        <v>0</v>
      </c>
    </row>
    <row r="156" spans="2:65" s="1" customFormat="1" ht="24.25" customHeight="1">
      <c r="B156" s="134"/>
      <c r="C156" s="135" t="s">
        <v>221</v>
      </c>
      <c r="D156" s="135" t="s">
        <v>121</v>
      </c>
      <c r="E156" s="136" t="s">
        <v>222</v>
      </c>
      <c r="F156" s="137" t="s">
        <v>223</v>
      </c>
      <c r="G156" s="138" t="s">
        <v>224</v>
      </c>
      <c r="H156" s="139">
        <v>135.52000000000001</v>
      </c>
      <c r="I156" s="140"/>
      <c r="J156" s="139">
        <f t="shared" ref="J156:J166" si="10">ROUND(I156*H156,3)</f>
        <v>0</v>
      </c>
      <c r="K156" s="141"/>
      <c r="L156" s="28"/>
      <c r="M156" s="142" t="s">
        <v>1</v>
      </c>
      <c r="N156" s="143" t="s">
        <v>40</v>
      </c>
      <c r="P156" s="144">
        <f t="shared" ref="P156:P166" si="11">O156*H156</f>
        <v>0</v>
      </c>
      <c r="Q156" s="144">
        <v>2.5999999999999998E-4</v>
      </c>
      <c r="R156" s="144">
        <f t="shared" ref="R156:R166" si="12">Q156*H156</f>
        <v>3.5235200000000001E-2</v>
      </c>
      <c r="S156" s="144">
        <v>0</v>
      </c>
      <c r="T156" s="145">
        <f t="shared" ref="T156:T166" si="13">S156*H156</f>
        <v>0</v>
      </c>
      <c r="AR156" s="146" t="s">
        <v>187</v>
      </c>
      <c r="AT156" s="146" t="s">
        <v>121</v>
      </c>
      <c r="AU156" s="146" t="s">
        <v>126</v>
      </c>
      <c r="AY156" s="13" t="s">
        <v>119</v>
      </c>
      <c r="BE156" s="147">
        <f t="shared" ref="BE156:BE166" si="14">IF(N156="základná",J156,0)</f>
        <v>0</v>
      </c>
      <c r="BF156" s="147">
        <f t="shared" ref="BF156:BF166" si="15">IF(N156="znížená",J156,0)</f>
        <v>0</v>
      </c>
      <c r="BG156" s="147">
        <f t="shared" ref="BG156:BG166" si="16">IF(N156="zákl. prenesená",J156,0)</f>
        <v>0</v>
      </c>
      <c r="BH156" s="147">
        <f t="shared" ref="BH156:BH166" si="17">IF(N156="zníž. prenesená",J156,0)</f>
        <v>0</v>
      </c>
      <c r="BI156" s="147">
        <f t="shared" ref="BI156:BI166" si="18">IF(N156="nulová",J156,0)</f>
        <v>0</v>
      </c>
      <c r="BJ156" s="13" t="s">
        <v>126</v>
      </c>
      <c r="BK156" s="148">
        <f t="shared" ref="BK156:BK166" si="19">ROUND(I156*H156,3)</f>
        <v>0</v>
      </c>
      <c r="BL156" s="13" t="s">
        <v>187</v>
      </c>
      <c r="BM156" s="146" t="s">
        <v>225</v>
      </c>
    </row>
    <row r="157" spans="2:65" s="1" customFormat="1" ht="33" customHeight="1">
      <c r="B157" s="134"/>
      <c r="C157" s="149" t="s">
        <v>226</v>
      </c>
      <c r="D157" s="149" t="s">
        <v>227</v>
      </c>
      <c r="E157" s="150" t="s">
        <v>228</v>
      </c>
      <c r="F157" s="151" t="s">
        <v>229</v>
      </c>
      <c r="G157" s="152" t="s">
        <v>124</v>
      </c>
      <c r="H157" s="153">
        <v>2.9809999999999999</v>
      </c>
      <c r="I157" s="154"/>
      <c r="J157" s="153">
        <f t="shared" si="10"/>
        <v>0</v>
      </c>
      <c r="K157" s="155"/>
      <c r="L157" s="156"/>
      <c r="M157" s="157" t="s">
        <v>1</v>
      </c>
      <c r="N157" s="158" t="s">
        <v>40</v>
      </c>
      <c r="P157" s="144">
        <f t="shared" si="11"/>
        <v>0</v>
      </c>
      <c r="Q157" s="144">
        <v>0.55000000000000004</v>
      </c>
      <c r="R157" s="144">
        <f t="shared" si="12"/>
        <v>1.6395500000000001</v>
      </c>
      <c r="S157" s="144">
        <v>0</v>
      </c>
      <c r="T157" s="145">
        <f t="shared" si="13"/>
        <v>0</v>
      </c>
      <c r="AR157" s="146" t="s">
        <v>230</v>
      </c>
      <c r="AT157" s="146" t="s">
        <v>227</v>
      </c>
      <c r="AU157" s="146" t="s">
        <v>126</v>
      </c>
      <c r="AY157" s="13" t="s">
        <v>119</v>
      </c>
      <c r="BE157" s="147">
        <f t="shared" si="14"/>
        <v>0</v>
      </c>
      <c r="BF157" s="147">
        <f t="shared" si="15"/>
        <v>0</v>
      </c>
      <c r="BG157" s="147">
        <f t="shared" si="16"/>
        <v>0</v>
      </c>
      <c r="BH157" s="147">
        <f t="shared" si="17"/>
        <v>0</v>
      </c>
      <c r="BI157" s="147">
        <f t="shared" si="18"/>
        <v>0</v>
      </c>
      <c r="BJ157" s="13" t="s">
        <v>126</v>
      </c>
      <c r="BK157" s="148">
        <f t="shared" si="19"/>
        <v>0</v>
      </c>
      <c r="BL157" s="13" t="s">
        <v>187</v>
      </c>
      <c r="BM157" s="146" t="s">
        <v>231</v>
      </c>
    </row>
    <row r="158" spans="2:65" s="1" customFormat="1" ht="24.25" customHeight="1">
      <c r="B158" s="134"/>
      <c r="C158" s="135" t="s">
        <v>232</v>
      </c>
      <c r="D158" s="135" t="s">
        <v>121</v>
      </c>
      <c r="E158" s="136" t="s">
        <v>233</v>
      </c>
      <c r="F158" s="137" t="s">
        <v>234</v>
      </c>
      <c r="G158" s="138" t="s">
        <v>224</v>
      </c>
      <c r="H158" s="139">
        <v>25.59</v>
      </c>
      <c r="I158" s="140"/>
      <c r="J158" s="139">
        <f t="shared" si="10"/>
        <v>0</v>
      </c>
      <c r="K158" s="141"/>
      <c r="L158" s="28"/>
      <c r="M158" s="142" t="s">
        <v>1</v>
      </c>
      <c r="N158" s="143" t="s">
        <v>40</v>
      </c>
      <c r="P158" s="144">
        <f t="shared" si="11"/>
        <v>0</v>
      </c>
      <c r="Q158" s="144">
        <v>2.5999999999999998E-4</v>
      </c>
      <c r="R158" s="144">
        <f t="shared" si="12"/>
        <v>6.6533999999999994E-3</v>
      </c>
      <c r="S158" s="144">
        <v>0</v>
      </c>
      <c r="T158" s="145">
        <f t="shared" si="13"/>
        <v>0</v>
      </c>
      <c r="AR158" s="146" t="s">
        <v>187</v>
      </c>
      <c r="AT158" s="146" t="s">
        <v>121</v>
      </c>
      <c r="AU158" s="146" t="s">
        <v>126</v>
      </c>
      <c r="AY158" s="13" t="s">
        <v>119</v>
      </c>
      <c r="BE158" s="147">
        <f t="shared" si="14"/>
        <v>0</v>
      </c>
      <c r="BF158" s="147">
        <f t="shared" si="15"/>
        <v>0</v>
      </c>
      <c r="BG158" s="147">
        <f t="shared" si="16"/>
        <v>0</v>
      </c>
      <c r="BH158" s="147">
        <f t="shared" si="17"/>
        <v>0</v>
      </c>
      <c r="BI158" s="147">
        <f t="shared" si="18"/>
        <v>0</v>
      </c>
      <c r="BJ158" s="13" t="s">
        <v>126</v>
      </c>
      <c r="BK158" s="148">
        <f t="shared" si="19"/>
        <v>0</v>
      </c>
      <c r="BL158" s="13" t="s">
        <v>187</v>
      </c>
      <c r="BM158" s="146" t="s">
        <v>235</v>
      </c>
    </row>
    <row r="159" spans="2:65" s="1" customFormat="1" ht="33" customHeight="1">
      <c r="B159" s="134"/>
      <c r="C159" s="149" t="s">
        <v>236</v>
      </c>
      <c r="D159" s="149" t="s">
        <v>227</v>
      </c>
      <c r="E159" s="150" t="s">
        <v>237</v>
      </c>
      <c r="F159" s="151" t="s">
        <v>238</v>
      </c>
      <c r="G159" s="152" t="s">
        <v>124</v>
      </c>
      <c r="H159" s="153">
        <v>0.63400000000000001</v>
      </c>
      <c r="I159" s="154"/>
      <c r="J159" s="153">
        <f t="shared" si="10"/>
        <v>0</v>
      </c>
      <c r="K159" s="155"/>
      <c r="L159" s="156"/>
      <c r="M159" s="157" t="s">
        <v>1</v>
      </c>
      <c r="N159" s="158" t="s">
        <v>40</v>
      </c>
      <c r="P159" s="144">
        <f t="shared" si="11"/>
        <v>0</v>
      </c>
      <c r="Q159" s="144">
        <v>0.55000000000000004</v>
      </c>
      <c r="R159" s="144">
        <f t="shared" si="12"/>
        <v>0.34870000000000001</v>
      </c>
      <c r="S159" s="144">
        <v>0</v>
      </c>
      <c r="T159" s="145">
        <f t="shared" si="13"/>
        <v>0</v>
      </c>
      <c r="AR159" s="146" t="s">
        <v>230</v>
      </c>
      <c r="AT159" s="146" t="s">
        <v>227</v>
      </c>
      <c r="AU159" s="146" t="s">
        <v>126</v>
      </c>
      <c r="AY159" s="13" t="s">
        <v>119</v>
      </c>
      <c r="BE159" s="147">
        <f t="shared" si="14"/>
        <v>0</v>
      </c>
      <c r="BF159" s="147">
        <f t="shared" si="15"/>
        <v>0</v>
      </c>
      <c r="BG159" s="147">
        <f t="shared" si="16"/>
        <v>0</v>
      </c>
      <c r="BH159" s="147">
        <f t="shared" si="17"/>
        <v>0</v>
      </c>
      <c r="BI159" s="147">
        <f t="shared" si="18"/>
        <v>0</v>
      </c>
      <c r="BJ159" s="13" t="s">
        <v>126</v>
      </c>
      <c r="BK159" s="148">
        <f t="shared" si="19"/>
        <v>0</v>
      </c>
      <c r="BL159" s="13" t="s">
        <v>187</v>
      </c>
      <c r="BM159" s="146" t="s">
        <v>239</v>
      </c>
    </row>
    <row r="160" spans="2:65" s="1" customFormat="1" ht="24.25" customHeight="1">
      <c r="B160" s="134"/>
      <c r="C160" s="135" t="s">
        <v>240</v>
      </c>
      <c r="D160" s="135" t="s">
        <v>121</v>
      </c>
      <c r="E160" s="136" t="s">
        <v>241</v>
      </c>
      <c r="F160" s="137" t="s">
        <v>242</v>
      </c>
      <c r="G160" s="138" t="s">
        <v>224</v>
      </c>
      <c r="H160" s="139">
        <v>1675.3</v>
      </c>
      <c r="I160" s="140"/>
      <c r="J160" s="139">
        <f t="shared" si="10"/>
        <v>0</v>
      </c>
      <c r="K160" s="141"/>
      <c r="L160" s="28"/>
      <c r="M160" s="142" t="s">
        <v>1</v>
      </c>
      <c r="N160" s="143" t="s">
        <v>40</v>
      </c>
      <c r="P160" s="144">
        <f t="shared" si="11"/>
        <v>0</v>
      </c>
      <c r="Q160" s="144">
        <v>0</v>
      </c>
      <c r="R160" s="144">
        <f t="shared" si="12"/>
        <v>0</v>
      </c>
      <c r="S160" s="144">
        <v>0</v>
      </c>
      <c r="T160" s="145">
        <f t="shared" si="13"/>
        <v>0</v>
      </c>
      <c r="AR160" s="146" t="s">
        <v>187</v>
      </c>
      <c r="AT160" s="146" t="s">
        <v>121</v>
      </c>
      <c r="AU160" s="146" t="s">
        <v>126</v>
      </c>
      <c r="AY160" s="13" t="s">
        <v>119</v>
      </c>
      <c r="BE160" s="147">
        <f t="shared" si="14"/>
        <v>0</v>
      </c>
      <c r="BF160" s="147">
        <f t="shared" si="15"/>
        <v>0</v>
      </c>
      <c r="BG160" s="147">
        <f t="shared" si="16"/>
        <v>0</v>
      </c>
      <c r="BH160" s="147">
        <f t="shared" si="17"/>
        <v>0</v>
      </c>
      <c r="BI160" s="147">
        <f t="shared" si="18"/>
        <v>0</v>
      </c>
      <c r="BJ160" s="13" t="s">
        <v>126</v>
      </c>
      <c r="BK160" s="148">
        <f t="shared" si="19"/>
        <v>0</v>
      </c>
      <c r="BL160" s="13" t="s">
        <v>187</v>
      </c>
      <c r="BM160" s="146" t="s">
        <v>243</v>
      </c>
    </row>
    <row r="161" spans="2:65" s="1" customFormat="1" ht="37.75" customHeight="1">
      <c r="B161" s="134"/>
      <c r="C161" s="149" t="s">
        <v>244</v>
      </c>
      <c r="D161" s="149" t="s">
        <v>227</v>
      </c>
      <c r="E161" s="150" t="s">
        <v>245</v>
      </c>
      <c r="F161" s="151" t="s">
        <v>246</v>
      </c>
      <c r="G161" s="152" t="s">
        <v>124</v>
      </c>
      <c r="H161" s="153">
        <v>3.3839999999999999</v>
      </c>
      <c r="I161" s="154"/>
      <c r="J161" s="153">
        <f t="shared" si="10"/>
        <v>0</v>
      </c>
      <c r="K161" s="155"/>
      <c r="L161" s="156"/>
      <c r="M161" s="157" t="s">
        <v>1</v>
      </c>
      <c r="N161" s="158" t="s">
        <v>40</v>
      </c>
      <c r="P161" s="144">
        <f t="shared" si="11"/>
        <v>0</v>
      </c>
      <c r="Q161" s="144">
        <v>0.5</v>
      </c>
      <c r="R161" s="144">
        <f t="shared" si="12"/>
        <v>1.6919999999999999</v>
      </c>
      <c r="S161" s="144">
        <v>0</v>
      </c>
      <c r="T161" s="145">
        <f t="shared" si="13"/>
        <v>0</v>
      </c>
      <c r="AR161" s="146" t="s">
        <v>230</v>
      </c>
      <c r="AT161" s="146" t="s">
        <v>227</v>
      </c>
      <c r="AU161" s="146" t="s">
        <v>126</v>
      </c>
      <c r="AY161" s="13" t="s">
        <v>119</v>
      </c>
      <c r="BE161" s="147">
        <f t="shared" si="14"/>
        <v>0</v>
      </c>
      <c r="BF161" s="147">
        <f t="shared" si="15"/>
        <v>0</v>
      </c>
      <c r="BG161" s="147">
        <f t="shared" si="16"/>
        <v>0</v>
      </c>
      <c r="BH161" s="147">
        <f t="shared" si="17"/>
        <v>0</v>
      </c>
      <c r="BI161" s="147">
        <f t="shared" si="18"/>
        <v>0</v>
      </c>
      <c r="BJ161" s="13" t="s">
        <v>126</v>
      </c>
      <c r="BK161" s="148">
        <f t="shared" si="19"/>
        <v>0</v>
      </c>
      <c r="BL161" s="13" t="s">
        <v>187</v>
      </c>
      <c r="BM161" s="146" t="s">
        <v>247</v>
      </c>
    </row>
    <row r="162" spans="2:65" s="1" customFormat="1" ht="16.5" customHeight="1">
      <c r="B162" s="134"/>
      <c r="C162" s="135" t="s">
        <v>248</v>
      </c>
      <c r="D162" s="135" t="s">
        <v>121</v>
      </c>
      <c r="E162" s="136" t="s">
        <v>249</v>
      </c>
      <c r="F162" s="137" t="s">
        <v>250</v>
      </c>
      <c r="G162" s="138" t="s">
        <v>224</v>
      </c>
      <c r="H162" s="139">
        <v>868.41</v>
      </c>
      <c r="I162" s="140"/>
      <c r="J162" s="139">
        <f t="shared" si="10"/>
        <v>0</v>
      </c>
      <c r="K162" s="141"/>
      <c r="L162" s="28"/>
      <c r="M162" s="142" t="s">
        <v>1</v>
      </c>
      <c r="N162" s="143" t="s">
        <v>40</v>
      </c>
      <c r="P162" s="144">
        <f t="shared" si="11"/>
        <v>0</v>
      </c>
      <c r="Q162" s="144">
        <v>0</v>
      </c>
      <c r="R162" s="144">
        <f t="shared" si="12"/>
        <v>0</v>
      </c>
      <c r="S162" s="144">
        <v>0</v>
      </c>
      <c r="T162" s="145">
        <f t="shared" si="13"/>
        <v>0</v>
      </c>
      <c r="AR162" s="146" t="s">
        <v>187</v>
      </c>
      <c r="AT162" s="146" t="s">
        <v>121</v>
      </c>
      <c r="AU162" s="146" t="s">
        <v>126</v>
      </c>
      <c r="AY162" s="13" t="s">
        <v>119</v>
      </c>
      <c r="BE162" s="147">
        <f t="shared" si="14"/>
        <v>0</v>
      </c>
      <c r="BF162" s="147">
        <f t="shared" si="15"/>
        <v>0</v>
      </c>
      <c r="BG162" s="147">
        <f t="shared" si="16"/>
        <v>0</v>
      </c>
      <c r="BH162" s="147">
        <f t="shared" si="17"/>
        <v>0</v>
      </c>
      <c r="BI162" s="147">
        <f t="shared" si="18"/>
        <v>0</v>
      </c>
      <c r="BJ162" s="13" t="s">
        <v>126</v>
      </c>
      <c r="BK162" s="148">
        <f t="shared" si="19"/>
        <v>0</v>
      </c>
      <c r="BL162" s="13" t="s">
        <v>187</v>
      </c>
      <c r="BM162" s="146" t="s">
        <v>251</v>
      </c>
    </row>
    <row r="163" spans="2:65" s="1" customFormat="1" ht="37.75" customHeight="1">
      <c r="B163" s="134"/>
      <c r="C163" s="149" t="s">
        <v>252</v>
      </c>
      <c r="D163" s="149" t="s">
        <v>227</v>
      </c>
      <c r="E163" s="150" t="s">
        <v>245</v>
      </c>
      <c r="F163" s="151" t="s">
        <v>246</v>
      </c>
      <c r="G163" s="152" t="s">
        <v>124</v>
      </c>
      <c r="H163" s="153">
        <v>1.754</v>
      </c>
      <c r="I163" s="154"/>
      <c r="J163" s="153">
        <f t="shared" si="10"/>
        <v>0</v>
      </c>
      <c r="K163" s="155"/>
      <c r="L163" s="156"/>
      <c r="M163" s="157" t="s">
        <v>1</v>
      </c>
      <c r="N163" s="158" t="s">
        <v>40</v>
      </c>
      <c r="P163" s="144">
        <f t="shared" si="11"/>
        <v>0</v>
      </c>
      <c r="Q163" s="144">
        <v>0.5</v>
      </c>
      <c r="R163" s="144">
        <f t="shared" si="12"/>
        <v>0.877</v>
      </c>
      <c r="S163" s="144">
        <v>0</v>
      </c>
      <c r="T163" s="145">
        <f t="shared" si="13"/>
        <v>0</v>
      </c>
      <c r="AR163" s="146" t="s">
        <v>230</v>
      </c>
      <c r="AT163" s="146" t="s">
        <v>227</v>
      </c>
      <c r="AU163" s="146" t="s">
        <v>126</v>
      </c>
      <c r="AY163" s="13" t="s">
        <v>119</v>
      </c>
      <c r="BE163" s="147">
        <f t="shared" si="14"/>
        <v>0</v>
      </c>
      <c r="BF163" s="147">
        <f t="shared" si="15"/>
        <v>0</v>
      </c>
      <c r="BG163" s="147">
        <f t="shared" si="16"/>
        <v>0</v>
      </c>
      <c r="BH163" s="147">
        <f t="shared" si="17"/>
        <v>0</v>
      </c>
      <c r="BI163" s="147">
        <f t="shared" si="18"/>
        <v>0</v>
      </c>
      <c r="BJ163" s="13" t="s">
        <v>126</v>
      </c>
      <c r="BK163" s="148">
        <f t="shared" si="19"/>
        <v>0</v>
      </c>
      <c r="BL163" s="13" t="s">
        <v>187</v>
      </c>
      <c r="BM163" s="146" t="s">
        <v>253</v>
      </c>
    </row>
    <row r="164" spans="2:65" s="1" customFormat="1" ht="33" customHeight="1">
      <c r="B164" s="134"/>
      <c r="C164" s="135" t="s">
        <v>254</v>
      </c>
      <c r="D164" s="135" t="s">
        <v>121</v>
      </c>
      <c r="E164" s="136" t="s">
        <v>255</v>
      </c>
      <c r="F164" s="137" t="s">
        <v>256</v>
      </c>
      <c r="G164" s="138" t="s">
        <v>158</v>
      </c>
      <c r="H164" s="139">
        <v>686.45100000000002</v>
      </c>
      <c r="I164" s="140"/>
      <c r="J164" s="139">
        <f t="shared" si="10"/>
        <v>0</v>
      </c>
      <c r="K164" s="141"/>
      <c r="L164" s="28"/>
      <c r="M164" s="142" t="s">
        <v>1</v>
      </c>
      <c r="N164" s="143" t="s">
        <v>40</v>
      </c>
      <c r="P164" s="144">
        <f t="shared" si="11"/>
        <v>0</v>
      </c>
      <c r="Q164" s="144">
        <v>0</v>
      </c>
      <c r="R164" s="144">
        <f t="shared" si="12"/>
        <v>0</v>
      </c>
      <c r="S164" s="144">
        <v>7.0000000000000001E-3</v>
      </c>
      <c r="T164" s="145">
        <f t="shared" si="13"/>
        <v>4.8051570000000003</v>
      </c>
      <c r="AR164" s="146" t="s">
        <v>125</v>
      </c>
      <c r="AT164" s="146" t="s">
        <v>121</v>
      </c>
      <c r="AU164" s="146" t="s">
        <v>126</v>
      </c>
      <c r="AY164" s="13" t="s">
        <v>119</v>
      </c>
      <c r="BE164" s="147">
        <f t="shared" si="14"/>
        <v>0</v>
      </c>
      <c r="BF164" s="147">
        <f t="shared" si="15"/>
        <v>0</v>
      </c>
      <c r="BG164" s="147">
        <f t="shared" si="16"/>
        <v>0</v>
      </c>
      <c r="BH164" s="147">
        <f t="shared" si="17"/>
        <v>0</v>
      </c>
      <c r="BI164" s="147">
        <f t="shared" si="18"/>
        <v>0</v>
      </c>
      <c r="BJ164" s="13" t="s">
        <v>126</v>
      </c>
      <c r="BK164" s="148">
        <f t="shared" si="19"/>
        <v>0</v>
      </c>
      <c r="BL164" s="13" t="s">
        <v>125</v>
      </c>
      <c r="BM164" s="146" t="s">
        <v>257</v>
      </c>
    </row>
    <row r="165" spans="2:65" s="1" customFormat="1" ht="44.25" customHeight="1">
      <c r="B165" s="134"/>
      <c r="C165" s="135" t="s">
        <v>230</v>
      </c>
      <c r="D165" s="135" t="s">
        <v>121</v>
      </c>
      <c r="E165" s="136" t="s">
        <v>258</v>
      </c>
      <c r="F165" s="137" t="s">
        <v>259</v>
      </c>
      <c r="G165" s="138" t="s">
        <v>124</v>
      </c>
      <c r="H165" s="139">
        <v>9.0990000000000002</v>
      </c>
      <c r="I165" s="140"/>
      <c r="J165" s="139">
        <f t="shared" si="10"/>
        <v>0</v>
      </c>
      <c r="K165" s="141"/>
      <c r="L165" s="28"/>
      <c r="M165" s="142" t="s">
        <v>1</v>
      </c>
      <c r="N165" s="143" t="s">
        <v>40</v>
      </c>
      <c r="P165" s="144">
        <f t="shared" si="11"/>
        <v>0</v>
      </c>
      <c r="Q165" s="144">
        <v>2.3099999999999999E-2</v>
      </c>
      <c r="R165" s="144">
        <f t="shared" si="12"/>
        <v>0.21018689999999998</v>
      </c>
      <c r="S165" s="144">
        <v>0</v>
      </c>
      <c r="T165" s="145">
        <f t="shared" si="13"/>
        <v>0</v>
      </c>
      <c r="AR165" s="146" t="s">
        <v>187</v>
      </c>
      <c r="AT165" s="146" t="s">
        <v>121</v>
      </c>
      <c r="AU165" s="146" t="s">
        <v>126</v>
      </c>
      <c r="AY165" s="13" t="s">
        <v>119</v>
      </c>
      <c r="BE165" s="147">
        <f t="shared" si="14"/>
        <v>0</v>
      </c>
      <c r="BF165" s="147">
        <f t="shared" si="15"/>
        <v>0</v>
      </c>
      <c r="BG165" s="147">
        <f t="shared" si="16"/>
        <v>0</v>
      </c>
      <c r="BH165" s="147">
        <f t="shared" si="17"/>
        <v>0</v>
      </c>
      <c r="BI165" s="147">
        <f t="shared" si="18"/>
        <v>0</v>
      </c>
      <c r="BJ165" s="13" t="s">
        <v>126</v>
      </c>
      <c r="BK165" s="148">
        <f t="shared" si="19"/>
        <v>0</v>
      </c>
      <c r="BL165" s="13" t="s">
        <v>187</v>
      </c>
      <c r="BM165" s="146" t="s">
        <v>260</v>
      </c>
    </row>
    <row r="166" spans="2:65" s="1" customFormat="1" ht="24.25" customHeight="1">
      <c r="B166" s="134"/>
      <c r="C166" s="135" t="s">
        <v>261</v>
      </c>
      <c r="D166" s="135" t="s">
        <v>121</v>
      </c>
      <c r="E166" s="136" t="s">
        <v>262</v>
      </c>
      <c r="F166" s="137" t="s">
        <v>263</v>
      </c>
      <c r="G166" s="138" t="s">
        <v>264</v>
      </c>
      <c r="H166" s="140"/>
      <c r="I166" s="140"/>
      <c r="J166" s="139">
        <f t="shared" si="10"/>
        <v>0</v>
      </c>
      <c r="K166" s="141"/>
      <c r="L166" s="28"/>
      <c r="M166" s="142" t="s">
        <v>1</v>
      </c>
      <c r="N166" s="143" t="s">
        <v>40</v>
      </c>
      <c r="P166" s="144">
        <f t="shared" si="11"/>
        <v>0</v>
      </c>
      <c r="Q166" s="144">
        <v>0</v>
      </c>
      <c r="R166" s="144">
        <f t="shared" si="12"/>
        <v>0</v>
      </c>
      <c r="S166" s="144">
        <v>0</v>
      </c>
      <c r="T166" s="145">
        <f t="shared" si="13"/>
        <v>0</v>
      </c>
      <c r="AR166" s="146" t="s">
        <v>187</v>
      </c>
      <c r="AT166" s="146" t="s">
        <v>121</v>
      </c>
      <c r="AU166" s="146" t="s">
        <v>126</v>
      </c>
      <c r="AY166" s="13" t="s">
        <v>119</v>
      </c>
      <c r="BE166" s="147">
        <f t="shared" si="14"/>
        <v>0</v>
      </c>
      <c r="BF166" s="147">
        <f t="shared" si="15"/>
        <v>0</v>
      </c>
      <c r="BG166" s="147">
        <f t="shared" si="16"/>
        <v>0</v>
      </c>
      <c r="BH166" s="147">
        <f t="shared" si="17"/>
        <v>0</v>
      </c>
      <c r="BI166" s="147">
        <f t="shared" si="18"/>
        <v>0</v>
      </c>
      <c r="BJ166" s="13" t="s">
        <v>126</v>
      </c>
      <c r="BK166" s="148">
        <f t="shared" si="19"/>
        <v>0</v>
      </c>
      <c r="BL166" s="13" t="s">
        <v>187</v>
      </c>
      <c r="BM166" s="146" t="s">
        <v>265</v>
      </c>
    </row>
    <row r="167" spans="2:65" s="11" customFormat="1" ht="22.75" customHeight="1">
      <c r="B167" s="122"/>
      <c r="D167" s="123" t="s">
        <v>73</v>
      </c>
      <c r="E167" s="132" t="s">
        <v>266</v>
      </c>
      <c r="F167" s="132" t="s">
        <v>267</v>
      </c>
      <c r="I167" s="125"/>
      <c r="J167" s="133">
        <f>BK167</f>
        <v>0</v>
      </c>
      <c r="L167" s="122"/>
      <c r="M167" s="127"/>
      <c r="P167" s="128">
        <f>SUM(P168:P186)</f>
        <v>0</v>
      </c>
      <c r="R167" s="128">
        <f>SUM(R168:R186)</f>
        <v>5.25787242</v>
      </c>
      <c r="T167" s="129">
        <f>SUM(T168:T186)</f>
        <v>0.67996400000000001</v>
      </c>
      <c r="AR167" s="123" t="s">
        <v>126</v>
      </c>
      <c r="AT167" s="130" t="s">
        <v>73</v>
      </c>
      <c r="AU167" s="130" t="s">
        <v>79</v>
      </c>
      <c r="AY167" s="123" t="s">
        <v>119</v>
      </c>
      <c r="BK167" s="131">
        <f>SUM(BK168:BK186)</f>
        <v>0</v>
      </c>
    </row>
    <row r="168" spans="2:65" s="1" customFormat="1" ht="24.25" customHeight="1">
      <c r="B168" s="134"/>
      <c r="C168" s="135" t="s">
        <v>268</v>
      </c>
      <c r="D168" s="135" t="s">
        <v>121</v>
      </c>
      <c r="E168" s="136" t="s">
        <v>269</v>
      </c>
      <c r="F168" s="137" t="s">
        <v>270</v>
      </c>
      <c r="G168" s="138" t="s">
        <v>224</v>
      </c>
      <c r="H168" s="139">
        <v>34.33</v>
      </c>
      <c r="I168" s="140"/>
      <c r="J168" s="139">
        <f t="shared" ref="J168:J186" si="20">ROUND(I168*H168,3)</f>
        <v>0</v>
      </c>
      <c r="K168" s="141"/>
      <c r="L168" s="28"/>
      <c r="M168" s="142" t="s">
        <v>1</v>
      </c>
      <c r="N168" s="143" t="s">
        <v>40</v>
      </c>
      <c r="P168" s="144">
        <f t="shared" ref="P168:P186" si="21">O168*H168</f>
        <v>0</v>
      </c>
      <c r="Q168" s="144">
        <v>3.2000000000000003E-4</v>
      </c>
      <c r="R168" s="144">
        <f t="shared" ref="R168:R186" si="22">Q168*H168</f>
        <v>1.09856E-2</v>
      </c>
      <c r="S168" s="144">
        <v>0</v>
      </c>
      <c r="T168" s="145">
        <f t="shared" ref="T168:T186" si="23">S168*H168</f>
        <v>0</v>
      </c>
      <c r="AR168" s="146" t="s">
        <v>187</v>
      </c>
      <c r="AT168" s="146" t="s">
        <v>121</v>
      </c>
      <c r="AU168" s="146" t="s">
        <v>126</v>
      </c>
      <c r="AY168" s="13" t="s">
        <v>119</v>
      </c>
      <c r="BE168" s="147">
        <f t="shared" ref="BE168:BE186" si="24">IF(N168="základná",J168,0)</f>
        <v>0</v>
      </c>
      <c r="BF168" s="147">
        <f t="shared" ref="BF168:BF186" si="25">IF(N168="znížená",J168,0)</f>
        <v>0</v>
      </c>
      <c r="BG168" s="147">
        <f t="shared" ref="BG168:BG186" si="26">IF(N168="zákl. prenesená",J168,0)</f>
        <v>0</v>
      </c>
      <c r="BH168" s="147">
        <f t="shared" ref="BH168:BH186" si="27">IF(N168="zníž. prenesená",J168,0)</f>
        <v>0</v>
      </c>
      <c r="BI168" s="147">
        <f t="shared" ref="BI168:BI186" si="28">IF(N168="nulová",J168,0)</f>
        <v>0</v>
      </c>
      <c r="BJ168" s="13" t="s">
        <v>126</v>
      </c>
      <c r="BK168" s="148">
        <f t="shared" ref="BK168:BK186" si="29">ROUND(I168*H168,3)</f>
        <v>0</v>
      </c>
      <c r="BL168" s="13" t="s">
        <v>187</v>
      </c>
      <c r="BM168" s="146" t="s">
        <v>271</v>
      </c>
    </row>
    <row r="169" spans="2:65" s="1" customFormat="1" ht="24.25" customHeight="1">
      <c r="B169" s="134"/>
      <c r="C169" s="135" t="s">
        <v>272</v>
      </c>
      <c r="D169" s="135" t="s">
        <v>121</v>
      </c>
      <c r="E169" s="136" t="s">
        <v>273</v>
      </c>
      <c r="F169" s="137" t="s">
        <v>274</v>
      </c>
      <c r="G169" s="138" t="s">
        <v>224</v>
      </c>
      <c r="H169" s="139">
        <v>19.2</v>
      </c>
      <c r="I169" s="140"/>
      <c r="J169" s="139">
        <f t="shared" si="20"/>
        <v>0</v>
      </c>
      <c r="K169" s="141"/>
      <c r="L169" s="28"/>
      <c r="M169" s="142" t="s">
        <v>1</v>
      </c>
      <c r="N169" s="143" t="s">
        <v>40</v>
      </c>
      <c r="P169" s="144">
        <f t="shared" si="21"/>
        <v>0</v>
      </c>
      <c r="Q169" s="144">
        <v>2.8E-3</v>
      </c>
      <c r="R169" s="144">
        <f t="shared" si="22"/>
        <v>5.3759999999999995E-2</v>
      </c>
      <c r="S169" s="144">
        <v>0</v>
      </c>
      <c r="T169" s="145">
        <f t="shared" si="23"/>
        <v>0</v>
      </c>
      <c r="AR169" s="146" t="s">
        <v>187</v>
      </c>
      <c r="AT169" s="146" t="s">
        <v>121</v>
      </c>
      <c r="AU169" s="146" t="s">
        <v>126</v>
      </c>
      <c r="AY169" s="13" t="s">
        <v>119</v>
      </c>
      <c r="BE169" s="147">
        <f t="shared" si="24"/>
        <v>0</v>
      </c>
      <c r="BF169" s="147">
        <f t="shared" si="25"/>
        <v>0</v>
      </c>
      <c r="BG169" s="147">
        <f t="shared" si="26"/>
        <v>0</v>
      </c>
      <c r="BH169" s="147">
        <f t="shared" si="27"/>
        <v>0</v>
      </c>
      <c r="BI169" s="147">
        <f t="shared" si="28"/>
        <v>0</v>
      </c>
      <c r="BJ169" s="13" t="s">
        <v>126</v>
      </c>
      <c r="BK169" s="148">
        <f t="shared" si="29"/>
        <v>0</v>
      </c>
      <c r="BL169" s="13" t="s">
        <v>187</v>
      </c>
      <c r="BM169" s="146" t="s">
        <v>275</v>
      </c>
    </row>
    <row r="170" spans="2:65" s="1" customFormat="1" ht="33" customHeight="1">
      <c r="B170" s="134"/>
      <c r="C170" s="135" t="s">
        <v>276</v>
      </c>
      <c r="D170" s="135" t="s">
        <v>121</v>
      </c>
      <c r="E170" s="136" t="s">
        <v>277</v>
      </c>
      <c r="F170" s="137" t="s">
        <v>278</v>
      </c>
      <c r="G170" s="138" t="s">
        <v>224</v>
      </c>
      <c r="H170" s="139">
        <v>68.099999999999994</v>
      </c>
      <c r="I170" s="140"/>
      <c r="J170" s="139">
        <f t="shared" si="20"/>
        <v>0</v>
      </c>
      <c r="K170" s="141"/>
      <c r="L170" s="28"/>
      <c r="M170" s="142" t="s">
        <v>1</v>
      </c>
      <c r="N170" s="143" t="s">
        <v>40</v>
      </c>
      <c r="P170" s="144">
        <f t="shared" si="21"/>
        <v>0</v>
      </c>
      <c r="Q170" s="144">
        <v>7.6999999999999996E-4</v>
      </c>
      <c r="R170" s="144">
        <f t="shared" si="22"/>
        <v>5.2436999999999991E-2</v>
      </c>
      <c r="S170" s="144">
        <v>0</v>
      </c>
      <c r="T170" s="145">
        <f t="shared" si="23"/>
        <v>0</v>
      </c>
      <c r="AR170" s="146" t="s">
        <v>187</v>
      </c>
      <c r="AT170" s="146" t="s">
        <v>121</v>
      </c>
      <c r="AU170" s="146" t="s">
        <v>126</v>
      </c>
      <c r="AY170" s="13" t="s">
        <v>119</v>
      </c>
      <c r="BE170" s="147">
        <f t="shared" si="24"/>
        <v>0</v>
      </c>
      <c r="BF170" s="147">
        <f t="shared" si="25"/>
        <v>0</v>
      </c>
      <c r="BG170" s="147">
        <f t="shared" si="26"/>
        <v>0</v>
      </c>
      <c r="BH170" s="147">
        <f t="shared" si="27"/>
        <v>0</v>
      </c>
      <c r="BI170" s="147">
        <f t="shared" si="28"/>
        <v>0</v>
      </c>
      <c r="BJ170" s="13" t="s">
        <v>126</v>
      </c>
      <c r="BK170" s="148">
        <f t="shared" si="29"/>
        <v>0</v>
      </c>
      <c r="BL170" s="13" t="s">
        <v>187</v>
      </c>
      <c r="BM170" s="146" t="s">
        <v>279</v>
      </c>
    </row>
    <row r="171" spans="2:65" s="1" customFormat="1" ht="24.25" customHeight="1">
      <c r="B171" s="134"/>
      <c r="C171" s="135" t="s">
        <v>280</v>
      </c>
      <c r="D171" s="135" t="s">
        <v>121</v>
      </c>
      <c r="E171" s="136" t="s">
        <v>281</v>
      </c>
      <c r="F171" s="137" t="s">
        <v>282</v>
      </c>
      <c r="G171" s="138" t="s">
        <v>158</v>
      </c>
      <c r="H171" s="139">
        <v>686.45100000000002</v>
      </c>
      <c r="I171" s="140"/>
      <c r="J171" s="139">
        <f t="shared" si="20"/>
        <v>0</v>
      </c>
      <c r="K171" s="141"/>
      <c r="L171" s="28"/>
      <c r="M171" s="142" t="s">
        <v>1</v>
      </c>
      <c r="N171" s="143" t="s">
        <v>40</v>
      </c>
      <c r="P171" s="144">
        <f t="shared" si="21"/>
        <v>0</v>
      </c>
      <c r="Q171" s="144">
        <v>6.3E-3</v>
      </c>
      <c r="R171" s="144">
        <f t="shared" si="22"/>
        <v>4.3246413000000006</v>
      </c>
      <c r="S171" s="144">
        <v>0</v>
      </c>
      <c r="T171" s="145">
        <f t="shared" si="23"/>
        <v>0</v>
      </c>
      <c r="AR171" s="146" t="s">
        <v>187</v>
      </c>
      <c r="AT171" s="146" t="s">
        <v>121</v>
      </c>
      <c r="AU171" s="146" t="s">
        <v>126</v>
      </c>
      <c r="AY171" s="13" t="s">
        <v>119</v>
      </c>
      <c r="BE171" s="147">
        <f t="shared" si="24"/>
        <v>0</v>
      </c>
      <c r="BF171" s="147">
        <f t="shared" si="25"/>
        <v>0</v>
      </c>
      <c r="BG171" s="147">
        <f t="shared" si="26"/>
        <v>0</v>
      </c>
      <c r="BH171" s="147">
        <f t="shared" si="27"/>
        <v>0</v>
      </c>
      <c r="BI171" s="147">
        <f t="shared" si="28"/>
        <v>0</v>
      </c>
      <c r="BJ171" s="13" t="s">
        <v>126</v>
      </c>
      <c r="BK171" s="148">
        <f t="shared" si="29"/>
        <v>0</v>
      </c>
      <c r="BL171" s="13" t="s">
        <v>187</v>
      </c>
      <c r="BM171" s="146" t="s">
        <v>283</v>
      </c>
    </row>
    <row r="172" spans="2:65" s="1" customFormat="1" ht="24.25" customHeight="1">
      <c r="B172" s="134"/>
      <c r="C172" s="135" t="s">
        <v>284</v>
      </c>
      <c r="D172" s="135" t="s">
        <v>121</v>
      </c>
      <c r="E172" s="136" t="s">
        <v>285</v>
      </c>
      <c r="F172" s="137" t="s">
        <v>286</v>
      </c>
      <c r="G172" s="138" t="s">
        <v>287</v>
      </c>
      <c r="H172" s="139">
        <v>136</v>
      </c>
      <c r="I172" s="140"/>
      <c r="J172" s="139">
        <f t="shared" si="20"/>
        <v>0</v>
      </c>
      <c r="K172" s="141"/>
      <c r="L172" s="28"/>
      <c r="M172" s="142" t="s">
        <v>1</v>
      </c>
      <c r="N172" s="143" t="s">
        <v>40</v>
      </c>
      <c r="P172" s="144">
        <f t="shared" si="21"/>
        <v>0</v>
      </c>
      <c r="Q172" s="144">
        <v>8.0000000000000007E-5</v>
      </c>
      <c r="R172" s="144">
        <f t="shared" si="22"/>
        <v>1.0880000000000001E-2</v>
      </c>
      <c r="S172" s="144">
        <v>0</v>
      </c>
      <c r="T172" s="145">
        <f t="shared" si="23"/>
        <v>0</v>
      </c>
      <c r="AR172" s="146" t="s">
        <v>187</v>
      </c>
      <c r="AT172" s="146" t="s">
        <v>121</v>
      </c>
      <c r="AU172" s="146" t="s">
        <v>126</v>
      </c>
      <c r="AY172" s="13" t="s">
        <v>119</v>
      </c>
      <c r="BE172" s="147">
        <f t="shared" si="24"/>
        <v>0</v>
      </c>
      <c r="BF172" s="147">
        <f t="shared" si="25"/>
        <v>0</v>
      </c>
      <c r="BG172" s="147">
        <f t="shared" si="26"/>
        <v>0</v>
      </c>
      <c r="BH172" s="147">
        <f t="shared" si="27"/>
        <v>0</v>
      </c>
      <c r="BI172" s="147">
        <f t="shared" si="28"/>
        <v>0</v>
      </c>
      <c r="BJ172" s="13" t="s">
        <v>126</v>
      </c>
      <c r="BK172" s="148">
        <f t="shared" si="29"/>
        <v>0</v>
      </c>
      <c r="BL172" s="13" t="s">
        <v>187</v>
      </c>
      <c r="BM172" s="146" t="s">
        <v>288</v>
      </c>
    </row>
    <row r="173" spans="2:65" s="1" customFormat="1" ht="24.25" customHeight="1">
      <c r="B173" s="134"/>
      <c r="C173" s="149" t="s">
        <v>289</v>
      </c>
      <c r="D173" s="149" t="s">
        <v>227</v>
      </c>
      <c r="E173" s="150" t="s">
        <v>290</v>
      </c>
      <c r="F173" s="151" t="s">
        <v>291</v>
      </c>
      <c r="G173" s="152" t="s">
        <v>287</v>
      </c>
      <c r="H173" s="153">
        <v>136</v>
      </c>
      <c r="I173" s="154"/>
      <c r="J173" s="153">
        <f t="shared" si="20"/>
        <v>0</v>
      </c>
      <c r="K173" s="155"/>
      <c r="L173" s="156"/>
      <c r="M173" s="157" t="s">
        <v>1</v>
      </c>
      <c r="N173" s="158" t="s">
        <v>40</v>
      </c>
      <c r="P173" s="144">
        <f t="shared" si="21"/>
        <v>0</v>
      </c>
      <c r="Q173" s="144">
        <v>2.5999999999999999E-3</v>
      </c>
      <c r="R173" s="144">
        <f t="shared" si="22"/>
        <v>0.35359999999999997</v>
      </c>
      <c r="S173" s="144">
        <v>0</v>
      </c>
      <c r="T173" s="145">
        <f t="shared" si="23"/>
        <v>0</v>
      </c>
      <c r="AR173" s="146" t="s">
        <v>230</v>
      </c>
      <c r="AT173" s="146" t="s">
        <v>227</v>
      </c>
      <c r="AU173" s="146" t="s">
        <v>126</v>
      </c>
      <c r="AY173" s="13" t="s">
        <v>119</v>
      </c>
      <c r="BE173" s="147">
        <f t="shared" si="24"/>
        <v>0</v>
      </c>
      <c r="BF173" s="147">
        <f t="shared" si="25"/>
        <v>0</v>
      </c>
      <c r="BG173" s="147">
        <f t="shared" si="26"/>
        <v>0</v>
      </c>
      <c r="BH173" s="147">
        <f t="shared" si="27"/>
        <v>0</v>
      </c>
      <c r="BI173" s="147">
        <f t="shared" si="28"/>
        <v>0</v>
      </c>
      <c r="BJ173" s="13" t="s">
        <v>126</v>
      </c>
      <c r="BK173" s="148">
        <f t="shared" si="29"/>
        <v>0</v>
      </c>
      <c r="BL173" s="13" t="s">
        <v>187</v>
      </c>
      <c r="BM173" s="146" t="s">
        <v>292</v>
      </c>
    </row>
    <row r="174" spans="2:65" s="1" customFormat="1" ht="21.75" customHeight="1">
      <c r="B174" s="134"/>
      <c r="C174" s="135" t="s">
        <v>293</v>
      </c>
      <c r="D174" s="135" t="s">
        <v>121</v>
      </c>
      <c r="E174" s="136" t="s">
        <v>294</v>
      </c>
      <c r="F174" s="137" t="s">
        <v>295</v>
      </c>
      <c r="G174" s="138" t="s">
        <v>224</v>
      </c>
      <c r="H174" s="139">
        <v>114.32</v>
      </c>
      <c r="I174" s="140"/>
      <c r="J174" s="139">
        <f t="shared" si="20"/>
        <v>0</v>
      </c>
      <c r="K174" s="141"/>
      <c r="L174" s="28"/>
      <c r="M174" s="142" t="s">
        <v>1</v>
      </c>
      <c r="N174" s="143" t="s">
        <v>40</v>
      </c>
      <c r="P174" s="144">
        <f t="shared" si="21"/>
        <v>0</v>
      </c>
      <c r="Q174" s="144">
        <v>0</v>
      </c>
      <c r="R174" s="144">
        <f t="shared" si="22"/>
        <v>0</v>
      </c>
      <c r="S174" s="144">
        <v>0</v>
      </c>
      <c r="T174" s="145">
        <f t="shared" si="23"/>
        <v>0</v>
      </c>
      <c r="AR174" s="146" t="s">
        <v>187</v>
      </c>
      <c r="AT174" s="146" t="s">
        <v>121</v>
      </c>
      <c r="AU174" s="146" t="s">
        <v>126</v>
      </c>
      <c r="AY174" s="13" t="s">
        <v>119</v>
      </c>
      <c r="BE174" s="147">
        <f t="shared" si="24"/>
        <v>0</v>
      </c>
      <c r="BF174" s="147">
        <f t="shared" si="25"/>
        <v>0</v>
      </c>
      <c r="BG174" s="147">
        <f t="shared" si="26"/>
        <v>0</v>
      </c>
      <c r="BH174" s="147">
        <f t="shared" si="27"/>
        <v>0</v>
      </c>
      <c r="BI174" s="147">
        <f t="shared" si="28"/>
        <v>0</v>
      </c>
      <c r="BJ174" s="13" t="s">
        <v>126</v>
      </c>
      <c r="BK174" s="148">
        <f t="shared" si="29"/>
        <v>0</v>
      </c>
      <c r="BL174" s="13" t="s">
        <v>187</v>
      </c>
      <c r="BM174" s="146" t="s">
        <v>296</v>
      </c>
    </row>
    <row r="175" spans="2:65" s="1" customFormat="1" ht="24.25" customHeight="1">
      <c r="B175" s="134"/>
      <c r="C175" s="135" t="s">
        <v>297</v>
      </c>
      <c r="D175" s="135" t="s">
        <v>121</v>
      </c>
      <c r="E175" s="136" t="s">
        <v>298</v>
      </c>
      <c r="F175" s="137" t="s">
        <v>299</v>
      </c>
      <c r="G175" s="138" t="s">
        <v>287</v>
      </c>
      <c r="H175" s="139">
        <v>12</v>
      </c>
      <c r="I175" s="140"/>
      <c r="J175" s="139">
        <f t="shared" si="20"/>
        <v>0</v>
      </c>
      <c r="K175" s="141"/>
      <c r="L175" s="28"/>
      <c r="M175" s="142" t="s">
        <v>1</v>
      </c>
      <c r="N175" s="143" t="s">
        <v>40</v>
      </c>
      <c r="P175" s="144">
        <f t="shared" si="21"/>
        <v>0</v>
      </c>
      <c r="Q175" s="144">
        <v>0</v>
      </c>
      <c r="R175" s="144">
        <f t="shared" si="22"/>
        <v>0</v>
      </c>
      <c r="S175" s="144">
        <v>0</v>
      </c>
      <c r="T175" s="145">
        <f t="shared" si="23"/>
        <v>0</v>
      </c>
      <c r="AR175" s="146" t="s">
        <v>187</v>
      </c>
      <c r="AT175" s="146" t="s">
        <v>121</v>
      </c>
      <c r="AU175" s="146" t="s">
        <v>126</v>
      </c>
      <c r="AY175" s="13" t="s">
        <v>119</v>
      </c>
      <c r="BE175" s="147">
        <f t="shared" si="24"/>
        <v>0</v>
      </c>
      <c r="BF175" s="147">
        <f t="shared" si="25"/>
        <v>0</v>
      </c>
      <c r="BG175" s="147">
        <f t="shared" si="26"/>
        <v>0</v>
      </c>
      <c r="BH175" s="147">
        <f t="shared" si="27"/>
        <v>0</v>
      </c>
      <c r="BI175" s="147">
        <f t="shared" si="28"/>
        <v>0</v>
      </c>
      <c r="BJ175" s="13" t="s">
        <v>126</v>
      </c>
      <c r="BK175" s="148">
        <f t="shared" si="29"/>
        <v>0</v>
      </c>
      <c r="BL175" s="13" t="s">
        <v>187</v>
      </c>
      <c r="BM175" s="146" t="s">
        <v>300</v>
      </c>
    </row>
    <row r="176" spans="2:65" s="1" customFormat="1" ht="33" customHeight="1">
      <c r="B176" s="134"/>
      <c r="C176" s="135" t="s">
        <v>301</v>
      </c>
      <c r="D176" s="135" t="s">
        <v>121</v>
      </c>
      <c r="E176" s="136" t="s">
        <v>302</v>
      </c>
      <c r="F176" s="137" t="s">
        <v>303</v>
      </c>
      <c r="G176" s="138" t="s">
        <v>224</v>
      </c>
      <c r="H176" s="139">
        <v>114.32</v>
      </c>
      <c r="I176" s="140"/>
      <c r="J176" s="139">
        <f t="shared" si="20"/>
        <v>0</v>
      </c>
      <c r="K176" s="141"/>
      <c r="L176" s="28"/>
      <c r="M176" s="142" t="s">
        <v>1</v>
      </c>
      <c r="N176" s="143" t="s">
        <v>40</v>
      </c>
      <c r="P176" s="144">
        <f t="shared" si="21"/>
        <v>0</v>
      </c>
      <c r="Q176" s="144">
        <v>0</v>
      </c>
      <c r="R176" s="144">
        <f t="shared" si="22"/>
        <v>0</v>
      </c>
      <c r="S176" s="144">
        <v>4.45E-3</v>
      </c>
      <c r="T176" s="145">
        <f t="shared" si="23"/>
        <v>0.50872399999999995</v>
      </c>
      <c r="AR176" s="146" t="s">
        <v>187</v>
      </c>
      <c r="AT176" s="146" t="s">
        <v>121</v>
      </c>
      <c r="AU176" s="146" t="s">
        <v>126</v>
      </c>
      <c r="AY176" s="13" t="s">
        <v>119</v>
      </c>
      <c r="BE176" s="147">
        <f t="shared" si="24"/>
        <v>0</v>
      </c>
      <c r="BF176" s="147">
        <f t="shared" si="25"/>
        <v>0</v>
      </c>
      <c r="BG176" s="147">
        <f t="shared" si="26"/>
        <v>0</v>
      </c>
      <c r="BH176" s="147">
        <f t="shared" si="27"/>
        <v>0</v>
      </c>
      <c r="BI176" s="147">
        <f t="shared" si="28"/>
        <v>0</v>
      </c>
      <c r="BJ176" s="13" t="s">
        <v>126</v>
      </c>
      <c r="BK176" s="148">
        <f t="shared" si="29"/>
        <v>0</v>
      </c>
      <c r="BL176" s="13" t="s">
        <v>187</v>
      </c>
      <c r="BM176" s="146" t="s">
        <v>304</v>
      </c>
    </row>
    <row r="177" spans="2:65" s="1" customFormat="1" ht="24.25" customHeight="1">
      <c r="B177" s="134"/>
      <c r="C177" s="135" t="s">
        <v>305</v>
      </c>
      <c r="D177" s="135" t="s">
        <v>121</v>
      </c>
      <c r="E177" s="136" t="s">
        <v>306</v>
      </c>
      <c r="F177" s="137" t="s">
        <v>307</v>
      </c>
      <c r="G177" s="138" t="s">
        <v>287</v>
      </c>
      <c r="H177" s="139">
        <v>12</v>
      </c>
      <c r="I177" s="140"/>
      <c r="J177" s="139">
        <f t="shared" si="20"/>
        <v>0</v>
      </c>
      <c r="K177" s="141"/>
      <c r="L177" s="28"/>
      <c r="M177" s="142" t="s">
        <v>1</v>
      </c>
      <c r="N177" s="143" t="s">
        <v>40</v>
      </c>
      <c r="P177" s="144">
        <f t="shared" si="21"/>
        <v>0</v>
      </c>
      <c r="Q177" s="144">
        <v>0</v>
      </c>
      <c r="R177" s="144">
        <f t="shared" si="22"/>
        <v>0</v>
      </c>
      <c r="S177" s="144">
        <v>1.1000000000000001E-3</v>
      </c>
      <c r="T177" s="145">
        <f t="shared" si="23"/>
        <v>1.32E-2</v>
      </c>
      <c r="AR177" s="146" t="s">
        <v>187</v>
      </c>
      <c r="AT177" s="146" t="s">
        <v>121</v>
      </c>
      <c r="AU177" s="146" t="s">
        <v>126</v>
      </c>
      <c r="AY177" s="13" t="s">
        <v>119</v>
      </c>
      <c r="BE177" s="147">
        <f t="shared" si="24"/>
        <v>0</v>
      </c>
      <c r="BF177" s="147">
        <f t="shared" si="25"/>
        <v>0</v>
      </c>
      <c r="BG177" s="147">
        <f t="shared" si="26"/>
        <v>0</v>
      </c>
      <c r="BH177" s="147">
        <f t="shared" si="27"/>
        <v>0</v>
      </c>
      <c r="BI177" s="147">
        <f t="shared" si="28"/>
        <v>0</v>
      </c>
      <c r="BJ177" s="13" t="s">
        <v>126</v>
      </c>
      <c r="BK177" s="148">
        <f t="shared" si="29"/>
        <v>0</v>
      </c>
      <c r="BL177" s="13" t="s">
        <v>187</v>
      </c>
      <c r="BM177" s="146" t="s">
        <v>308</v>
      </c>
    </row>
    <row r="178" spans="2:65" s="1" customFormat="1" ht="24.25" customHeight="1">
      <c r="B178" s="134"/>
      <c r="C178" s="135" t="s">
        <v>309</v>
      </c>
      <c r="D178" s="135" t="s">
        <v>121</v>
      </c>
      <c r="E178" s="136" t="s">
        <v>310</v>
      </c>
      <c r="F178" s="137" t="s">
        <v>311</v>
      </c>
      <c r="G178" s="138" t="s">
        <v>224</v>
      </c>
      <c r="H178" s="139">
        <v>40.799999999999997</v>
      </c>
      <c r="I178" s="140"/>
      <c r="J178" s="139">
        <f t="shared" si="20"/>
        <v>0</v>
      </c>
      <c r="K178" s="141"/>
      <c r="L178" s="28"/>
      <c r="M178" s="142" t="s">
        <v>1</v>
      </c>
      <c r="N178" s="143" t="s">
        <v>40</v>
      </c>
      <c r="P178" s="144">
        <f t="shared" si="21"/>
        <v>0</v>
      </c>
      <c r="Q178" s="144">
        <v>0</v>
      </c>
      <c r="R178" s="144">
        <f t="shared" si="22"/>
        <v>0</v>
      </c>
      <c r="S178" s="144">
        <v>2.8500000000000001E-3</v>
      </c>
      <c r="T178" s="145">
        <f t="shared" si="23"/>
        <v>0.11627999999999999</v>
      </c>
      <c r="AR178" s="146" t="s">
        <v>187</v>
      </c>
      <c r="AT178" s="146" t="s">
        <v>121</v>
      </c>
      <c r="AU178" s="146" t="s">
        <v>126</v>
      </c>
      <c r="AY178" s="13" t="s">
        <v>119</v>
      </c>
      <c r="BE178" s="147">
        <f t="shared" si="24"/>
        <v>0</v>
      </c>
      <c r="BF178" s="147">
        <f t="shared" si="25"/>
        <v>0</v>
      </c>
      <c r="BG178" s="147">
        <f t="shared" si="26"/>
        <v>0</v>
      </c>
      <c r="BH178" s="147">
        <f t="shared" si="27"/>
        <v>0</v>
      </c>
      <c r="BI178" s="147">
        <f t="shared" si="28"/>
        <v>0</v>
      </c>
      <c r="BJ178" s="13" t="s">
        <v>126</v>
      </c>
      <c r="BK178" s="148">
        <f t="shared" si="29"/>
        <v>0</v>
      </c>
      <c r="BL178" s="13" t="s">
        <v>187</v>
      </c>
      <c r="BM178" s="146" t="s">
        <v>312</v>
      </c>
    </row>
    <row r="179" spans="2:65" s="1" customFormat="1" ht="33" customHeight="1">
      <c r="B179" s="134"/>
      <c r="C179" s="135" t="s">
        <v>313</v>
      </c>
      <c r="D179" s="135" t="s">
        <v>121</v>
      </c>
      <c r="E179" s="136" t="s">
        <v>314</v>
      </c>
      <c r="F179" s="137" t="s">
        <v>315</v>
      </c>
      <c r="G179" s="138" t="s">
        <v>287</v>
      </c>
      <c r="H179" s="139">
        <v>36</v>
      </c>
      <c r="I179" s="140"/>
      <c r="J179" s="139">
        <f t="shared" si="20"/>
        <v>0</v>
      </c>
      <c r="K179" s="141"/>
      <c r="L179" s="28"/>
      <c r="M179" s="142" t="s">
        <v>1</v>
      </c>
      <c r="N179" s="143" t="s">
        <v>40</v>
      </c>
      <c r="P179" s="144">
        <f t="shared" si="21"/>
        <v>0</v>
      </c>
      <c r="Q179" s="144">
        <v>0</v>
      </c>
      <c r="R179" s="144">
        <f t="shared" si="22"/>
        <v>0</v>
      </c>
      <c r="S179" s="144">
        <v>1.16E-3</v>
      </c>
      <c r="T179" s="145">
        <f t="shared" si="23"/>
        <v>4.1759999999999999E-2</v>
      </c>
      <c r="AR179" s="146" t="s">
        <v>187</v>
      </c>
      <c r="AT179" s="146" t="s">
        <v>121</v>
      </c>
      <c r="AU179" s="146" t="s">
        <v>126</v>
      </c>
      <c r="AY179" s="13" t="s">
        <v>119</v>
      </c>
      <c r="BE179" s="147">
        <f t="shared" si="24"/>
        <v>0</v>
      </c>
      <c r="BF179" s="147">
        <f t="shared" si="25"/>
        <v>0</v>
      </c>
      <c r="BG179" s="147">
        <f t="shared" si="26"/>
        <v>0</v>
      </c>
      <c r="BH179" s="147">
        <f t="shared" si="27"/>
        <v>0</v>
      </c>
      <c r="BI179" s="147">
        <f t="shared" si="28"/>
        <v>0</v>
      </c>
      <c r="BJ179" s="13" t="s">
        <v>126</v>
      </c>
      <c r="BK179" s="148">
        <f t="shared" si="29"/>
        <v>0</v>
      </c>
      <c r="BL179" s="13" t="s">
        <v>187</v>
      </c>
      <c r="BM179" s="146" t="s">
        <v>316</v>
      </c>
    </row>
    <row r="180" spans="2:65" s="1" customFormat="1" ht="24.25" customHeight="1">
      <c r="B180" s="134"/>
      <c r="C180" s="135" t="s">
        <v>317</v>
      </c>
      <c r="D180" s="135" t="s">
        <v>121</v>
      </c>
      <c r="E180" s="136" t="s">
        <v>318</v>
      </c>
      <c r="F180" s="137" t="s">
        <v>319</v>
      </c>
      <c r="G180" s="138" t="s">
        <v>224</v>
      </c>
      <c r="H180" s="139">
        <v>38.799999999999997</v>
      </c>
      <c r="I180" s="140"/>
      <c r="J180" s="139">
        <f t="shared" si="20"/>
        <v>0</v>
      </c>
      <c r="K180" s="141"/>
      <c r="L180" s="28"/>
      <c r="M180" s="142" t="s">
        <v>1</v>
      </c>
      <c r="N180" s="143" t="s">
        <v>40</v>
      </c>
      <c r="P180" s="144">
        <f t="shared" si="21"/>
        <v>0</v>
      </c>
      <c r="Q180" s="144">
        <v>2.7299999999999998E-3</v>
      </c>
      <c r="R180" s="144">
        <f t="shared" si="22"/>
        <v>0.10592399999999999</v>
      </c>
      <c r="S180" s="144">
        <v>0</v>
      </c>
      <c r="T180" s="145">
        <f t="shared" si="23"/>
        <v>0</v>
      </c>
      <c r="AR180" s="146" t="s">
        <v>187</v>
      </c>
      <c r="AT180" s="146" t="s">
        <v>121</v>
      </c>
      <c r="AU180" s="146" t="s">
        <v>126</v>
      </c>
      <c r="AY180" s="13" t="s">
        <v>119</v>
      </c>
      <c r="BE180" s="147">
        <f t="shared" si="24"/>
        <v>0</v>
      </c>
      <c r="BF180" s="147">
        <f t="shared" si="25"/>
        <v>0</v>
      </c>
      <c r="BG180" s="147">
        <f t="shared" si="26"/>
        <v>0</v>
      </c>
      <c r="BH180" s="147">
        <f t="shared" si="27"/>
        <v>0</v>
      </c>
      <c r="BI180" s="147">
        <f t="shared" si="28"/>
        <v>0</v>
      </c>
      <c r="BJ180" s="13" t="s">
        <v>126</v>
      </c>
      <c r="BK180" s="148">
        <f t="shared" si="29"/>
        <v>0</v>
      </c>
      <c r="BL180" s="13" t="s">
        <v>187</v>
      </c>
      <c r="BM180" s="146" t="s">
        <v>320</v>
      </c>
    </row>
    <row r="181" spans="2:65" s="1" customFormat="1" ht="21.75" customHeight="1">
      <c r="B181" s="134"/>
      <c r="C181" s="135" t="s">
        <v>321</v>
      </c>
      <c r="D181" s="135" t="s">
        <v>121</v>
      </c>
      <c r="E181" s="136" t="s">
        <v>322</v>
      </c>
      <c r="F181" s="137" t="s">
        <v>323</v>
      </c>
      <c r="G181" s="138" t="s">
        <v>287</v>
      </c>
      <c r="H181" s="139">
        <v>24</v>
      </c>
      <c r="I181" s="140"/>
      <c r="J181" s="139">
        <f t="shared" si="20"/>
        <v>0</v>
      </c>
      <c r="K181" s="141"/>
      <c r="L181" s="28"/>
      <c r="M181" s="142" t="s">
        <v>1</v>
      </c>
      <c r="N181" s="143" t="s">
        <v>40</v>
      </c>
      <c r="P181" s="144">
        <f t="shared" si="21"/>
        <v>0</v>
      </c>
      <c r="Q181" s="144">
        <v>3.8999999999999999E-4</v>
      </c>
      <c r="R181" s="144">
        <f t="shared" si="22"/>
        <v>9.3600000000000003E-3</v>
      </c>
      <c r="S181" s="144">
        <v>0</v>
      </c>
      <c r="T181" s="145">
        <f t="shared" si="23"/>
        <v>0</v>
      </c>
      <c r="AR181" s="146" t="s">
        <v>187</v>
      </c>
      <c r="AT181" s="146" t="s">
        <v>121</v>
      </c>
      <c r="AU181" s="146" t="s">
        <v>126</v>
      </c>
      <c r="AY181" s="13" t="s">
        <v>119</v>
      </c>
      <c r="BE181" s="147">
        <f t="shared" si="24"/>
        <v>0</v>
      </c>
      <c r="BF181" s="147">
        <f t="shared" si="25"/>
        <v>0</v>
      </c>
      <c r="BG181" s="147">
        <f t="shared" si="26"/>
        <v>0</v>
      </c>
      <c r="BH181" s="147">
        <f t="shared" si="27"/>
        <v>0</v>
      </c>
      <c r="BI181" s="147">
        <f t="shared" si="28"/>
        <v>0</v>
      </c>
      <c r="BJ181" s="13" t="s">
        <v>126</v>
      </c>
      <c r="BK181" s="148">
        <f t="shared" si="29"/>
        <v>0</v>
      </c>
      <c r="BL181" s="13" t="s">
        <v>187</v>
      </c>
      <c r="BM181" s="146" t="s">
        <v>324</v>
      </c>
    </row>
    <row r="182" spans="2:65" s="1" customFormat="1" ht="24.25" customHeight="1">
      <c r="B182" s="134"/>
      <c r="C182" s="135" t="s">
        <v>325</v>
      </c>
      <c r="D182" s="135" t="s">
        <v>121</v>
      </c>
      <c r="E182" s="136" t="s">
        <v>326</v>
      </c>
      <c r="F182" s="137" t="s">
        <v>327</v>
      </c>
      <c r="G182" s="138" t="s">
        <v>287</v>
      </c>
      <c r="H182" s="139">
        <v>12</v>
      </c>
      <c r="I182" s="140"/>
      <c r="J182" s="139">
        <f t="shared" si="20"/>
        <v>0</v>
      </c>
      <c r="K182" s="141"/>
      <c r="L182" s="28"/>
      <c r="M182" s="142" t="s">
        <v>1</v>
      </c>
      <c r="N182" s="143" t="s">
        <v>40</v>
      </c>
      <c r="P182" s="144">
        <f t="shared" si="21"/>
        <v>0</v>
      </c>
      <c r="Q182" s="144">
        <v>3.8999999999999999E-4</v>
      </c>
      <c r="R182" s="144">
        <f t="shared" si="22"/>
        <v>4.6800000000000001E-3</v>
      </c>
      <c r="S182" s="144">
        <v>0</v>
      </c>
      <c r="T182" s="145">
        <f t="shared" si="23"/>
        <v>0</v>
      </c>
      <c r="AR182" s="146" t="s">
        <v>187</v>
      </c>
      <c r="AT182" s="146" t="s">
        <v>121</v>
      </c>
      <c r="AU182" s="146" t="s">
        <v>126</v>
      </c>
      <c r="AY182" s="13" t="s">
        <v>119</v>
      </c>
      <c r="BE182" s="147">
        <f t="shared" si="24"/>
        <v>0</v>
      </c>
      <c r="BF182" s="147">
        <f t="shared" si="25"/>
        <v>0</v>
      </c>
      <c r="BG182" s="147">
        <f t="shared" si="26"/>
        <v>0</v>
      </c>
      <c r="BH182" s="147">
        <f t="shared" si="27"/>
        <v>0</v>
      </c>
      <c r="BI182" s="147">
        <f t="shared" si="28"/>
        <v>0</v>
      </c>
      <c r="BJ182" s="13" t="s">
        <v>126</v>
      </c>
      <c r="BK182" s="148">
        <f t="shared" si="29"/>
        <v>0</v>
      </c>
      <c r="BL182" s="13" t="s">
        <v>187</v>
      </c>
      <c r="BM182" s="146" t="s">
        <v>328</v>
      </c>
    </row>
    <row r="183" spans="2:65" s="1" customFormat="1" ht="24.25" customHeight="1">
      <c r="B183" s="134"/>
      <c r="C183" s="135" t="s">
        <v>329</v>
      </c>
      <c r="D183" s="135" t="s">
        <v>121</v>
      </c>
      <c r="E183" s="136" t="s">
        <v>330</v>
      </c>
      <c r="F183" s="137" t="s">
        <v>331</v>
      </c>
      <c r="G183" s="138" t="s">
        <v>224</v>
      </c>
      <c r="H183" s="139">
        <v>110.32</v>
      </c>
      <c r="I183" s="140"/>
      <c r="J183" s="139">
        <f t="shared" si="20"/>
        <v>0</v>
      </c>
      <c r="K183" s="141"/>
      <c r="L183" s="28"/>
      <c r="M183" s="142" t="s">
        <v>1</v>
      </c>
      <c r="N183" s="143" t="s">
        <v>40</v>
      </c>
      <c r="P183" s="144">
        <f t="shared" si="21"/>
        <v>0</v>
      </c>
      <c r="Q183" s="144">
        <v>2.2200000000000002E-3</v>
      </c>
      <c r="R183" s="144">
        <f t="shared" si="22"/>
        <v>0.2449104</v>
      </c>
      <c r="S183" s="144">
        <v>0</v>
      </c>
      <c r="T183" s="145">
        <f t="shared" si="23"/>
        <v>0</v>
      </c>
      <c r="AR183" s="146" t="s">
        <v>187</v>
      </c>
      <c r="AT183" s="146" t="s">
        <v>121</v>
      </c>
      <c r="AU183" s="146" t="s">
        <v>126</v>
      </c>
      <c r="AY183" s="13" t="s">
        <v>119</v>
      </c>
      <c r="BE183" s="147">
        <f t="shared" si="24"/>
        <v>0</v>
      </c>
      <c r="BF183" s="147">
        <f t="shared" si="25"/>
        <v>0</v>
      </c>
      <c r="BG183" s="147">
        <f t="shared" si="26"/>
        <v>0</v>
      </c>
      <c r="BH183" s="147">
        <f t="shared" si="27"/>
        <v>0</v>
      </c>
      <c r="BI183" s="147">
        <f t="shared" si="28"/>
        <v>0</v>
      </c>
      <c r="BJ183" s="13" t="s">
        <v>126</v>
      </c>
      <c r="BK183" s="148">
        <f t="shared" si="29"/>
        <v>0</v>
      </c>
      <c r="BL183" s="13" t="s">
        <v>187</v>
      </c>
      <c r="BM183" s="146" t="s">
        <v>332</v>
      </c>
    </row>
    <row r="184" spans="2:65" s="1" customFormat="1" ht="24.25" customHeight="1">
      <c r="B184" s="134"/>
      <c r="C184" s="135" t="s">
        <v>333</v>
      </c>
      <c r="D184" s="135" t="s">
        <v>121</v>
      </c>
      <c r="E184" s="136" t="s">
        <v>334</v>
      </c>
      <c r="F184" s="137" t="s">
        <v>335</v>
      </c>
      <c r="G184" s="138" t="s">
        <v>287</v>
      </c>
      <c r="H184" s="139">
        <v>12</v>
      </c>
      <c r="I184" s="140"/>
      <c r="J184" s="139">
        <f t="shared" si="20"/>
        <v>0</v>
      </c>
      <c r="K184" s="141"/>
      <c r="L184" s="28"/>
      <c r="M184" s="142" t="s">
        <v>1</v>
      </c>
      <c r="N184" s="143" t="s">
        <v>40</v>
      </c>
      <c r="P184" s="144">
        <f t="shared" si="21"/>
        <v>0</v>
      </c>
      <c r="Q184" s="144">
        <v>3.6000000000000002E-4</v>
      </c>
      <c r="R184" s="144">
        <f t="shared" si="22"/>
        <v>4.3200000000000001E-3</v>
      </c>
      <c r="S184" s="144">
        <v>0</v>
      </c>
      <c r="T184" s="145">
        <f t="shared" si="23"/>
        <v>0</v>
      </c>
      <c r="AR184" s="146" t="s">
        <v>187</v>
      </c>
      <c r="AT184" s="146" t="s">
        <v>121</v>
      </c>
      <c r="AU184" s="146" t="s">
        <v>126</v>
      </c>
      <c r="AY184" s="13" t="s">
        <v>119</v>
      </c>
      <c r="BE184" s="147">
        <f t="shared" si="24"/>
        <v>0</v>
      </c>
      <c r="BF184" s="147">
        <f t="shared" si="25"/>
        <v>0</v>
      </c>
      <c r="BG184" s="147">
        <f t="shared" si="26"/>
        <v>0</v>
      </c>
      <c r="BH184" s="147">
        <f t="shared" si="27"/>
        <v>0</v>
      </c>
      <c r="BI184" s="147">
        <f t="shared" si="28"/>
        <v>0</v>
      </c>
      <c r="BJ184" s="13" t="s">
        <v>126</v>
      </c>
      <c r="BK184" s="148">
        <f t="shared" si="29"/>
        <v>0</v>
      </c>
      <c r="BL184" s="13" t="s">
        <v>187</v>
      </c>
      <c r="BM184" s="146" t="s">
        <v>336</v>
      </c>
    </row>
    <row r="185" spans="2:65" s="1" customFormat="1" ht="24.25" customHeight="1">
      <c r="B185" s="134"/>
      <c r="C185" s="135" t="s">
        <v>337</v>
      </c>
      <c r="D185" s="135" t="s">
        <v>121</v>
      </c>
      <c r="E185" s="136" t="s">
        <v>338</v>
      </c>
      <c r="F185" s="137" t="s">
        <v>339</v>
      </c>
      <c r="G185" s="138" t="s">
        <v>158</v>
      </c>
      <c r="H185" s="139">
        <v>686.45100000000002</v>
      </c>
      <c r="I185" s="140"/>
      <c r="J185" s="139">
        <f t="shared" si="20"/>
        <v>0</v>
      </c>
      <c r="K185" s="141"/>
      <c r="L185" s="28"/>
      <c r="M185" s="142" t="s">
        <v>1</v>
      </c>
      <c r="N185" s="143" t="s">
        <v>40</v>
      </c>
      <c r="P185" s="144">
        <f t="shared" si="21"/>
        <v>0</v>
      </c>
      <c r="Q185" s="144">
        <v>1.2E-4</v>
      </c>
      <c r="R185" s="144">
        <f t="shared" si="22"/>
        <v>8.2374120000000009E-2</v>
      </c>
      <c r="S185" s="144">
        <v>0</v>
      </c>
      <c r="T185" s="145">
        <f t="shared" si="23"/>
        <v>0</v>
      </c>
      <c r="AR185" s="146" t="s">
        <v>187</v>
      </c>
      <c r="AT185" s="146" t="s">
        <v>121</v>
      </c>
      <c r="AU185" s="146" t="s">
        <v>126</v>
      </c>
      <c r="AY185" s="13" t="s">
        <v>119</v>
      </c>
      <c r="BE185" s="147">
        <f t="shared" si="24"/>
        <v>0</v>
      </c>
      <c r="BF185" s="147">
        <f t="shared" si="25"/>
        <v>0</v>
      </c>
      <c r="BG185" s="147">
        <f t="shared" si="26"/>
        <v>0</v>
      </c>
      <c r="BH185" s="147">
        <f t="shared" si="27"/>
        <v>0</v>
      </c>
      <c r="BI185" s="147">
        <f t="shared" si="28"/>
        <v>0</v>
      </c>
      <c r="BJ185" s="13" t="s">
        <v>126</v>
      </c>
      <c r="BK185" s="148">
        <f t="shared" si="29"/>
        <v>0</v>
      </c>
      <c r="BL185" s="13" t="s">
        <v>187</v>
      </c>
      <c r="BM185" s="146" t="s">
        <v>340</v>
      </c>
    </row>
    <row r="186" spans="2:65" s="1" customFormat="1" ht="24.25" customHeight="1">
      <c r="B186" s="134"/>
      <c r="C186" s="135" t="s">
        <v>341</v>
      </c>
      <c r="D186" s="135" t="s">
        <v>121</v>
      </c>
      <c r="E186" s="136" t="s">
        <v>342</v>
      </c>
      <c r="F186" s="137" t="s">
        <v>343</v>
      </c>
      <c r="G186" s="138" t="s">
        <v>264</v>
      </c>
      <c r="H186" s="140"/>
      <c r="I186" s="140"/>
      <c r="J186" s="139">
        <f t="shared" si="20"/>
        <v>0</v>
      </c>
      <c r="K186" s="141"/>
      <c r="L186" s="28"/>
      <c r="M186" s="142" t="s">
        <v>1</v>
      </c>
      <c r="N186" s="143" t="s">
        <v>40</v>
      </c>
      <c r="P186" s="144">
        <f t="shared" si="21"/>
        <v>0</v>
      </c>
      <c r="Q186" s="144">
        <v>0</v>
      </c>
      <c r="R186" s="144">
        <f t="shared" si="22"/>
        <v>0</v>
      </c>
      <c r="S186" s="144">
        <v>0</v>
      </c>
      <c r="T186" s="145">
        <f t="shared" si="23"/>
        <v>0</v>
      </c>
      <c r="AR186" s="146" t="s">
        <v>187</v>
      </c>
      <c r="AT186" s="146" t="s">
        <v>121</v>
      </c>
      <c r="AU186" s="146" t="s">
        <v>126</v>
      </c>
      <c r="AY186" s="13" t="s">
        <v>119</v>
      </c>
      <c r="BE186" s="147">
        <f t="shared" si="24"/>
        <v>0</v>
      </c>
      <c r="BF186" s="147">
        <f t="shared" si="25"/>
        <v>0</v>
      </c>
      <c r="BG186" s="147">
        <f t="shared" si="26"/>
        <v>0</v>
      </c>
      <c r="BH186" s="147">
        <f t="shared" si="27"/>
        <v>0</v>
      </c>
      <c r="BI186" s="147">
        <f t="shared" si="28"/>
        <v>0</v>
      </c>
      <c r="BJ186" s="13" t="s">
        <v>126</v>
      </c>
      <c r="BK186" s="148">
        <f t="shared" si="29"/>
        <v>0</v>
      </c>
      <c r="BL186" s="13" t="s">
        <v>187</v>
      </c>
      <c r="BM186" s="146" t="s">
        <v>344</v>
      </c>
    </row>
    <row r="187" spans="2:65" s="11" customFormat="1" ht="22.75" customHeight="1">
      <c r="B187" s="122"/>
      <c r="D187" s="123" t="s">
        <v>73</v>
      </c>
      <c r="E187" s="132" t="s">
        <v>345</v>
      </c>
      <c r="F187" s="132" t="s">
        <v>346</v>
      </c>
      <c r="I187" s="125"/>
      <c r="J187" s="133">
        <f>BK187</f>
        <v>0</v>
      </c>
      <c r="L187" s="122"/>
      <c r="M187" s="127"/>
      <c r="P187" s="128">
        <f>P188</f>
        <v>0</v>
      </c>
      <c r="R187" s="128">
        <f>R188</f>
        <v>0</v>
      </c>
      <c r="T187" s="129">
        <f>T188</f>
        <v>34.32255</v>
      </c>
      <c r="AR187" s="123" t="s">
        <v>126</v>
      </c>
      <c r="AT187" s="130" t="s">
        <v>73</v>
      </c>
      <c r="AU187" s="130" t="s">
        <v>79</v>
      </c>
      <c r="AY187" s="123" t="s">
        <v>119</v>
      </c>
      <c r="BK187" s="131">
        <f>BK188</f>
        <v>0</v>
      </c>
    </row>
    <row r="188" spans="2:65" s="1" customFormat="1" ht="37.75" customHeight="1">
      <c r="B188" s="134"/>
      <c r="C188" s="135" t="s">
        <v>347</v>
      </c>
      <c r="D188" s="135" t="s">
        <v>121</v>
      </c>
      <c r="E188" s="136" t="s">
        <v>348</v>
      </c>
      <c r="F188" s="137" t="s">
        <v>349</v>
      </c>
      <c r="G188" s="138" t="s">
        <v>158</v>
      </c>
      <c r="H188" s="139">
        <v>686.45100000000002</v>
      </c>
      <c r="I188" s="140"/>
      <c r="J188" s="139">
        <f>ROUND(I188*H188,3)</f>
        <v>0</v>
      </c>
      <c r="K188" s="141"/>
      <c r="L188" s="28"/>
      <c r="M188" s="142" t="s">
        <v>1</v>
      </c>
      <c r="N188" s="143" t="s">
        <v>40</v>
      </c>
      <c r="P188" s="144">
        <f>O188*H188</f>
        <v>0</v>
      </c>
      <c r="Q188" s="144">
        <v>0</v>
      </c>
      <c r="R188" s="144">
        <f>Q188*H188</f>
        <v>0</v>
      </c>
      <c r="S188" s="144">
        <v>0.05</v>
      </c>
      <c r="T188" s="145">
        <f>S188*H188</f>
        <v>34.32255</v>
      </c>
      <c r="AR188" s="146" t="s">
        <v>187</v>
      </c>
      <c r="AT188" s="146" t="s">
        <v>121</v>
      </c>
      <c r="AU188" s="146" t="s">
        <v>126</v>
      </c>
      <c r="AY188" s="13" t="s">
        <v>119</v>
      </c>
      <c r="BE188" s="147">
        <f>IF(N188="základná",J188,0)</f>
        <v>0</v>
      </c>
      <c r="BF188" s="147">
        <f>IF(N188="znížená",J188,0)</f>
        <v>0</v>
      </c>
      <c r="BG188" s="147">
        <f>IF(N188="zákl. prenesená",J188,0)</f>
        <v>0</v>
      </c>
      <c r="BH188" s="147">
        <f>IF(N188="zníž. prenesená",J188,0)</f>
        <v>0</v>
      </c>
      <c r="BI188" s="147">
        <f>IF(N188="nulová",J188,0)</f>
        <v>0</v>
      </c>
      <c r="BJ188" s="13" t="s">
        <v>126</v>
      </c>
      <c r="BK188" s="148">
        <f>ROUND(I188*H188,3)</f>
        <v>0</v>
      </c>
      <c r="BL188" s="13" t="s">
        <v>187</v>
      </c>
      <c r="BM188" s="146" t="s">
        <v>350</v>
      </c>
    </row>
    <row r="189" spans="2:65" s="11" customFormat="1" ht="22.75" customHeight="1">
      <c r="B189" s="122"/>
      <c r="D189" s="123" t="s">
        <v>73</v>
      </c>
      <c r="E189" s="132" t="s">
        <v>351</v>
      </c>
      <c r="F189" s="132" t="s">
        <v>352</v>
      </c>
      <c r="I189" s="125"/>
      <c r="J189" s="133">
        <f>BK189</f>
        <v>0</v>
      </c>
      <c r="L189" s="122"/>
      <c r="M189" s="127"/>
      <c r="P189" s="128">
        <f>SUM(P190:P196)</f>
        <v>0</v>
      </c>
      <c r="R189" s="128">
        <f>SUM(R190:R196)</f>
        <v>0.40734799999999999</v>
      </c>
      <c r="T189" s="129">
        <f>SUM(T190:T196)</f>
        <v>0</v>
      </c>
      <c r="AR189" s="123" t="s">
        <v>126</v>
      </c>
      <c r="AT189" s="130" t="s">
        <v>73</v>
      </c>
      <c r="AU189" s="130" t="s">
        <v>79</v>
      </c>
      <c r="AY189" s="123" t="s">
        <v>119</v>
      </c>
      <c r="BK189" s="131">
        <f>SUM(BK190:BK196)</f>
        <v>0</v>
      </c>
    </row>
    <row r="190" spans="2:65" s="1" customFormat="1" ht="24.25" customHeight="1">
      <c r="B190" s="134"/>
      <c r="C190" s="135" t="s">
        <v>353</v>
      </c>
      <c r="D190" s="135" t="s">
        <v>121</v>
      </c>
      <c r="E190" s="136" t="s">
        <v>354</v>
      </c>
      <c r="F190" s="137" t="s">
        <v>355</v>
      </c>
      <c r="G190" s="138" t="s">
        <v>224</v>
      </c>
      <c r="H190" s="139">
        <v>3.96</v>
      </c>
      <c r="I190" s="140"/>
      <c r="J190" s="139">
        <f t="shared" ref="J190:J196" si="30">ROUND(I190*H190,3)</f>
        <v>0</v>
      </c>
      <c r="K190" s="141"/>
      <c r="L190" s="28"/>
      <c r="M190" s="142" t="s">
        <v>1</v>
      </c>
      <c r="N190" s="143" t="s">
        <v>40</v>
      </c>
      <c r="P190" s="144">
        <f t="shared" ref="P190:P196" si="31">O190*H190</f>
        <v>0</v>
      </c>
      <c r="Q190" s="144">
        <v>5.0000000000000002E-5</v>
      </c>
      <c r="R190" s="144">
        <f t="shared" ref="R190:R196" si="32">Q190*H190</f>
        <v>1.9800000000000002E-4</v>
      </c>
      <c r="S190" s="144">
        <v>0</v>
      </c>
      <c r="T190" s="145">
        <f t="shared" ref="T190:T196" si="33">S190*H190</f>
        <v>0</v>
      </c>
      <c r="AR190" s="146" t="s">
        <v>187</v>
      </c>
      <c r="AT190" s="146" t="s">
        <v>121</v>
      </c>
      <c r="AU190" s="146" t="s">
        <v>126</v>
      </c>
      <c r="AY190" s="13" t="s">
        <v>119</v>
      </c>
      <c r="BE190" s="147">
        <f t="shared" ref="BE190:BE196" si="34">IF(N190="základná",J190,0)</f>
        <v>0</v>
      </c>
      <c r="BF190" s="147">
        <f t="shared" ref="BF190:BF196" si="35">IF(N190="znížená",J190,0)</f>
        <v>0</v>
      </c>
      <c r="BG190" s="147">
        <f t="shared" ref="BG190:BG196" si="36">IF(N190="zákl. prenesená",J190,0)</f>
        <v>0</v>
      </c>
      <c r="BH190" s="147">
        <f t="shared" ref="BH190:BH196" si="37">IF(N190="zníž. prenesená",J190,0)</f>
        <v>0</v>
      </c>
      <c r="BI190" s="147">
        <f t="shared" ref="BI190:BI196" si="38">IF(N190="nulová",J190,0)</f>
        <v>0</v>
      </c>
      <c r="BJ190" s="13" t="s">
        <v>126</v>
      </c>
      <c r="BK190" s="148">
        <f t="shared" ref="BK190:BK196" si="39">ROUND(I190*H190,3)</f>
        <v>0</v>
      </c>
      <c r="BL190" s="13" t="s">
        <v>187</v>
      </c>
      <c r="BM190" s="146" t="s">
        <v>356</v>
      </c>
    </row>
    <row r="191" spans="2:65" s="1" customFormat="1" ht="37.75" customHeight="1">
      <c r="B191" s="134"/>
      <c r="C191" s="149" t="s">
        <v>357</v>
      </c>
      <c r="D191" s="149" t="s">
        <v>227</v>
      </c>
      <c r="E191" s="150" t="s">
        <v>358</v>
      </c>
      <c r="F191" s="151" t="s">
        <v>359</v>
      </c>
      <c r="G191" s="152" t="s">
        <v>360</v>
      </c>
      <c r="H191" s="153">
        <v>1</v>
      </c>
      <c r="I191" s="154"/>
      <c r="J191" s="153">
        <f t="shared" si="30"/>
        <v>0</v>
      </c>
      <c r="K191" s="155"/>
      <c r="L191" s="156"/>
      <c r="M191" s="157" t="s">
        <v>1</v>
      </c>
      <c r="N191" s="158" t="s">
        <v>40</v>
      </c>
      <c r="P191" s="144">
        <f t="shared" si="31"/>
        <v>0</v>
      </c>
      <c r="Q191" s="144">
        <v>1.2E-2</v>
      </c>
      <c r="R191" s="144">
        <f t="shared" si="32"/>
        <v>1.2E-2</v>
      </c>
      <c r="S191" s="144">
        <v>0</v>
      </c>
      <c r="T191" s="145">
        <f t="shared" si="33"/>
        <v>0</v>
      </c>
      <c r="AR191" s="146" t="s">
        <v>230</v>
      </c>
      <c r="AT191" s="146" t="s">
        <v>227</v>
      </c>
      <c r="AU191" s="146" t="s">
        <v>126</v>
      </c>
      <c r="AY191" s="13" t="s">
        <v>119</v>
      </c>
      <c r="BE191" s="147">
        <f t="shared" si="34"/>
        <v>0</v>
      </c>
      <c r="BF191" s="147">
        <f t="shared" si="35"/>
        <v>0</v>
      </c>
      <c r="BG191" s="147">
        <f t="shared" si="36"/>
        <v>0</v>
      </c>
      <c r="BH191" s="147">
        <f t="shared" si="37"/>
        <v>0</v>
      </c>
      <c r="BI191" s="147">
        <f t="shared" si="38"/>
        <v>0</v>
      </c>
      <c r="BJ191" s="13" t="s">
        <v>126</v>
      </c>
      <c r="BK191" s="148">
        <f t="shared" si="39"/>
        <v>0</v>
      </c>
      <c r="BL191" s="13" t="s">
        <v>187</v>
      </c>
      <c r="BM191" s="146" t="s">
        <v>361</v>
      </c>
    </row>
    <row r="192" spans="2:65" s="1" customFormat="1" ht="33" customHeight="1">
      <c r="B192" s="134"/>
      <c r="C192" s="135" t="s">
        <v>362</v>
      </c>
      <c r="D192" s="135" t="s">
        <v>121</v>
      </c>
      <c r="E192" s="136" t="s">
        <v>363</v>
      </c>
      <c r="F192" s="137" t="s">
        <v>364</v>
      </c>
      <c r="G192" s="138" t="s">
        <v>287</v>
      </c>
      <c r="H192" s="139">
        <v>1</v>
      </c>
      <c r="I192" s="140"/>
      <c r="J192" s="139">
        <f t="shared" si="30"/>
        <v>0</v>
      </c>
      <c r="K192" s="141"/>
      <c r="L192" s="28"/>
      <c r="M192" s="142" t="s">
        <v>1</v>
      </c>
      <c r="N192" s="143" t="s">
        <v>40</v>
      </c>
      <c r="P192" s="144">
        <f t="shared" si="31"/>
        <v>0</v>
      </c>
      <c r="Q192" s="144">
        <v>0</v>
      </c>
      <c r="R192" s="144">
        <f t="shared" si="32"/>
        <v>0</v>
      </c>
      <c r="S192" s="144">
        <v>0</v>
      </c>
      <c r="T192" s="145">
        <f t="shared" si="33"/>
        <v>0</v>
      </c>
      <c r="AR192" s="146" t="s">
        <v>187</v>
      </c>
      <c r="AT192" s="146" t="s">
        <v>121</v>
      </c>
      <c r="AU192" s="146" t="s">
        <v>126</v>
      </c>
      <c r="AY192" s="13" t="s">
        <v>119</v>
      </c>
      <c r="BE192" s="147">
        <f t="shared" si="34"/>
        <v>0</v>
      </c>
      <c r="BF192" s="147">
        <f t="shared" si="35"/>
        <v>0</v>
      </c>
      <c r="BG192" s="147">
        <f t="shared" si="36"/>
        <v>0</v>
      </c>
      <c r="BH192" s="147">
        <f t="shared" si="37"/>
        <v>0</v>
      </c>
      <c r="BI192" s="147">
        <f t="shared" si="38"/>
        <v>0</v>
      </c>
      <c r="BJ192" s="13" t="s">
        <v>126</v>
      </c>
      <c r="BK192" s="148">
        <f t="shared" si="39"/>
        <v>0</v>
      </c>
      <c r="BL192" s="13" t="s">
        <v>187</v>
      </c>
      <c r="BM192" s="146" t="s">
        <v>365</v>
      </c>
    </row>
    <row r="193" spans="2:65" s="1" customFormat="1" ht="24.25" customHeight="1">
      <c r="B193" s="134"/>
      <c r="C193" s="149" t="s">
        <v>366</v>
      </c>
      <c r="D193" s="149" t="s">
        <v>227</v>
      </c>
      <c r="E193" s="150" t="s">
        <v>367</v>
      </c>
      <c r="F193" s="151" t="s">
        <v>368</v>
      </c>
      <c r="G193" s="152" t="s">
        <v>287</v>
      </c>
      <c r="H193" s="153">
        <v>1</v>
      </c>
      <c r="I193" s="154"/>
      <c r="J193" s="153">
        <f t="shared" si="30"/>
        <v>0</v>
      </c>
      <c r="K193" s="155"/>
      <c r="L193" s="156"/>
      <c r="M193" s="157" t="s">
        <v>1</v>
      </c>
      <c r="N193" s="158" t="s">
        <v>40</v>
      </c>
      <c r="P193" s="144">
        <f t="shared" si="31"/>
        <v>0</v>
      </c>
      <c r="Q193" s="144">
        <v>8.5400000000000004E-2</v>
      </c>
      <c r="R193" s="144">
        <f t="shared" si="32"/>
        <v>8.5400000000000004E-2</v>
      </c>
      <c r="S193" s="144">
        <v>0</v>
      </c>
      <c r="T193" s="145">
        <f t="shared" si="33"/>
        <v>0</v>
      </c>
      <c r="AR193" s="146" t="s">
        <v>230</v>
      </c>
      <c r="AT193" s="146" t="s">
        <v>227</v>
      </c>
      <c r="AU193" s="146" t="s">
        <v>126</v>
      </c>
      <c r="AY193" s="13" t="s">
        <v>119</v>
      </c>
      <c r="BE193" s="147">
        <f t="shared" si="34"/>
        <v>0</v>
      </c>
      <c r="BF193" s="147">
        <f t="shared" si="35"/>
        <v>0</v>
      </c>
      <c r="BG193" s="147">
        <f t="shared" si="36"/>
        <v>0</v>
      </c>
      <c r="BH193" s="147">
        <f t="shared" si="37"/>
        <v>0</v>
      </c>
      <c r="BI193" s="147">
        <f t="shared" si="38"/>
        <v>0</v>
      </c>
      <c r="BJ193" s="13" t="s">
        <v>126</v>
      </c>
      <c r="BK193" s="148">
        <f t="shared" si="39"/>
        <v>0</v>
      </c>
      <c r="BL193" s="13" t="s">
        <v>187</v>
      </c>
      <c r="BM193" s="146" t="s">
        <v>369</v>
      </c>
    </row>
    <row r="194" spans="2:65" s="1" customFormat="1" ht="24.25" customHeight="1">
      <c r="B194" s="134"/>
      <c r="C194" s="135" t="s">
        <v>370</v>
      </c>
      <c r="D194" s="135" t="s">
        <v>121</v>
      </c>
      <c r="E194" s="136" t="s">
        <v>371</v>
      </c>
      <c r="F194" s="137" t="s">
        <v>372</v>
      </c>
      <c r="G194" s="138" t="s">
        <v>373</v>
      </c>
      <c r="H194" s="139">
        <v>295</v>
      </c>
      <c r="I194" s="140"/>
      <c r="J194" s="139">
        <f t="shared" si="30"/>
        <v>0</v>
      </c>
      <c r="K194" s="141"/>
      <c r="L194" s="28"/>
      <c r="M194" s="142" t="s">
        <v>1</v>
      </c>
      <c r="N194" s="143" t="s">
        <v>40</v>
      </c>
      <c r="P194" s="144">
        <f t="shared" si="31"/>
        <v>0</v>
      </c>
      <c r="Q194" s="144">
        <v>5.0000000000000002E-5</v>
      </c>
      <c r="R194" s="144">
        <f t="shared" si="32"/>
        <v>1.4750000000000001E-2</v>
      </c>
      <c r="S194" s="144">
        <v>0</v>
      </c>
      <c r="T194" s="145">
        <f t="shared" si="33"/>
        <v>0</v>
      </c>
      <c r="AR194" s="146" t="s">
        <v>187</v>
      </c>
      <c r="AT194" s="146" t="s">
        <v>121</v>
      </c>
      <c r="AU194" s="146" t="s">
        <v>126</v>
      </c>
      <c r="AY194" s="13" t="s">
        <v>119</v>
      </c>
      <c r="BE194" s="147">
        <f t="shared" si="34"/>
        <v>0</v>
      </c>
      <c r="BF194" s="147">
        <f t="shared" si="35"/>
        <v>0</v>
      </c>
      <c r="BG194" s="147">
        <f t="shared" si="36"/>
        <v>0</v>
      </c>
      <c r="BH194" s="147">
        <f t="shared" si="37"/>
        <v>0</v>
      </c>
      <c r="BI194" s="147">
        <f t="shared" si="38"/>
        <v>0</v>
      </c>
      <c r="BJ194" s="13" t="s">
        <v>126</v>
      </c>
      <c r="BK194" s="148">
        <f t="shared" si="39"/>
        <v>0</v>
      </c>
      <c r="BL194" s="13" t="s">
        <v>187</v>
      </c>
      <c r="BM194" s="146" t="s">
        <v>374</v>
      </c>
    </row>
    <row r="195" spans="2:65" s="1" customFormat="1" ht="24.25" customHeight="1">
      <c r="B195" s="134"/>
      <c r="C195" s="149" t="s">
        <v>375</v>
      </c>
      <c r="D195" s="149" t="s">
        <v>227</v>
      </c>
      <c r="E195" s="150" t="s">
        <v>376</v>
      </c>
      <c r="F195" s="151" t="s">
        <v>377</v>
      </c>
      <c r="G195" s="152" t="s">
        <v>176</v>
      </c>
      <c r="H195" s="153">
        <v>0.29499999999999998</v>
      </c>
      <c r="I195" s="154"/>
      <c r="J195" s="153">
        <f t="shared" si="30"/>
        <v>0</v>
      </c>
      <c r="K195" s="155"/>
      <c r="L195" s="156"/>
      <c r="M195" s="157" t="s">
        <v>1</v>
      </c>
      <c r="N195" s="158" t="s">
        <v>40</v>
      </c>
      <c r="P195" s="144">
        <f t="shared" si="31"/>
        <v>0</v>
      </c>
      <c r="Q195" s="144">
        <v>1</v>
      </c>
      <c r="R195" s="144">
        <f t="shared" si="32"/>
        <v>0.29499999999999998</v>
      </c>
      <c r="S195" s="144">
        <v>0</v>
      </c>
      <c r="T195" s="145">
        <f t="shared" si="33"/>
        <v>0</v>
      </c>
      <c r="AR195" s="146" t="s">
        <v>230</v>
      </c>
      <c r="AT195" s="146" t="s">
        <v>227</v>
      </c>
      <c r="AU195" s="146" t="s">
        <v>126</v>
      </c>
      <c r="AY195" s="13" t="s">
        <v>119</v>
      </c>
      <c r="BE195" s="147">
        <f t="shared" si="34"/>
        <v>0</v>
      </c>
      <c r="BF195" s="147">
        <f t="shared" si="35"/>
        <v>0</v>
      </c>
      <c r="BG195" s="147">
        <f t="shared" si="36"/>
        <v>0</v>
      </c>
      <c r="BH195" s="147">
        <f t="shared" si="37"/>
        <v>0</v>
      </c>
      <c r="BI195" s="147">
        <f t="shared" si="38"/>
        <v>0</v>
      </c>
      <c r="BJ195" s="13" t="s">
        <v>126</v>
      </c>
      <c r="BK195" s="148">
        <f t="shared" si="39"/>
        <v>0</v>
      </c>
      <c r="BL195" s="13" t="s">
        <v>187</v>
      </c>
      <c r="BM195" s="146" t="s">
        <v>378</v>
      </c>
    </row>
    <row r="196" spans="2:65" s="1" customFormat="1" ht="24.25" customHeight="1">
      <c r="B196" s="134"/>
      <c r="C196" s="135" t="s">
        <v>379</v>
      </c>
      <c r="D196" s="135" t="s">
        <v>121</v>
      </c>
      <c r="E196" s="136" t="s">
        <v>380</v>
      </c>
      <c r="F196" s="137" t="s">
        <v>381</v>
      </c>
      <c r="G196" s="138" t="s">
        <v>264</v>
      </c>
      <c r="H196" s="140"/>
      <c r="I196" s="140"/>
      <c r="J196" s="139">
        <f t="shared" si="30"/>
        <v>0</v>
      </c>
      <c r="K196" s="141"/>
      <c r="L196" s="28"/>
      <c r="M196" s="159" t="s">
        <v>1</v>
      </c>
      <c r="N196" s="160" t="s">
        <v>40</v>
      </c>
      <c r="O196" s="161"/>
      <c r="P196" s="162">
        <f t="shared" si="31"/>
        <v>0</v>
      </c>
      <c r="Q196" s="162">
        <v>0</v>
      </c>
      <c r="R196" s="162">
        <f t="shared" si="32"/>
        <v>0</v>
      </c>
      <c r="S196" s="162">
        <v>0</v>
      </c>
      <c r="T196" s="163">
        <f t="shared" si="33"/>
        <v>0</v>
      </c>
      <c r="AR196" s="146" t="s">
        <v>187</v>
      </c>
      <c r="AT196" s="146" t="s">
        <v>121</v>
      </c>
      <c r="AU196" s="146" t="s">
        <v>126</v>
      </c>
      <c r="AY196" s="13" t="s">
        <v>119</v>
      </c>
      <c r="BE196" s="147">
        <f t="shared" si="34"/>
        <v>0</v>
      </c>
      <c r="BF196" s="147">
        <f t="shared" si="35"/>
        <v>0</v>
      </c>
      <c r="BG196" s="147">
        <f t="shared" si="36"/>
        <v>0</v>
      </c>
      <c r="BH196" s="147">
        <f t="shared" si="37"/>
        <v>0</v>
      </c>
      <c r="BI196" s="147">
        <f t="shared" si="38"/>
        <v>0</v>
      </c>
      <c r="BJ196" s="13" t="s">
        <v>126</v>
      </c>
      <c r="BK196" s="148">
        <f t="shared" si="39"/>
        <v>0</v>
      </c>
      <c r="BL196" s="13" t="s">
        <v>187</v>
      </c>
      <c r="BM196" s="146" t="s">
        <v>382</v>
      </c>
    </row>
    <row r="197" spans="2:65" s="1" customFormat="1" ht="7" customHeight="1">
      <c r="B197" s="43"/>
      <c r="C197" s="44"/>
      <c r="D197" s="44"/>
      <c r="E197" s="44"/>
      <c r="F197" s="44"/>
      <c r="G197" s="44"/>
      <c r="H197" s="44"/>
      <c r="I197" s="44"/>
      <c r="J197" s="44"/>
      <c r="K197" s="44"/>
      <c r="L197" s="28"/>
    </row>
  </sheetData>
  <autoFilter ref="C123:K196" xr:uid="{00000000-0009-0000-0000-000001000000}"/>
  <mergeCells count="6">
    <mergeCell ref="L2:V2"/>
    <mergeCell ref="E7:H7"/>
    <mergeCell ref="E16:H16"/>
    <mergeCell ref="E25:H25"/>
    <mergeCell ref="E85:H85"/>
    <mergeCell ref="E116:H116"/>
  </mergeCells>
  <pageMargins left="0.39374999999999999" right="0.39374999999999999" top="0.39374999999999999" bottom="0.39374999999999999" header="0" footer="0"/>
  <pageSetup paperSize="9" scale="98" fitToHeight="100" orientation="portrait" blackAndWhite="1"/>
  <headerFooter>
    <oddFooter>&amp;CStrana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BM129"/>
  <sheetViews>
    <sheetView showGridLines="0" topLeftCell="A119" workbookViewId="0">
      <selection activeCell="F139" sqref="F139"/>
    </sheetView>
  </sheetViews>
  <sheetFormatPr baseColWidth="10" defaultRowHeight="16"/>
  <cols>
    <col min="1" max="1" width="8.25" customWidth="1"/>
    <col min="2" max="2" width="1.25" customWidth="1"/>
    <col min="3" max="4" width="4.25" customWidth="1"/>
    <col min="5" max="5" width="17.25" customWidth="1"/>
    <col min="6" max="6" width="50.75" customWidth="1"/>
    <col min="7" max="7" width="7.5" customWidth="1"/>
    <col min="8" max="8" width="14" customWidth="1"/>
    <col min="9" max="9" width="15.75" customWidth="1"/>
    <col min="10" max="10" width="22.25" customWidth="1"/>
    <col min="11" max="11" width="22.25" hidden="1" customWidth="1"/>
    <col min="12" max="12" width="9.25" customWidth="1"/>
    <col min="13" max="13" width="10.75" hidden="1" customWidth="1"/>
    <col min="14" max="14" width="9.25" hidden="1"/>
    <col min="15" max="20" width="14.25" hidden="1" customWidth="1"/>
    <col min="21" max="21" width="16.25" hidden="1" customWidth="1"/>
    <col min="22" max="22" width="12.25" customWidth="1"/>
    <col min="23" max="23" width="16.25" customWidth="1"/>
    <col min="24" max="24" width="12.25" customWidth="1"/>
    <col min="25" max="25" width="15" customWidth="1"/>
    <col min="26" max="26" width="11" customWidth="1"/>
    <col min="27" max="27" width="15" customWidth="1"/>
    <col min="28" max="28" width="16.25" customWidth="1"/>
    <col min="29" max="29" width="11" customWidth="1"/>
    <col min="30" max="30" width="15" customWidth="1"/>
    <col min="31" max="31" width="16.25" customWidth="1"/>
    <col min="44" max="65" width="9.25" hidden="1"/>
  </cols>
  <sheetData>
    <row r="2" spans="2:46" ht="37" customHeight="1">
      <c r="L2" s="204" t="s">
        <v>5</v>
      </c>
      <c r="M2" s="168"/>
      <c r="N2" s="168"/>
      <c r="O2" s="168"/>
      <c r="P2" s="168"/>
      <c r="Q2" s="168"/>
      <c r="R2" s="168"/>
      <c r="S2" s="168"/>
      <c r="T2" s="168"/>
      <c r="U2" s="168"/>
      <c r="V2" s="168"/>
      <c r="AT2" s="13" t="s">
        <v>83</v>
      </c>
    </row>
    <row r="3" spans="2:46" ht="7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74</v>
      </c>
    </row>
    <row r="4" spans="2:46" ht="25" customHeight="1">
      <c r="B4" s="16"/>
      <c r="D4" s="17" t="s">
        <v>87</v>
      </c>
      <c r="L4" s="16"/>
      <c r="M4" s="86" t="s">
        <v>9</v>
      </c>
      <c r="AT4" s="13" t="s">
        <v>3</v>
      </c>
    </row>
    <row r="5" spans="2:46" ht="7" customHeight="1">
      <c r="B5" s="16"/>
      <c r="L5" s="16"/>
    </row>
    <row r="6" spans="2:46" ht="12" customHeight="1">
      <c r="B6" s="16"/>
      <c r="D6" s="23" t="s">
        <v>14</v>
      </c>
      <c r="L6" s="16"/>
    </row>
    <row r="7" spans="2:46" ht="26.25" customHeight="1">
      <c r="B7" s="16"/>
      <c r="E7" s="207" t="str">
        <f>'Rekapitulácia stavby'!K6</f>
        <v>Rekonštrukcia hospodárskych objektov - TEĽATNÍK - rekonštrukcia strechy a krmného žľabu</v>
      </c>
      <c r="F7" s="208"/>
      <c r="G7" s="208"/>
      <c r="H7" s="208"/>
      <c r="L7" s="16"/>
    </row>
    <row r="8" spans="2:46" s="1" customFormat="1" ht="12" customHeight="1">
      <c r="B8" s="28"/>
      <c r="D8" s="23" t="s">
        <v>383</v>
      </c>
      <c r="L8" s="28"/>
    </row>
    <row r="9" spans="2:46" s="1" customFormat="1" ht="16.5" customHeight="1">
      <c r="B9" s="28"/>
      <c r="E9" s="186" t="s">
        <v>384</v>
      </c>
      <c r="F9" s="205"/>
      <c r="G9" s="205"/>
      <c r="H9" s="205"/>
      <c r="L9" s="28"/>
    </row>
    <row r="10" spans="2:46" s="1" customFormat="1" ht="11">
      <c r="B10" s="28"/>
      <c r="L10" s="28"/>
    </row>
    <row r="11" spans="2:46" s="1" customFormat="1" ht="12" customHeight="1">
      <c r="B11" s="28"/>
      <c r="D11" s="23" t="s">
        <v>16</v>
      </c>
      <c r="F11" s="21" t="s">
        <v>1</v>
      </c>
      <c r="I11" s="23" t="s">
        <v>17</v>
      </c>
      <c r="J11" s="21" t="s">
        <v>1</v>
      </c>
      <c r="L11" s="28"/>
    </row>
    <row r="12" spans="2:46" s="1" customFormat="1" ht="12" customHeight="1">
      <c r="B12" s="28"/>
      <c r="D12" s="23" t="s">
        <v>18</v>
      </c>
      <c r="F12" s="21" t="s">
        <v>19</v>
      </c>
      <c r="I12" s="23" t="s">
        <v>20</v>
      </c>
      <c r="J12" s="211" t="str">
        <f>'Rekapitulácia stavby'!AN8</f>
        <v>vyplň údaj</v>
      </c>
      <c r="L12" s="28"/>
    </row>
    <row r="13" spans="2:46" s="1" customFormat="1" ht="10.75" customHeight="1">
      <c r="B13" s="28"/>
      <c r="L13" s="28"/>
    </row>
    <row r="14" spans="2:46" s="1" customFormat="1" ht="12" customHeight="1">
      <c r="B14" s="28"/>
      <c r="D14" s="23" t="s">
        <v>21</v>
      </c>
      <c r="I14" s="23" t="s">
        <v>22</v>
      </c>
      <c r="J14" s="21" t="s">
        <v>1</v>
      </c>
      <c r="L14" s="28"/>
    </row>
    <row r="15" spans="2:46" s="1" customFormat="1" ht="18" customHeight="1">
      <c r="B15" s="28"/>
      <c r="E15" s="21" t="s">
        <v>23</v>
      </c>
      <c r="I15" s="23" t="s">
        <v>24</v>
      </c>
      <c r="J15" s="21" t="s">
        <v>1</v>
      </c>
      <c r="L15" s="28"/>
    </row>
    <row r="16" spans="2:46" s="1" customFormat="1" ht="7" customHeight="1">
      <c r="B16" s="28"/>
      <c r="L16" s="28"/>
    </row>
    <row r="17" spans="2:12" s="1" customFormat="1" ht="12" customHeight="1">
      <c r="B17" s="28"/>
      <c r="D17" s="23" t="s">
        <v>25</v>
      </c>
      <c r="I17" s="23" t="s">
        <v>22</v>
      </c>
      <c r="J17" s="24" t="str">
        <f>'Rekapitulácia stavby'!AN13</f>
        <v>Vyplň údaj</v>
      </c>
      <c r="L17" s="28"/>
    </row>
    <row r="18" spans="2:12" s="1" customFormat="1" ht="18" customHeight="1">
      <c r="B18" s="28"/>
      <c r="E18" s="206" t="str">
        <f>'Rekapitulácia stavby'!E14</f>
        <v>Vyplň údaj</v>
      </c>
      <c r="F18" s="167"/>
      <c r="G18" s="167"/>
      <c r="H18" s="167"/>
      <c r="I18" s="23" t="s">
        <v>24</v>
      </c>
      <c r="J18" s="24" t="str">
        <f>'Rekapitulácia stavby'!AN14</f>
        <v>Vyplň údaj</v>
      </c>
      <c r="L18" s="28"/>
    </row>
    <row r="19" spans="2:12" s="1" customFormat="1" ht="7" customHeight="1">
      <c r="B19" s="28"/>
      <c r="L19" s="28"/>
    </row>
    <row r="20" spans="2:12" s="1" customFormat="1" ht="12" customHeight="1">
      <c r="B20" s="28"/>
      <c r="D20" s="23" t="s">
        <v>27</v>
      </c>
      <c r="I20" s="23" t="s">
        <v>22</v>
      </c>
      <c r="J20" s="21" t="s">
        <v>1</v>
      </c>
      <c r="L20" s="28"/>
    </row>
    <row r="21" spans="2:12" s="1" customFormat="1" ht="18" customHeight="1">
      <c r="B21" s="28"/>
      <c r="E21" s="21" t="s">
        <v>28</v>
      </c>
      <c r="I21" s="23" t="s">
        <v>24</v>
      </c>
      <c r="J21" s="21" t="s">
        <v>1</v>
      </c>
      <c r="L21" s="28"/>
    </row>
    <row r="22" spans="2:12" s="1" customFormat="1" ht="7" customHeight="1">
      <c r="B22" s="28"/>
      <c r="L22" s="28"/>
    </row>
    <row r="23" spans="2:12" s="1" customFormat="1" ht="12" customHeight="1">
      <c r="B23" s="28"/>
      <c r="D23" s="23" t="s">
        <v>31</v>
      </c>
      <c r="I23" s="23" t="s">
        <v>22</v>
      </c>
      <c r="J23" s="21" t="str">
        <f>IF('Rekapitulácia stavby'!AN19="","",'Rekapitulácia stavby'!AN19)</f>
        <v/>
      </c>
      <c r="L23" s="28"/>
    </row>
    <row r="24" spans="2:12" s="1" customFormat="1" ht="18" customHeight="1">
      <c r="B24" s="28"/>
      <c r="E24" s="21" t="str">
        <f>IF('Rekapitulácia stavby'!E20="","",'Rekapitulácia stavby'!E20)</f>
        <v xml:space="preserve"> </v>
      </c>
      <c r="I24" s="23" t="s">
        <v>24</v>
      </c>
      <c r="J24" s="21" t="str">
        <f>IF('Rekapitulácia stavby'!AN20="","",'Rekapitulácia stavby'!AN20)</f>
        <v/>
      </c>
      <c r="L24" s="28"/>
    </row>
    <row r="25" spans="2:12" s="1" customFormat="1" ht="7" customHeight="1">
      <c r="B25" s="28"/>
      <c r="L25" s="28"/>
    </row>
    <row r="26" spans="2:12" s="1" customFormat="1" ht="12" customHeight="1">
      <c r="B26" s="28"/>
      <c r="D26" s="23" t="s">
        <v>33</v>
      </c>
      <c r="L26" s="28"/>
    </row>
    <row r="27" spans="2:12" s="7" customFormat="1" ht="16.5" customHeight="1">
      <c r="B27" s="87"/>
      <c r="E27" s="172" t="s">
        <v>1</v>
      </c>
      <c r="F27" s="172"/>
      <c r="G27" s="172"/>
      <c r="H27" s="172"/>
      <c r="L27" s="87"/>
    </row>
    <row r="28" spans="2:12" s="1" customFormat="1" ht="7" customHeight="1">
      <c r="B28" s="28"/>
      <c r="L28" s="28"/>
    </row>
    <row r="29" spans="2:12" s="1" customFormat="1" ht="7" customHeight="1">
      <c r="B29" s="28"/>
      <c r="D29" s="52"/>
      <c r="E29" s="52"/>
      <c r="F29" s="52"/>
      <c r="G29" s="52"/>
      <c r="H29" s="52"/>
      <c r="I29" s="52"/>
      <c r="J29" s="52"/>
      <c r="K29" s="52"/>
      <c r="L29" s="28"/>
    </row>
    <row r="30" spans="2:12" s="1" customFormat="1" ht="25.5" customHeight="1">
      <c r="B30" s="28"/>
      <c r="D30" s="88" t="s">
        <v>34</v>
      </c>
      <c r="J30" s="65">
        <f>ROUND(J119, 2)</f>
        <v>0</v>
      </c>
      <c r="L30" s="28"/>
    </row>
    <row r="31" spans="2:12" s="1" customFormat="1" ht="7" customHeight="1">
      <c r="B31" s="28"/>
      <c r="D31" s="52"/>
      <c r="E31" s="52"/>
      <c r="F31" s="52"/>
      <c r="G31" s="52"/>
      <c r="H31" s="52"/>
      <c r="I31" s="52"/>
      <c r="J31" s="52"/>
      <c r="K31" s="52"/>
      <c r="L31" s="28"/>
    </row>
    <row r="32" spans="2:12" s="1" customFormat="1" ht="14.5" customHeight="1">
      <c r="B32" s="28"/>
      <c r="F32" s="31" t="s">
        <v>36</v>
      </c>
      <c r="I32" s="31" t="s">
        <v>35</v>
      </c>
      <c r="J32" s="31" t="s">
        <v>37</v>
      </c>
      <c r="L32" s="28"/>
    </row>
    <row r="33" spans="2:12" s="1" customFormat="1" ht="14.5" customHeight="1">
      <c r="B33" s="28"/>
      <c r="D33" s="54" t="s">
        <v>38</v>
      </c>
      <c r="E33" s="33" t="s">
        <v>39</v>
      </c>
      <c r="F33" s="89">
        <f>ROUND((SUM(BE119:BE128)),  2)</f>
        <v>0</v>
      </c>
      <c r="G33" s="90"/>
      <c r="H33" s="90"/>
      <c r="I33" s="91">
        <v>0.2</v>
      </c>
      <c r="J33" s="89">
        <f>ROUND(((SUM(BE119:BE128))*I33),  2)</f>
        <v>0</v>
      </c>
      <c r="L33" s="28"/>
    </row>
    <row r="34" spans="2:12" s="1" customFormat="1" ht="14.5" customHeight="1">
      <c r="B34" s="28"/>
      <c r="E34" s="33" t="s">
        <v>40</v>
      </c>
      <c r="F34" s="89">
        <f>ROUND((SUM(BF119:BF128)),  2)</f>
        <v>0</v>
      </c>
      <c r="G34" s="90"/>
      <c r="H34" s="90"/>
      <c r="I34" s="91">
        <v>0.2</v>
      </c>
      <c r="J34" s="89">
        <f>ROUND(((SUM(BF119:BF128))*I34),  2)</f>
        <v>0</v>
      </c>
      <c r="L34" s="28"/>
    </row>
    <row r="35" spans="2:12" s="1" customFormat="1" ht="14.5" hidden="1" customHeight="1">
      <c r="B35" s="28"/>
      <c r="E35" s="23" t="s">
        <v>41</v>
      </c>
      <c r="F35" s="92">
        <f>ROUND((SUM(BG119:BG128)),  2)</f>
        <v>0</v>
      </c>
      <c r="I35" s="93">
        <v>0.2</v>
      </c>
      <c r="J35" s="92">
        <f>0</f>
        <v>0</v>
      </c>
      <c r="L35" s="28"/>
    </row>
    <row r="36" spans="2:12" s="1" customFormat="1" ht="14.5" hidden="1" customHeight="1">
      <c r="B36" s="28"/>
      <c r="E36" s="23" t="s">
        <v>42</v>
      </c>
      <c r="F36" s="92">
        <f>ROUND((SUM(BH119:BH128)),  2)</f>
        <v>0</v>
      </c>
      <c r="I36" s="93">
        <v>0.2</v>
      </c>
      <c r="J36" s="92">
        <f>0</f>
        <v>0</v>
      </c>
      <c r="L36" s="28"/>
    </row>
    <row r="37" spans="2:12" s="1" customFormat="1" ht="14.5" hidden="1" customHeight="1">
      <c r="B37" s="28"/>
      <c r="E37" s="33" t="s">
        <v>43</v>
      </c>
      <c r="F37" s="89">
        <f>ROUND((SUM(BI119:BI128)),  2)</f>
        <v>0</v>
      </c>
      <c r="G37" s="90"/>
      <c r="H37" s="90"/>
      <c r="I37" s="91">
        <v>0</v>
      </c>
      <c r="J37" s="89">
        <f>0</f>
        <v>0</v>
      </c>
      <c r="L37" s="28"/>
    </row>
    <row r="38" spans="2:12" s="1" customFormat="1" ht="7" customHeight="1">
      <c r="B38" s="28"/>
      <c r="L38" s="28"/>
    </row>
    <row r="39" spans="2:12" s="1" customFormat="1" ht="25.5" customHeight="1">
      <c r="B39" s="28"/>
      <c r="C39" s="94"/>
      <c r="D39" s="95" t="s">
        <v>44</v>
      </c>
      <c r="E39" s="56"/>
      <c r="F39" s="56"/>
      <c r="G39" s="96" t="s">
        <v>45</v>
      </c>
      <c r="H39" s="97" t="s">
        <v>46</v>
      </c>
      <c r="I39" s="56"/>
      <c r="J39" s="98">
        <f>SUM(J30:J37)</f>
        <v>0</v>
      </c>
      <c r="K39" s="99"/>
      <c r="L39" s="28"/>
    </row>
    <row r="40" spans="2:12" s="1" customFormat="1" ht="14.5" customHeight="1">
      <c r="B40" s="28"/>
      <c r="L40" s="28"/>
    </row>
    <row r="41" spans="2:12" ht="14.5" customHeight="1">
      <c r="B41" s="16"/>
      <c r="L41" s="16"/>
    </row>
    <row r="42" spans="2:12" ht="14.5" customHeight="1">
      <c r="B42" s="16"/>
      <c r="L42" s="16"/>
    </row>
    <row r="43" spans="2:12" ht="14.5" customHeight="1">
      <c r="B43" s="16"/>
      <c r="L43" s="16"/>
    </row>
    <row r="44" spans="2:12" ht="14.5" customHeight="1">
      <c r="B44" s="16"/>
      <c r="L44" s="16"/>
    </row>
    <row r="45" spans="2:12" ht="14.5" customHeight="1">
      <c r="B45" s="16"/>
      <c r="L45" s="16"/>
    </row>
    <row r="46" spans="2:12" ht="14.5" customHeight="1">
      <c r="B46" s="16"/>
      <c r="L46" s="16"/>
    </row>
    <row r="47" spans="2:12" ht="14.5" customHeight="1">
      <c r="B47" s="16"/>
      <c r="L47" s="16"/>
    </row>
    <row r="48" spans="2:12" ht="14.5" customHeight="1">
      <c r="B48" s="16"/>
      <c r="L48" s="16"/>
    </row>
    <row r="49" spans="2:12" ht="14.5" customHeight="1">
      <c r="B49" s="16"/>
      <c r="L49" s="16"/>
    </row>
    <row r="50" spans="2:12" s="1" customFormat="1" ht="14.5" customHeight="1">
      <c r="B50" s="28"/>
      <c r="D50" s="40" t="s">
        <v>47</v>
      </c>
      <c r="E50" s="41"/>
      <c r="F50" s="41"/>
      <c r="G50" s="40" t="s">
        <v>48</v>
      </c>
      <c r="H50" s="41"/>
      <c r="I50" s="41"/>
      <c r="J50" s="41"/>
      <c r="K50" s="41"/>
      <c r="L50" s="28"/>
    </row>
    <row r="51" spans="2:12" ht="11">
      <c r="B51" s="16"/>
      <c r="L51" s="16"/>
    </row>
    <row r="52" spans="2:12" ht="11">
      <c r="B52" s="16"/>
      <c r="L52" s="16"/>
    </row>
    <row r="53" spans="2:12" ht="11">
      <c r="B53" s="16"/>
      <c r="L53" s="16"/>
    </row>
    <row r="54" spans="2:12" ht="11">
      <c r="B54" s="16"/>
      <c r="L54" s="16"/>
    </row>
    <row r="55" spans="2:12" ht="11">
      <c r="B55" s="16"/>
      <c r="L55" s="16"/>
    </row>
    <row r="56" spans="2:12" ht="11">
      <c r="B56" s="16"/>
      <c r="L56" s="16"/>
    </row>
    <row r="57" spans="2:12" ht="11">
      <c r="B57" s="16"/>
      <c r="L57" s="16"/>
    </row>
    <row r="58" spans="2:12" ht="11">
      <c r="B58" s="16"/>
      <c r="L58" s="16"/>
    </row>
    <row r="59" spans="2:12" ht="11">
      <c r="B59" s="16"/>
      <c r="L59" s="16"/>
    </row>
    <row r="60" spans="2:12" ht="11">
      <c r="B60" s="16"/>
      <c r="L60" s="16"/>
    </row>
    <row r="61" spans="2:12" s="1" customFormat="1" ht="13">
      <c r="B61" s="28"/>
      <c r="D61" s="42" t="s">
        <v>49</v>
      </c>
      <c r="E61" s="30"/>
      <c r="F61" s="100" t="s">
        <v>50</v>
      </c>
      <c r="G61" s="42" t="s">
        <v>49</v>
      </c>
      <c r="H61" s="30"/>
      <c r="I61" s="30"/>
      <c r="J61" s="101" t="s">
        <v>50</v>
      </c>
      <c r="K61" s="30"/>
      <c r="L61" s="28"/>
    </row>
    <row r="62" spans="2:12" ht="11">
      <c r="B62" s="16"/>
      <c r="L62" s="16"/>
    </row>
    <row r="63" spans="2:12" ht="11">
      <c r="B63" s="16"/>
      <c r="L63" s="16"/>
    </row>
    <row r="64" spans="2:12" ht="11">
      <c r="B64" s="16"/>
      <c r="L64" s="16"/>
    </row>
    <row r="65" spans="2:12" s="1" customFormat="1" ht="13">
      <c r="B65" s="28"/>
      <c r="D65" s="40" t="s">
        <v>51</v>
      </c>
      <c r="E65" s="41"/>
      <c r="F65" s="41"/>
      <c r="G65" s="40" t="s">
        <v>52</v>
      </c>
      <c r="H65" s="41"/>
      <c r="I65" s="41"/>
      <c r="J65" s="41"/>
      <c r="K65" s="41"/>
      <c r="L65" s="28"/>
    </row>
    <row r="66" spans="2:12" ht="11">
      <c r="B66" s="16"/>
      <c r="L66" s="16"/>
    </row>
    <row r="67" spans="2:12" ht="11">
      <c r="B67" s="16"/>
      <c r="L67" s="16"/>
    </row>
    <row r="68" spans="2:12" ht="11">
      <c r="B68" s="16"/>
      <c r="L68" s="16"/>
    </row>
    <row r="69" spans="2:12" ht="11">
      <c r="B69" s="16"/>
      <c r="L69" s="16"/>
    </row>
    <row r="70" spans="2:12" ht="11">
      <c r="B70" s="16"/>
      <c r="L70" s="16"/>
    </row>
    <row r="71" spans="2:12" ht="11">
      <c r="B71" s="16"/>
      <c r="L71" s="16"/>
    </row>
    <row r="72" spans="2:12" ht="11">
      <c r="B72" s="16"/>
      <c r="L72" s="16"/>
    </row>
    <row r="73" spans="2:12" ht="11">
      <c r="B73" s="16"/>
      <c r="L73" s="16"/>
    </row>
    <row r="74" spans="2:12" ht="11">
      <c r="B74" s="16"/>
      <c r="L74" s="16"/>
    </row>
    <row r="75" spans="2:12" ht="11">
      <c r="B75" s="16"/>
      <c r="L75" s="16"/>
    </row>
    <row r="76" spans="2:12" s="1" customFormat="1" ht="13">
      <c r="B76" s="28"/>
      <c r="D76" s="42" t="s">
        <v>49</v>
      </c>
      <c r="E76" s="30"/>
      <c r="F76" s="100" t="s">
        <v>50</v>
      </c>
      <c r="G76" s="42" t="s">
        <v>49</v>
      </c>
      <c r="H76" s="30"/>
      <c r="I76" s="30"/>
      <c r="J76" s="101" t="s">
        <v>50</v>
      </c>
      <c r="K76" s="30"/>
      <c r="L76" s="28"/>
    </row>
    <row r="77" spans="2:12" s="1" customFormat="1" ht="14.5" customHeight="1"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28"/>
    </row>
    <row r="81" spans="2:47" s="1" customFormat="1" ht="7" customHeight="1"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28"/>
    </row>
    <row r="82" spans="2:47" s="1" customFormat="1" ht="25" customHeight="1">
      <c r="B82" s="28"/>
      <c r="C82" s="17" t="s">
        <v>88</v>
      </c>
      <c r="L82" s="28"/>
    </row>
    <row r="83" spans="2:47" s="1" customFormat="1" ht="7" customHeight="1">
      <c r="B83" s="28"/>
      <c r="L83" s="28"/>
    </row>
    <row r="84" spans="2:47" s="1" customFormat="1" ht="12" customHeight="1">
      <c r="B84" s="28"/>
      <c r="C84" s="23" t="s">
        <v>14</v>
      </c>
      <c r="L84" s="28"/>
    </row>
    <row r="85" spans="2:47" s="1" customFormat="1" ht="26.25" customHeight="1">
      <c r="B85" s="28"/>
      <c r="E85" s="207" t="str">
        <f>E7</f>
        <v>Rekonštrukcia hospodárskych objektov - TEĽATNÍK - rekonštrukcia strechy a krmného žľabu</v>
      </c>
      <c r="F85" s="208"/>
      <c r="G85" s="208"/>
      <c r="H85" s="208"/>
      <c r="L85" s="28"/>
    </row>
    <row r="86" spans="2:47" s="1" customFormat="1" ht="12" customHeight="1">
      <c r="B86" s="28"/>
      <c r="C86" s="23" t="s">
        <v>383</v>
      </c>
      <c r="L86" s="28"/>
    </row>
    <row r="87" spans="2:47" s="1" customFormat="1" ht="16.5" customHeight="1">
      <c r="B87" s="28"/>
      <c r="E87" s="186" t="str">
        <f>E9</f>
        <v>12-06-1/2024 - Spevnené plochy</v>
      </c>
      <c r="F87" s="205"/>
      <c r="G87" s="205"/>
      <c r="H87" s="205"/>
      <c r="L87" s="28"/>
    </row>
    <row r="88" spans="2:47" s="1" customFormat="1" ht="7" customHeight="1">
      <c r="B88" s="28"/>
      <c r="L88" s="28"/>
    </row>
    <row r="89" spans="2:47" s="1" customFormat="1" ht="12" customHeight="1">
      <c r="B89" s="28"/>
      <c r="C89" s="23" t="s">
        <v>18</v>
      </c>
      <c r="F89" s="21" t="str">
        <f>F12</f>
        <v>Vyšné Valice</v>
      </c>
      <c r="I89" s="23" t="s">
        <v>20</v>
      </c>
      <c r="J89" s="211" t="str">
        <f>IF(J12="","",J12)</f>
        <v>vyplň údaj</v>
      </c>
      <c r="L89" s="28"/>
    </row>
    <row r="90" spans="2:47" s="1" customFormat="1" ht="7" customHeight="1">
      <c r="B90" s="28"/>
      <c r="L90" s="28"/>
    </row>
    <row r="91" spans="2:47" s="1" customFormat="1" ht="25.75" customHeight="1">
      <c r="B91" s="28"/>
      <c r="C91" s="23" t="s">
        <v>21</v>
      </c>
      <c r="F91" s="21" t="str">
        <f>E15</f>
        <v>AGRO - DERBY, spol. s.r.o., Výšné Valice</v>
      </c>
      <c r="I91" s="23" t="s">
        <v>27</v>
      </c>
      <c r="J91" s="26" t="str">
        <f>E21</f>
        <v>Ing. Barnabáš Máté, Rimavská Sobota</v>
      </c>
      <c r="L91" s="28"/>
    </row>
    <row r="92" spans="2:47" s="1" customFormat="1" ht="15.25" customHeight="1">
      <c r="B92" s="28"/>
      <c r="C92" s="23" t="s">
        <v>25</v>
      </c>
      <c r="F92" s="212" t="str">
        <f>IF(E18="","",E18)</f>
        <v>Vyplň údaj</v>
      </c>
      <c r="I92" s="23" t="s">
        <v>31</v>
      </c>
      <c r="J92" s="26" t="str">
        <f>E24</f>
        <v xml:space="preserve"> </v>
      </c>
      <c r="L92" s="28"/>
    </row>
    <row r="93" spans="2:47" s="1" customFormat="1" ht="10.25" customHeight="1">
      <c r="B93" s="28"/>
      <c r="L93" s="28"/>
    </row>
    <row r="94" spans="2:47" s="1" customFormat="1" ht="29.25" customHeight="1">
      <c r="B94" s="28"/>
      <c r="C94" s="102" t="s">
        <v>89</v>
      </c>
      <c r="D94" s="94"/>
      <c r="E94" s="94"/>
      <c r="F94" s="94"/>
      <c r="G94" s="94"/>
      <c r="H94" s="94"/>
      <c r="I94" s="94"/>
      <c r="J94" s="103" t="s">
        <v>90</v>
      </c>
      <c r="K94" s="94"/>
      <c r="L94" s="28"/>
    </row>
    <row r="95" spans="2:47" s="1" customFormat="1" ht="10.25" customHeight="1">
      <c r="B95" s="28"/>
      <c r="L95" s="28"/>
    </row>
    <row r="96" spans="2:47" s="1" customFormat="1" ht="22.75" customHeight="1">
      <c r="B96" s="28"/>
      <c r="C96" s="104" t="s">
        <v>91</v>
      </c>
      <c r="J96" s="65">
        <f>J119</f>
        <v>0</v>
      </c>
      <c r="L96" s="28"/>
      <c r="AU96" s="13" t="s">
        <v>92</v>
      </c>
    </row>
    <row r="97" spans="2:12" s="8" customFormat="1" ht="25" customHeight="1">
      <c r="B97" s="105"/>
      <c r="D97" s="106" t="s">
        <v>93</v>
      </c>
      <c r="E97" s="107"/>
      <c r="F97" s="107"/>
      <c r="G97" s="107"/>
      <c r="H97" s="107"/>
      <c r="I97" s="107"/>
      <c r="J97" s="108">
        <f>J120</f>
        <v>0</v>
      </c>
      <c r="L97" s="105"/>
    </row>
    <row r="98" spans="2:12" s="9" customFormat="1" ht="20" customHeight="1">
      <c r="B98" s="109"/>
      <c r="D98" s="110" t="s">
        <v>385</v>
      </c>
      <c r="E98" s="111"/>
      <c r="F98" s="111"/>
      <c r="G98" s="111"/>
      <c r="H98" s="111"/>
      <c r="I98" s="111"/>
      <c r="J98" s="112">
        <f>J121</f>
        <v>0</v>
      </c>
      <c r="L98" s="109"/>
    </row>
    <row r="99" spans="2:12" s="9" customFormat="1" ht="20" customHeight="1">
      <c r="B99" s="109"/>
      <c r="D99" s="110" t="s">
        <v>99</v>
      </c>
      <c r="E99" s="111"/>
      <c r="F99" s="111"/>
      <c r="G99" s="111"/>
      <c r="H99" s="111"/>
      <c r="I99" s="111"/>
      <c r="J99" s="112">
        <f>J126</f>
        <v>0</v>
      </c>
      <c r="L99" s="109"/>
    </row>
    <row r="100" spans="2:12" s="1" customFormat="1" ht="21.75" customHeight="1">
      <c r="B100" s="28"/>
      <c r="L100" s="28"/>
    </row>
    <row r="101" spans="2:12" s="1" customFormat="1" ht="7" customHeight="1">
      <c r="B101" s="43"/>
      <c r="C101" s="44"/>
      <c r="D101" s="44"/>
      <c r="E101" s="44"/>
      <c r="F101" s="44"/>
      <c r="G101" s="44"/>
      <c r="H101" s="44"/>
      <c r="I101" s="44"/>
      <c r="J101" s="44"/>
      <c r="K101" s="44"/>
      <c r="L101" s="28"/>
    </row>
    <row r="105" spans="2:12" s="1" customFormat="1" ht="7" customHeight="1">
      <c r="B105" s="45"/>
      <c r="C105" s="46"/>
      <c r="D105" s="46"/>
      <c r="E105" s="46"/>
      <c r="F105" s="46"/>
      <c r="G105" s="46"/>
      <c r="H105" s="46"/>
      <c r="I105" s="46"/>
      <c r="J105" s="46"/>
      <c r="K105" s="46"/>
      <c r="L105" s="28"/>
    </row>
    <row r="106" spans="2:12" s="1" customFormat="1" ht="25" customHeight="1">
      <c r="B106" s="28"/>
      <c r="C106" s="17" t="s">
        <v>105</v>
      </c>
      <c r="L106" s="28"/>
    </row>
    <row r="107" spans="2:12" s="1" customFormat="1" ht="7" customHeight="1">
      <c r="B107" s="28"/>
      <c r="L107" s="28"/>
    </row>
    <row r="108" spans="2:12" s="1" customFormat="1" ht="12" customHeight="1">
      <c r="B108" s="28"/>
      <c r="C108" s="23" t="s">
        <v>14</v>
      </c>
      <c r="L108" s="28"/>
    </row>
    <row r="109" spans="2:12" s="1" customFormat="1" ht="26.25" customHeight="1">
      <c r="B109" s="28"/>
      <c r="E109" s="207" t="str">
        <f>E7</f>
        <v>Rekonštrukcia hospodárskych objektov - TEĽATNÍK - rekonštrukcia strechy a krmného žľabu</v>
      </c>
      <c r="F109" s="208"/>
      <c r="G109" s="208"/>
      <c r="H109" s="208"/>
      <c r="L109" s="28"/>
    </row>
    <row r="110" spans="2:12" s="1" customFormat="1" ht="12" customHeight="1">
      <c r="B110" s="28"/>
      <c r="C110" s="23" t="s">
        <v>383</v>
      </c>
      <c r="L110" s="28"/>
    </row>
    <row r="111" spans="2:12" s="1" customFormat="1" ht="16.5" customHeight="1">
      <c r="B111" s="28"/>
      <c r="E111" s="186" t="str">
        <f>E9</f>
        <v>12-06-1/2024 - Spevnené plochy</v>
      </c>
      <c r="F111" s="205"/>
      <c r="G111" s="205"/>
      <c r="H111" s="205"/>
      <c r="L111" s="28"/>
    </row>
    <row r="112" spans="2:12" s="1" customFormat="1" ht="7" customHeight="1">
      <c r="B112" s="28"/>
      <c r="L112" s="28"/>
    </row>
    <row r="113" spans="2:65" s="1" customFormat="1" ht="12" customHeight="1">
      <c r="B113" s="28"/>
      <c r="C113" s="23" t="s">
        <v>18</v>
      </c>
      <c r="F113" s="21" t="str">
        <f>F12</f>
        <v>Vyšné Valice</v>
      </c>
      <c r="I113" s="23" t="s">
        <v>20</v>
      </c>
      <c r="J113" s="51" t="str">
        <f>IF(J12="","",J12)</f>
        <v>vyplň údaj</v>
      </c>
      <c r="L113" s="28"/>
    </row>
    <row r="114" spans="2:65" s="1" customFormat="1" ht="7" customHeight="1">
      <c r="B114" s="28"/>
      <c r="L114" s="28"/>
    </row>
    <row r="115" spans="2:65" s="1" customFormat="1" ht="25.75" customHeight="1">
      <c r="B115" s="28"/>
      <c r="C115" s="23" t="s">
        <v>21</v>
      </c>
      <c r="F115" s="21" t="str">
        <f>E15</f>
        <v>AGRO - DERBY, spol. s.r.o., Výšné Valice</v>
      </c>
      <c r="I115" s="23" t="s">
        <v>27</v>
      </c>
      <c r="J115" s="26" t="str">
        <f>E21</f>
        <v>Ing. Barnabáš Máté, Rimavská Sobota</v>
      </c>
      <c r="L115" s="28"/>
    </row>
    <row r="116" spans="2:65" s="1" customFormat="1" ht="15.25" customHeight="1">
      <c r="B116" s="28"/>
      <c r="C116" s="23" t="s">
        <v>25</v>
      </c>
      <c r="F116" s="21" t="str">
        <f>IF(E18="","",E18)</f>
        <v>Vyplň údaj</v>
      </c>
      <c r="I116" s="23" t="s">
        <v>31</v>
      </c>
      <c r="J116" s="26" t="str">
        <f>E24</f>
        <v xml:space="preserve"> </v>
      </c>
      <c r="L116" s="28"/>
    </row>
    <row r="117" spans="2:65" s="1" customFormat="1" ht="10.25" customHeight="1">
      <c r="B117" s="28"/>
      <c r="L117" s="28"/>
    </row>
    <row r="118" spans="2:65" s="10" customFormat="1" ht="29.25" customHeight="1">
      <c r="B118" s="113"/>
      <c r="C118" s="114" t="s">
        <v>106</v>
      </c>
      <c r="D118" s="115" t="s">
        <v>59</v>
      </c>
      <c r="E118" s="115" t="s">
        <v>55</v>
      </c>
      <c r="F118" s="115" t="s">
        <v>56</v>
      </c>
      <c r="G118" s="115" t="s">
        <v>107</v>
      </c>
      <c r="H118" s="115" t="s">
        <v>108</v>
      </c>
      <c r="I118" s="115" t="s">
        <v>109</v>
      </c>
      <c r="J118" s="116" t="s">
        <v>90</v>
      </c>
      <c r="K118" s="117" t="s">
        <v>110</v>
      </c>
      <c r="L118" s="113"/>
      <c r="M118" s="58" t="s">
        <v>1</v>
      </c>
      <c r="N118" s="59" t="s">
        <v>38</v>
      </c>
      <c r="O118" s="59" t="s">
        <v>111</v>
      </c>
      <c r="P118" s="59" t="s">
        <v>112</v>
      </c>
      <c r="Q118" s="59" t="s">
        <v>113</v>
      </c>
      <c r="R118" s="59" t="s">
        <v>114</v>
      </c>
      <c r="S118" s="59" t="s">
        <v>115</v>
      </c>
      <c r="T118" s="60" t="s">
        <v>116</v>
      </c>
    </row>
    <row r="119" spans="2:65" s="1" customFormat="1" ht="22.75" customHeight="1">
      <c r="B119" s="28"/>
      <c r="C119" s="63" t="s">
        <v>91</v>
      </c>
      <c r="J119" s="118">
        <f>BK119</f>
        <v>0</v>
      </c>
      <c r="L119" s="28"/>
      <c r="M119" s="61"/>
      <c r="N119" s="52"/>
      <c r="O119" s="52"/>
      <c r="P119" s="119">
        <f>P120</f>
        <v>0</v>
      </c>
      <c r="Q119" s="52"/>
      <c r="R119" s="119">
        <f>R120</f>
        <v>240.1875</v>
      </c>
      <c r="S119" s="52"/>
      <c r="T119" s="120">
        <f>T120</f>
        <v>0</v>
      </c>
      <c r="AT119" s="13" t="s">
        <v>73</v>
      </c>
      <c r="AU119" s="13" t="s">
        <v>92</v>
      </c>
      <c r="BK119" s="121">
        <f>BK120</f>
        <v>0</v>
      </c>
    </row>
    <row r="120" spans="2:65" s="11" customFormat="1" ht="26" customHeight="1">
      <c r="B120" s="122"/>
      <c r="D120" s="123" t="s">
        <v>73</v>
      </c>
      <c r="E120" s="124" t="s">
        <v>117</v>
      </c>
      <c r="F120" s="124" t="s">
        <v>118</v>
      </c>
      <c r="I120" s="125"/>
      <c r="J120" s="126">
        <f>BK120</f>
        <v>0</v>
      </c>
      <c r="L120" s="122"/>
      <c r="M120" s="127"/>
      <c r="P120" s="128">
        <f>P121+P126</f>
        <v>0</v>
      </c>
      <c r="R120" s="128">
        <f>R121+R126</f>
        <v>240.1875</v>
      </c>
      <c r="T120" s="129">
        <f>T121+T126</f>
        <v>0</v>
      </c>
      <c r="AR120" s="123" t="s">
        <v>79</v>
      </c>
      <c r="AT120" s="130" t="s">
        <v>73</v>
      </c>
      <c r="AU120" s="130" t="s">
        <v>74</v>
      </c>
      <c r="AY120" s="123" t="s">
        <v>119</v>
      </c>
      <c r="BK120" s="131">
        <f>BK121+BK126</f>
        <v>0</v>
      </c>
    </row>
    <row r="121" spans="2:65" s="11" customFormat="1" ht="22.75" customHeight="1">
      <c r="B121" s="122"/>
      <c r="D121" s="123" t="s">
        <v>73</v>
      </c>
      <c r="E121" s="132" t="s">
        <v>138</v>
      </c>
      <c r="F121" s="132" t="s">
        <v>386</v>
      </c>
      <c r="I121" s="125"/>
      <c r="J121" s="133">
        <f>BK121</f>
        <v>0</v>
      </c>
      <c r="L121" s="122"/>
      <c r="M121" s="127"/>
      <c r="P121" s="128">
        <f>SUM(P122:P125)</f>
        <v>0</v>
      </c>
      <c r="R121" s="128">
        <f>SUM(R122:R125)</f>
        <v>240.1875</v>
      </c>
      <c r="T121" s="129">
        <f>SUM(T122:T125)</f>
        <v>0</v>
      </c>
      <c r="AR121" s="123" t="s">
        <v>79</v>
      </c>
      <c r="AT121" s="130" t="s">
        <v>73</v>
      </c>
      <c r="AU121" s="130" t="s">
        <v>79</v>
      </c>
      <c r="AY121" s="123" t="s">
        <v>119</v>
      </c>
      <c r="BK121" s="131">
        <f>SUM(BK122:BK125)</f>
        <v>0</v>
      </c>
    </row>
    <row r="122" spans="2:65" s="1" customFormat="1" ht="33" customHeight="1">
      <c r="B122" s="134"/>
      <c r="C122" s="135" t="s">
        <v>79</v>
      </c>
      <c r="D122" s="135" t="s">
        <v>121</v>
      </c>
      <c r="E122" s="136" t="s">
        <v>387</v>
      </c>
      <c r="F122" s="137" t="s">
        <v>388</v>
      </c>
      <c r="G122" s="138" t="s">
        <v>158</v>
      </c>
      <c r="H122" s="139">
        <v>210</v>
      </c>
      <c r="I122" s="140"/>
      <c r="J122" s="139">
        <f>ROUND(I122*H122,3)</f>
        <v>0</v>
      </c>
      <c r="K122" s="141"/>
      <c r="L122" s="28"/>
      <c r="M122" s="142" t="s">
        <v>1</v>
      </c>
      <c r="N122" s="143" t="s">
        <v>40</v>
      </c>
      <c r="P122" s="144">
        <f>O122*H122</f>
        <v>0</v>
      </c>
      <c r="Q122" s="144">
        <v>0.29899999999999999</v>
      </c>
      <c r="R122" s="144">
        <f>Q122*H122</f>
        <v>62.79</v>
      </c>
      <c r="S122" s="144">
        <v>0</v>
      </c>
      <c r="T122" s="145">
        <f>S122*H122</f>
        <v>0</v>
      </c>
      <c r="AR122" s="146" t="s">
        <v>125</v>
      </c>
      <c r="AT122" s="146" t="s">
        <v>121</v>
      </c>
      <c r="AU122" s="146" t="s">
        <v>126</v>
      </c>
      <c r="AY122" s="13" t="s">
        <v>119</v>
      </c>
      <c r="BE122" s="147">
        <f>IF(N122="základná",J122,0)</f>
        <v>0</v>
      </c>
      <c r="BF122" s="147">
        <f>IF(N122="znížená",J122,0)</f>
        <v>0</v>
      </c>
      <c r="BG122" s="147">
        <f>IF(N122="zákl. prenesená",J122,0)</f>
        <v>0</v>
      </c>
      <c r="BH122" s="147">
        <f>IF(N122="zníž. prenesená",J122,0)</f>
        <v>0</v>
      </c>
      <c r="BI122" s="147">
        <f>IF(N122="nulová",J122,0)</f>
        <v>0</v>
      </c>
      <c r="BJ122" s="13" t="s">
        <v>126</v>
      </c>
      <c r="BK122" s="148">
        <f>ROUND(I122*H122,3)</f>
        <v>0</v>
      </c>
      <c r="BL122" s="13" t="s">
        <v>125</v>
      </c>
      <c r="BM122" s="146" t="s">
        <v>389</v>
      </c>
    </row>
    <row r="123" spans="2:65" s="1" customFormat="1" ht="33" customHeight="1">
      <c r="B123" s="134"/>
      <c r="C123" s="135" t="s">
        <v>126</v>
      </c>
      <c r="D123" s="135" t="s">
        <v>121</v>
      </c>
      <c r="E123" s="136" t="s">
        <v>390</v>
      </c>
      <c r="F123" s="137" t="s">
        <v>391</v>
      </c>
      <c r="G123" s="138" t="s">
        <v>158</v>
      </c>
      <c r="H123" s="139">
        <v>210</v>
      </c>
      <c r="I123" s="140"/>
      <c r="J123" s="139">
        <f>ROUND(I123*H123,3)</f>
        <v>0</v>
      </c>
      <c r="K123" s="141"/>
      <c r="L123" s="28"/>
      <c r="M123" s="142" t="s">
        <v>1</v>
      </c>
      <c r="N123" s="143" t="s">
        <v>40</v>
      </c>
      <c r="P123" s="144">
        <f>O123*H123</f>
        <v>0</v>
      </c>
      <c r="Q123" s="144">
        <v>0.38624999999999998</v>
      </c>
      <c r="R123" s="144">
        <f>Q123*H123</f>
        <v>81.112499999999997</v>
      </c>
      <c r="S123" s="144">
        <v>0</v>
      </c>
      <c r="T123" s="145">
        <f>S123*H123</f>
        <v>0</v>
      </c>
      <c r="AR123" s="146" t="s">
        <v>125</v>
      </c>
      <c r="AT123" s="146" t="s">
        <v>121</v>
      </c>
      <c r="AU123" s="146" t="s">
        <v>126</v>
      </c>
      <c r="AY123" s="13" t="s">
        <v>119</v>
      </c>
      <c r="BE123" s="147">
        <f>IF(N123="základná",J123,0)</f>
        <v>0</v>
      </c>
      <c r="BF123" s="147">
        <f>IF(N123="znížená",J123,0)</f>
        <v>0</v>
      </c>
      <c r="BG123" s="147">
        <f>IF(N123="zákl. prenesená",J123,0)</f>
        <v>0</v>
      </c>
      <c r="BH123" s="147">
        <f>IF(N123="zníž. prenesená",J123,0)</f>
        <v>0</v>
      </c>
      <c r="BI123" s="147">
        <f>IF(N123="nulová",J123,0)</f>
        <v>0</v>
      </c>
      <c r="BJ123" s="13" t="s">
        <v>126</v>
      </c>
      <c r="BK123" s="148">
        <f>ROUND(I123*H123,3)</f>
        <v>0</v>
      </c>
      <c r="BL123" s="13" t="s">
        <v>125</v>
      </c>
      <c r="BM123" s="146" t="s">
        <v>392</v>
      </c>
    </row>
    <row r="124" spans="2:65" s="1" customFormat="1" ht="33" customHeight="1">
      <c r="B124" s="134"/>
      <c r="C124" s="135" t="s">
        <v>131</v>
      </c>
      <c r="D124" s="135" t="s">
        <v>121</v>
      </c>
      <c r="E124" s="136" t="s">
        <v>393</v>
      </c>
      <c r="F124" s="137" t="s">
        <v>394</v>
      </c>
      <c r="G124" s="138" t="s">
        <v>158</v>
      </c>
      <c r="H124" s="139">
        <v>210</v>
      </c>
      <c r="I124" s="140"/>
      <c r="J124" s="139">
        <f>ROUND(I124*H124,3)</f>
        <v>0</v>
      </c>
      <c r="K124" s="141"/>
      <c r="L124" s="28"/>
      <c r="M124" s="142" t="s">
        <v>1</v>
      </c>
      <c r="N124" s="143" t="s">
        <v>40</v>
      </c>
      <c r="P124" s="144">
        <f>O124*H124</f>
        <v>0</v>
      </c>
      <c r="Q124" s="144">
        <v>8.3500000000000005E-2</v>
      </c>
      <c r="R124" s="144">
        <f>Q124*H124</f>
        <v>17.535</v>
      </c>
      <c r="S124" s="144">
        <v>0</v>
      </c>
      <c r="T124" s="145">
        <f>S124*H124</f>
        <v>0</v>
      </c>
      <c r="AR124" s="146" t="s">
        <v>125</v>
      </c>
      <c r="AT124" s="146" t="s">
        <v>121</v>
      </c>
      <c r="AU124" s="146" t="s">
        <v>126</v>
      </c>
      <c r="AY124" s="13" t="s">
        <v>119</v>
      </c>
      <c r="BE124" s="147">
        <f>IF(N124="základná",J124,0)</f>
        <v>0</v>
      </c>
      <c r="BF124" s="147">
        <f>IF(N124="znížená",J124,0)</f>
        <v>0</v>
      </c>
      <c r="BG124" s="147">
        <f>IF(N124="zákl. prenesená",J124,0)</f>
        <v>0</v>
      </c>
      <c r="BH124" s="147">
        <f>IF(N124="zníž. prenesená",J124,0)</f>
        <v>0</v>
      </c>
      <c r="BI124" s="147">
        <f>IF(N124="nulová",J124,0)</f>
        <v>0</v>
      </c>
      <c r="BJ124" s="13" t="s">
        <v>126</v>
      </c>
      <c r="BK124" s="148">
        <f>ROUND(I124*H124,3)</f>
        <v>0</v>
      </c>
      <c r="BL124" s="13" t="s">
        <v>125</v>
      </c>
      <c r="BM124" s="146" t="s">
        <v>395</v>
      </c>
    </row>
    <row r="125" spans="2:65" s="1" customFormat="1" ht="24.25" customHeight="1">
      <c r="B125" s="134"/>
      <c r="C125" s="149" t="s">
        <v>125</v>
      </c>
      <c r="D125" s="149" t="s">
        <v>227</v>
      </c>
      <c r="E125" s="150" t="s">
        <v>396</v>
      </c>
      <c r="F125" s="151" t="s">
        <v>397</v>
      </c>
      <c r="G125" s="152" t="s">
        <v>287</v>
      </c>
      <c r="H125" s="153">
        <v>35</v>
      </c>
      <c r="I125" s="154"/>
      <c r="J125" s="153">
        <f>ROUND(I125*H125,3)</f>
        <v>0</v>
      </c>
      <c r="K125" s="155"/>
      <c r="L125" s="156"/>
      <c r="M125" s="157" t="s">
        <v>1</v>
      </c>
      <c r="N125" s="158" t="s">
        <v>40</v>
      </c>
      <c r="P125" s="144">
        <f>O125*H125</f>
        <v>0</v>
      </c>
      <c r="Q125" s="144">
        <v>2.25</v>
      </c>
      <c r="R125" s="144">
        <f>Q125*H125</f>
        <v>78.75</v>
      </c>
      <c r="S125" s="144">
        <v>0</v>
      </c>
      <c r="T125" s="145">
        <f>S125*H125</f>
        <v>0</v>
      </c>
      <c r="AR125" s="146" t="s">
        <v>151</v>
      </c>
      <c r="AT125" s="146" t="s">
        <v>227</v>
      </c>
      <c r="AU125" s="146" t="s">
        <v>126</v>
      </c>
      <c r="AY125" s="13" t="s">
        <v>119</v>
      </c>
      <c r="BE125" s="147">
        <f>IF(N125="základná",J125,0)</f>
        <v>0</v>
      </c>
      <c r="BF125" s="147">
        <f>IF(N125="znížená",J125,0)</f>
        <v>0</v>
      </c>
      <c r="BG125" s="147">
        <f>IF(N125="zákl. prenesená",J125,0)</f>
        <v>0</v>
      </c>
      <c r="BH125" s="147">
        <f>IF(N125="zníž. prenesená",J125,0)</f>
        <v>0</v>
      </c>
      <c r="BI125" s="147">
        <f>IF(N125="nulová",J125,0)</f>
        <v>0</v>
      </c>
      <c r="BJ125" s="13" t="s">
        <v>126</v>
      </c>
      <c r="BK125" s="148">
        <f>ROUND(I125*H125,3)</f>
        <v>0</v>
      </c>
      <c r="BL125" s="13" t="s">
        <v>125</v>
      </c>
      <c r="BM125" s="146" t="s">
        <v>398</v>
      </c>
    </row>
    <row r="126" spans="2:65" s="11" customFormat="1" ht="22.75" customHeight="1">
      <c r="B126" s="122"/>
      <c r="D126" s="123" t="s">
        <v>73</v>
      </c>
      <c r="E126" s="132" t="s">
        <v>211</v>
      </c>
      <c r="F126" s="132" t="s">
        <v>212</v>
      </c>
      <c r="I126" s="125"/>
      <c r="J126" s="133">
        <f>BK126</f>
        <v>0</v>
      </c>
      <c r="L126" s="122"/>
      <c r="M126" s="127"/>
      <c r="P126" s="128">
        <f>SUM(P127:P128)</f>
        <v>0</v>
      </c>
      <c r="R126" s="128">
        <f>SUM(R127:R128)</f>
        <v>0</v>
      </c>
      <c r="T126" s="129">
        <f>SUM(T127:T128)</f>
        <v>0</v>
      </c>
      <c r="AR126" s="123" t="s">
        <v>79</v>
      </c>
      <c r="AT126" s="130" t="s">
        <v>73</v>
      </c>
      <c r="AU126" s="130" t="s">
        <v>79</v>
      </c>
      <c r="AY126" s="123" t="s">
        <v>119</v>
      </c>
      <c r="BK126" s="131">
        <f>SUM(BK127:BK128)</f>
        <v>0</v>
      </c>
    </row>
    <row r="127" spans="2:65" s="1" customFormat="1" ht="33" customHeight="1">
      <c r="B127" s="134"/>
      <c r="C127" s="135" t="s">
        <v>138</v>
      </c>
      <c r="D127" s="135" t="s">
        <v>121</v>
      </c>
      <c r="E127" s="136" t="s">
        <v>399</v>
      </c>
      <c r="F127" s="137" t="s">
        <v>400</v>
      </c>
      <c r="G127" s="138" t="s">
        <v>176</v>
      </c>
      <c r="H127" s="139">
        <v>240.18799999999999</v>
      </c>
      <c r="I127" s="140"/>
      <c r="J127" s="139">
        <f>ROUND(I127*H127,3)</f>
        <v>0</v>
      </c>
      <c r="K127" s="141"/>
      <c r="L127" s="28"/>
      <c r="M127" s="142" t="s">
        <v>1</v>
      </c>
      <c r="N127" s="143" t="s">
        <v>40</v>
      </c>
      <c r="P127" s="144">
        <f>O127*H127</f>
        <v>0</v>
      </c>
      <c r="Q127" s="144">
        <v>0</v>
      </c>
      <c r="R127" s="144">
        <f>Q127*H127</f>
        <v>0</v>
      </c>
      <c r="S127" s="144">
        <v>0</v>
      </c>
      <c r="T127" s="145">
        <f>S127*H127</f>
        <v>0</v>
      </c>
      <c r="AR127" s="146" t="s">
        <v>125</v>
      </c>
      <c r="AT127" s="146" t="s">
        <v>121</v>
      </c>
      <c r="AU127" s="146" t="s">
        <v>126</v>
      </c>
      <c r="AY127" s="13" t="s">
        <v>119</v>
      </c>
      <c r="BE127" s="147">
        <f>IF(N127="základná",J127,0)</f>
        <v>0</v>
      </c>
      <c r="BF127" s="147">
        <f>IF(N127="znížená",J127,0)</f>
        <v>0</v>
      </c>
      <c r="BG127" s="147">
        <f>IF(N127="zákl. prenesená",J127,0)</f>
        <v>0</v>
      </c>
      <c r="BH127" s="147">
        <f>IF(N127="zníž. prenesená",J127,0)</f>
        <v>0</v>
      </c>
      <c r="BI127" s="147">
        <f>IF(N127="nulová",J127,0)</f>
        <v>0</v>
      </c>
      <c r="BJ127" s="13" t="s">
        <v>126</v>
      </c>
      <c r="BK127" s="148">
        <f>ROUND(I127*H127,3)</f>
        <v>0</v>
      </c>
      <c r="BL127" s="13" t="s">
        <v>125</v>
      </c>
      <c r="BM127" s="146" t="s">
        <v>401</v>
      </c>
    </row>
    <row r="128" spans="2:65" s="1" customFormat="1" ht="49" customHeight="1">
      <c r="B128" s="134"/>
      <c r="C128" s="135" t="s">
        <v>142</v>
      </c>
      <c r="D128" s="135" t="s">
        <v>121</v>
      </c>
      <c r="E128" s="136" t="s">
        <v>402</v>
      </c>
      <c r="F128" s="137" t="s">
        <v>403</v>
      </c>
      <c r="G128" s="138" t="s">
        <v>176</v>
      </c>
      <c r="H128" s="139">
        <v>240.18799999999999</v>
      </c>
      <c r="I128" s="140"/>
      <c r="J128" s="139">
        <f>ROUND(I128*H128,3)</f>
        <v>0</v>
      </c>
      <c r="K128" s="141"/>
      <c r="L128" s="28"/>
      <c r="M128" s="159" t="s">
        <v>1</v>
      </c>
      <c r="N128" s="160" t="s">
        <v>40</v>
      </c>
      <c r="O128" s="161"/>
      <c r="P128" s="162">
        <f>O128*H128</f>
        <v>0</v>
      </c>
      <c r="Q128" s="162">
        <v>0</v>
      </c>
      <c r="R128" s="162">
        <f>Q128*H128</f>
        <v>0</v>
      </c>
      <c r="S128" s="162">
        <v>0</v>
      </c>
      <c r="T128" s="163">
        <f>S128*H128</f>
        <v>0</v>
      </c>
      <c r="AR128" s="146" t="s">
        <v>125</v>
      </c>
      <c r="AT128" s="146" t="s">
        <v>121</v>
      </c>
      <c r="AU128" s="146" t="s">
        <v>126</v>
      </c>
      <c r="AY128" s="13" t="s">
        <v>119</v>
      </c>
      <c r="BE128" s="147">
        <f>IF(N128="základná",J128,0)</f>
        <v>0</v>
      </c>
      <c r="BF128" s="147">
        <f>IF(N128="znížená",J128,0)</f>
        <v>0</v>
      </c>
      <c r="BG128" s="147">
        <f>IF(N128="zákl. prenesená",J128,0)</f>
        <v>0</v>
      </c>
      <c r="BH128" s="147">
        <f>IF(N128="zníž. prenesená",J128,0)</f>
        <v>0</v>
      </c>
      <c r="BI128" s="147">
        <f>IF(N128="nulová",J128,0)</f>
        <v>0</v>
      </c>
      <c r="BJ128" s="13" t="s">
        <v>126</v>
      </c>
      <c r="BK128" s="148">
        <f>ROUND(I128*H128,3)</f>
        <v>0</v>
      </c>
      <c r="BL128" s="13" t="s">
        <v>125</v>
      </c>
      <c r="BM128" s="146" t="s">
        <v>404</v>
      </c>
    </row>
    <row r="129" spans="2:12" s="1" customFormat="1" ht="7" customHeight="1">
      <c r="B129" s="43"/>
      <c r="C129" s="44"/>
      <c r="D129" s="44"/>
      <c r="E129" s="44"/>
      <c r="F129" s="44"/>
      <c r="G129" s="44"/>
      <c r="H129" s="44"/>
      <c r="I129" s="44"/>
      <c r="J129" s="44"/>
      <c r="K129" s="44"/>
      <c r="L129" s="28"/>
    </row>
  </sheetData>
  <autoFilter ref="C118:K128" xr:uid="{00000000-0009-0000-0000-000002000000}"/>
  <mergeCells count="9">
    <mergeCell ref="E87:H87"/>
    <mergeCell ref="E109:H109"/>
    <mergeCell ref="E111:H111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scale="98" fitToHeight="100" orientation="portrait" blackAndWhite="1"/>
  <headerFooter>
    <oddFooter>&amp;CStrana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2:BM157"/>
  <sheetViews>
    <sheetView showGridLines="0" tabSelected="1" workbookViewId="0">
      <selection activeCell="I67" sqref="I67"/>
    </sheetView>
  </sheetViews>
  <sheetFormatPr baseColWidth="10" defaultRowHeight="16"/>
  <cols>
    <col min="1" max="1" width="8.25" customWidth="1"/>
    <col min="2" max="2" width="1.25" customWidth="1"/>
    <col min="3" max="4" width="4.25" customWidth="1"/>
    <col min="5" max="5" width="17.25" customWidth="1"/>
    <col min="6" max="6" width="50.75" customWidth="1"/>
    <col min="7" max="7" width="7.5" customWidth="1"/>
    <col min="8" max="8" width="14" customWidth="1"/>
    <col min="9" max="9" width="15.75" customWidth="1"/>
    <col min="10" max="10" width="22.25" customWidth="1"/>
    <col min="11" max="11" width="22.25" hidden="1" customWidth="1"/>
    <col min="12" max="12" width="9.25" customWidth="1"/>
    <col min="13" max="13" width="10.75" hidden="1" customWidth="1"/>
    <col min="14" max="14" width="9.25" hidden="1"/>
    <col min="15" max="20" width="14.25" hidden="1" customWidth="1"/>
    <col min="21" max="21" width="16.25" hidden="1" customWidth="1"/>
    <col min="22" max="22" width="12.25" customWidth="1"/>
    <col min="23" max="23" width="16.25" customWidth="1"/>
    <col min="24" max="24" width="12.25" customWidth="1"/>
    <col min="25" max="25" width="15" customWidth="1"/>
    <col min="26" max="26" width="11" customWidth="1"/>
    <col min="27" max="27" width="15" customWidth="1"/>
    <col min="28" max="28" width="16.25" customWidth="1"/>
    <col min="29" max="29" width="11" customWidth="1"/>
    <col min="30" max="30" width="15" customWidth="1"/>
    <col min="31" max="31" width="16.25" customWidth="1"/>
    <col min="44" max="65" width="9.25" hidden="1"/>
  </cols>
  <sheetData>
    <row r="2" spans="2:46" ht="37" customHeight="1">
      <c r="L2" s="204" t="s">
        <v>5</v>
      </c>
      <c r="M2" s="168"/>
      <c r="N2" s="168"/>
      <c r="O2" s="168"/>
      <c r="P2" s="168"/>
      <c r="Q2" s="168"/>
      <c r="R2" s="168"/>
      <c r="S2" s="168"/>
      <c r="T2" s="168"/>
      <c r="U2" s="168"/>
      <c r="V2" s="168"/>
      <c r="AT2" s="13" t="s">
        <v>86</v>
      </c>
    </row>
    <row r="3" spans="2:46" ht="7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74</v>
      </c>
    </row>
    <row r="4" spans="2:46" ht="25" customHeight="1">
      <c r="B4" s="16"/>
      <c r="D4" s="17" t="s">
        <v>87</v>
      </c>
      <c r="L4" s="16"/>
      <c r="M4" s="86" t="s">
        <v>9</v>
      </c>
      <c r="AT4" s="13" t="s">
        <v>3</v>
      </c>
    </row>
    <row r="5" spans="2:46" ht="7" customHeight="1">
      <c r="B5" s="16"/>
      <c r="L5" s="16"/>
    </row>
    <row r="6" spans="2:46" ht="12" customHeight="1">
      <c r="B6" s="16"/>
      <c r="D6" s="23" t="s">
        <v>14</v>
      </c>
      <c r="L6" s="16"/>
    </row>
    <row r="7" spans="2:46" ht="26.25" customHeight="1">
      <c r="B7" s="16"/>
      <c r="E7" s="207" t="str">
        <f>'Rekapitulácia stavby'!K6</f>
        <v>Rekonštrukcia hospodárskych objektov - TEĽATNÍK - rekonštrukcia strechy a krmného žľabu</v>
      </c>
      <c r="F7" s="208"/>
      <c r="G7" s="208"/>
      <c r="H7" s="208"/>
      <c r="L7" s="16"/>
    </row>
    <row r="8" spans="2:46" s="1" customFormat="1" ht="12" customHeight="1">
      <c r="B8" s="28"/>
      <c r="D8" s="23" t="s">
        <v>383</v>
      </c>
      <c r="L8" s="28"/>
    </row>
    <row r="9" spans="2:46" s="1" customFormat="1" ht="16.5" customHeight="1">
      <c r="B9" s="28"/>
      <c r="E9" s="186" t="s">
        <v>405</v>
      </c>
      <c r="F9" s="205"/>
      <c r="G9" s="205"/>
      <c r="H9" s="205"/>
      <c r="L9" s="28"/>
    </row>
    <row r="10" spans="2:46" s="1" customFormat="1" ht="11">
      <c r="B10" s="28"/>
      <c r="L10" s="28"/>
    </row>
    <row r="11" spans="2:46" s="1" customFormat="1" ht="12" customHeight="1">
      <c r="B11" s="28"/>
      <c r="D11" s="23" t="s">
        <v>16</v>
      </c>
      <c r="F11" s="21" t="s">
        <v>1</v>
      </c>
      <c r="I11" s="23" t="s">
        <v>17</v>
      </c>
      <c r="J11" s="21" t="s">
        <v>1</v>
      </c>
      <c r="L11" s="28"/>
    </row>
    <row r="12" spans="2:46" s="1" customFormat="1" ht="12" customHeight="1">
      <c r="B12" s="28"/>
      <c r="D12" s="23" t="s">
        <v>18</v>
      </c>
      <c r="F12" s="21" t="s">
        <v>19</v>
      </c>
      <c r="I12" s="23" t="s">
        <v>20</v>
      </c>
      <c r="J12" s="211" t="str">
        <f>'Rekapitulácia stavby'!AN8</f>
        <v>vyplň údaj</v>
      </c>
      <c r="L12" s="28"/>
    </row>
    <row r="13" spans="2:46" s="1" customFormat="1" ht="10.75" customHeight="1">
      <c r="B13" s="28"/>
      <c r="L13" s="28"/>
    </row>
    <row r="14" spans="2:46" s="1" customFormat="1" ht="12" customHeight="1">
      <c r="B14" s="28"/>
      <c r="D14" s="23" t="s">
        <v>21</v>
      </c>
      <c r="I14" s="23" t="s">
        <v>22</v>
      </c>
      <c r="J14" s="21" t="s">
        <v>1</v>
      </c>
      <c r="L14" s="28"/>
    </row>
    <row r="15" spans="2:46" s="1" customFormat="1" ht="18" customHeight="1">
      <c r="B15" s="28"/>
      <c r="E15" s="21" t="s">
        <v>23</v>
      </c>
      <c r="I15" s="23" t="s">
        <v>24</v>
      </c>
      <c r="J15" s="21" t="s">
        <v>1</v>
      </c>
      <c r="L15" s="28"/>
    </row>
    <row r="16" spans="2:46" s="1" customFormat="1" ht="7" customHeight="1">
      <c r="B16" s="28"/>
      <c r="L16" s="28"/>
    </row>
    <row r="17" spans="2:12" s="1" customFormat="1" ht="12" customHeight="1">
      <c r="B17" s="28"/>
      <c r="D17" s="23" t="s">
        <v>25</v>
      </c>
      <c r="I17" s="23" t="s">
        <v>22</v>
      </c>
      <c r="J17" s="24" t="str">
        <f>'Rekapitulácia stavby'!AN13</f>
        <v>Vyplň údaj</v>
      </c>
      <c r="L17" s="28"/>
    </row>
    <row r="18" spans="2:12" s="1" customFormat="1" ht="18" customHeight="1">
      <c r="B18" s="28"/>
      <c r="E18" s="206" t="str">
        <f>'Rekapitulácia stavby'!E14</f>
        <v>Vyplň údaj</v>
      </c>
      <c r="F18" s="167"/>
      <c r="G18" s="167"/>
      <c r="H18" s="167"/>
      <c r="I18" s="23" t="s">
        <v>24</v>
      </c>
      <c r="J18" s="24" t="str">
        <f>'Rekapitulácia stavby'!AN14</f>
        <v>Vyplň údaj</v>
      </c>
      <c r="L18" s="28"/>
    </row>
    <row r="19" spans="2:12" s="1" customFormat="1" ht="7" customHeight="1">
      <c r="B19" s="28"/>
      <c r="L19" s="28"/>
    </row>
    <row r="20" spans="2:12" s="1" customFormat="1" ht="12" customHeight="1">
      <c r="B20" s="28"/>
      <c r="D20" s="23" t="s">
        <v>27</v>
      </c>
      <c r="I20" s="23" t="s">
        <v>22</v>
      </c>
      <c r="J20" s="21" t="s">
        <v>1</v>
      </c>
      <c r="L20" s="28"/>
    </row>
    <row r="21" spans="2:12" s="1" customFormat="1" ht="18" customHeight="1">
      <c r="B21" s="28"/>
      <c r="E21" s="21" t="s">
        <v>28</v>
      </c>
      <c r="I21" s="23" t="s">
        <v>24</v>
      </c>
      <c r="J21" s="21" t="s">
        <v>1</v>
      </c>
      <c r="L21" s="28"/>
    </row>
    <row r="22" spans="2:12" s="1" customFormat="1" ht="7" customHeight="1">
      <c r="B22" s="28"/>
      <c r="L22" s="28"/>
    </row>
    <row r="23" spans="2:12" s="1" customFormat="1" ht="12" customHeight="1">
      <c r="B23" s="28"/>
      <c r="D23" s="23" t="s">
        <v>31</v>
      </c>
      <c r="I23" s="23" t="s">
        <v>22</v>
      </c>
      <c r="J23" s="21" t="str">
        <f>IF('Rekapitulácia stavby'!AN19="","",'Rekapitulácia stavby'!AN19)</f>
        <v/>
      </c>
      <c r="L23" s="28"/>
    </row>
    <row r="24" spans="2:12" s="1" customFormat="1" ht="18" customHeight="1">
      <c r="B24" s="28"/>
      <c r="E24" s="21" t="str">
        <f>IF('Rekapitulácia stavby'!E20="","",'Rekapitulácia stavby'!E20)</f>
        <v xml:space="preserve"> </v>
      </c>
      <c r="I24" s="23" t="s">
        <v>24</v>
      </c>
      <c r="J24" s="21" t="str">
        <f>IF('Rekapitulácia stavby'!AN20="","",'Rekapitulácia stavby'!AN20)</f>
        <v/>
      </c>
      <c r="L24" s="28"/>
    </row>
    <row r="25" spans="2:12" s="1" customFormat="1" ht="7" customHeight="1">
      <c r="B25" s="28"/>
      <c r="L25" s="28"/>
    </row>
    <row r="26" spans="2:12" s="1" customFormat="1" ht="12" customHeight="1">
      <c r="B26" s="28"/>
      <c r="D26" s="23" t="s">
        <v>33</v>
      </c>
      <c r="L26" s="28"/>
    </row>
    <row r="27" spans="2:12" s="7" customFormat="1" ht="16.5" customHeight="1">
      <c r="B27" s="87"/>
      <c r="E27" s="172" t="s">
        <v>1</v>
      </c>
      <c r="F27" s="172"/>
      <c r="G27" s="172"/>
      <c r="H27" s="172"/>
      <c r="L27" s="87"/>
    </row>
    <row r="28" spans="2:12" s="1" customFormat="1" ht="7" customHeight="1">
      <c r="B28" s="28"/>
      <c r="L28" s="28"/>
    </row>
    <row r="29" spans="2:12" s="1" customFormat="1" ht="7" customHeight="1">
      <c r="B29" s="28"/>
      <c r="D29" s="52"/>
      <c r="E29" s="52"/>
      <c r="F29" s="52"/>
      <c r="G29" s="52"/>
      <c r="H29" s="52"/>
      <c r="I29" s="52"/>
      <c r="J29" s="52"/>
      <c r="K29" s="52"/>
      <c r="L29" s="28"/>
    </row>
    <row r="30" spans="2:12" s="1" customFormat="1" ht="25.5" customHeight="1">
      <c r="B30" s="28"/>
      <c r="D30" s="88" t="s">
        <v>34</v>
      </c>
      <c r="J30" s="65">
        <f>ROUND(J123, 2)</f>
        <v>0</v>
      </c>
      <c r="L30" s="28"/>
    </row>
    <row r="31" spans="2:12" s="1" customFormat="1" ht="7" customHeight="1">
      <c r="B31" s="28"/>
      <c r="D31" s="52"/>
      <c r="E31" s="52"/>
      <c r="F31" s="52"/>
      <c r="G31" s="52"/>
      <c r="H31" s="52"/>
      <c r="I31" s="52"/>
      <c r="J31" s="52"/>
      <c r="K31" s="52"/>
      <c r="L31" s="28"/>
    </row>
    <row r="32" spans="2:12" s="1" customFormat="1" ht="14.5" customHeight="1">
      <c r="B32" s="28"/>
      <c r="F32" s="31" t="s">
        <v>36</v>
      </c>
      <c r="I32" s="31" t="s">
        <v>35</v>
      </c>
      <c r="J32" s="31" t="s">
        <v>37</v>
      </c>
      <c r="L32" s="28"/>
    </row>
    <row r="33" spans="2:12" s="1" customFormat="1" ht="14.5" customHeight="1">
      <c r="B33" s="28"/>
      <c r="D33" s="54" t="s">
        <v>38</v>
      </c>
      <c r="E33" s="33" t="s">
        <v>39</v>
      </c>
      <c r="F33" s="89">
        <f>ROUND((SUM(BE123:BE156)),  2)</f>
        <v>0</v>
      </c>
      <c r="G33" s="90"/>
      <c r="H33" s="90"/>
      <c r="I33" s="91">
        <v>0.2</v>
      </c>
      <c r="J33" s="89">
        <f>ROUND(((SUM(BE123:BE156))*I33),  2)</f>
        <v>0</v>
      </c>
      <c r="L33" s="28"/>
    </row>
    <row r="34" spans="2:12" s="1" customFormat="1" ht="14.5" customHeight="1">
      <c r="B34" s="28"/>
      <c r="E34" s="33" t="s">
        <v>40</v>
      </c>
      <c r="F34" s="89">
        <f>ROUND((SUM(BF123:BF156)),  2)</f>
        <v>0</v>
      </c>
      <c r="G34" s="90"/>
      <c r="H34" s="90"/>
      <c r="I34" s="91">
        <v>0.2</v>
      </c>
      <c r="J34" s="89">
        <f>ROUND(((SUM(BF123:BF156))*I34),  2)</f>
        <v>0</v>
      </c>
      <c r="L34" s="28"/>
    </row>
    <row r="35" spans="2:12" s="1" customFormat="1" ht="14.5" hidden="1" customHeight="1">
      <c r="B35" s="28"/>
      <c r="E35" s="23" t="s">
        <v>41</v>
      </c>
      <c r="F35" s="92">
        <f>ROUND((SUM(BG123:BG156)),  2)</f>
        <v>0</v>
      </c>
      <c r="I35" s="93">
        <v>0.2</v>
      </c>
      <c r="J35" s="92">
        <f>0</f>
        <v>0</v>
      </c>
      <c r="L35" s="28"/>
    </row>
    <row r="36" spans="2:12" s="1" customFormat="1" ht="14.5" hidden="1" customHeight="1">
      <c r="B36" s="28"/>
      <c r="E36" s="23" t="s">
        <v>42</v>
      </c>
      <c r="F36" s="92">
        <f>ROUND((SUM(BH123:BH156)),  2)</f>
        <v>0</v>
      </c>
      <c r="I36" s="93">
        <v>0.2</v>
      </c>
      <c r="J36" s="92">
        <f>0</f>
        <v>0</v>
      </c>
      <c r="L36" s="28"/>
    </row>
    <row r="37" spans="2:12" s="1" customFormat="1" ht="14.5" hidden="1" customHeight="1">
      <c r="B37" s="28"/>
      <c r="E37" s="33" t="s">
        <v>43</v>
      </c>
      <c r="F37" s="89">
        <f>ROUND((SUM(BI123:BI156)),  2)</f>
        <v>0</v>
      </c>
      <c r="G37" s="90"/>
      <c r="H37" s="90"/>
      <c r="I37" s="91">
        <v>0</v>
      </c>
      <c r="J37" s="89">
        <f>0</f>
        <v>0</v>
      </c>
      <c r="L37" s="28"/>
    </row>
    <row r="38" spans="2:12" s="1" customFormat="1" ht="7" customHeight="1">
      <c r="B38" s="28"/>
      <c r="L38" s="28"/>
    </row>
    <row r="39" spans="2:12" s="1" customFormat="1" ht="25.5" customHeight="1">
      <c r="B39" s="28"/>
      <c r="C39" s="94"/>
      <c r="D39" s="95" t="s">
        <v>44</v>
      </c>
      <c r="E39" s="56"/>
      <c r="F39" s="56"/>
      <c r="G39" s="96" t="s">
        <v>45</v>
      </c>
      <c r="H39" s="97" t="s">
        <v>46</v>
      </c>
      <c r="I39" s="56"/>
      <c r="J39" s="98">
        <f>SUM(J30:J37)</f>
        <v>0</v>
      </c>
      <c r="K39" s="99"/>
      <c r="L39" s="28"/>
    </row>
    <row r="40" spans="2:12" s="1" customFormat="1" ht="14.5" customHeight="1">
      <c r="B40" s="28"/>
      <c r="L40" s="28"/>
    </row>
    <row r="41" spans="2:12" ht="14.5" customHeight="1">
      <c r="B41" s="16"/>
      <c r="L41" s="16"/>
    </row>
    <row r="42" spans="2:12" ht="14.5" customHeight="1">
      <c r="B42" s="16"/>
      <c r="L42" s="16"/>
    </row>
    <row r="43" spans="2:12" ht="14.5" customHeight="1">
      <c r="B43" s="16"/>
      <c r="L43" s="16"/>
    </row>
    <row r="44" spans="2:12" ht="14.5" customHeight="1">
      <c r="B44" s="16"/>
      <c r="L44" s="16"/>
    </row>
    <row r="45" spans="2:12" ht="14.5" customHeight="1">
      <c r="B45" s="16"/>
      <c r="L45" s="16"/>
    </row>
    <row r="46" spans="2:12" ht="14.5" customHeight="1">
      <c r="B46" s="16"/>
      <c r="L46" s="16"/>
    </row>
    <row r="47" spans="2:12" ht="14.5" customHeight="1">
      <c r="B47" s="16"/>
      <c r="L47" s="16"/>
    </row>
    <row r="48" spans="2:12" ht="14.5" customHeight="1">
      <c r="B48" s="16"/>
      <c r="L48" s="16"/>
    </row>
    <row r="49" spans="2:12" ht="14.5" customHeight="1">
      <c r="B49" s="16"/>
      <c r="L49" s="16"/>
    </row>
    <row r="50" spans="2:12" s="1" customFormat="1" ht="14.5" customHeight="1">
      <c r="B50" s="28"/>
      <c r="D50" s="40" t="s">
        <v>47</v>
      </c>
      <c r="E50" s="41"/>
      <c r="F50" s="41"/>
      <c r="G50" s="40" t="s">
        <v>48</v>
      </c>
      <c r="H50" s="41"/>
      <c r="I50" s="41"/>
      <c r="J50" s="41"/>
      <c r="K50" s="41"/>
      <c r="L50" s="28"/>
    </row>
    <row r="51" spans="2:12" ht="11">
      <c r="B51" s="16"/>
      <c r="L51" s="16"/>
    </row>
    <row r="52" spans="2:12" ht="11">
      <c r="B52" s="16"/>
      <c r="L52" s="16"/>
    </row>
    <row r="53" spans="2:12" ht="11">
      <c r="B53" s="16"/>
      <c r="L53" s="16"/>
    </row>
    <row r="54" spans="2:12" ht="11">
      <c r="B54" s="16"/>
      <c r="L54" s="16"/>
    </row>
    <row r="55" spans="2:12" ht="11">
      <c r="B55" s="16"/>
      <c r="L55" s="16"/>
    </row>
    <row r="56" spans="2:12" ht="11">
      <c r="B56" s="16"/>
      <c r="L56" s="16"/>
    </row>
    <row r="57" spans="2:12" ht="11">
      <c r="B57" s="16"/>
      <c r="L57" s="16"/>
    </row>
    <row r="58" spans="2:12" ht="11">
      <c r="B58" s="16"/>
      <c r="L58" s="16"/>
    </row>
    <row r="59" spans="2:12" ht="11">
      <c r="B59" s="16"/>
      <c r="L59" s="16"/>
    </row>
    <row r="60" spans="2:12" ht="11">
      <c r="B60" s="16"/>
      <c r="L60" s="16"/>
    </row>
    <row r="61" spans="2:12" s="1" customFormat="1" ht="13">
      <c r="B61" s="28"/>
      <c r="D61" s="42" t="s">
        <v>49</v>
      </c>
      <c r="E61" s="30"/>
      <c r="F61" s="100" t="s">
        <v>50</v>
      </c>
      <c r="G61" s="42" t="s">
        <v>49</v>
      </c>
      <c r="H61" s="30"/>
      <c r="I61" s="30"/>
      <c r="J61" s="101" t="s">
        <v>50</v>
      </c>
      <c r="K61" s="30"/>
      <c r="L61" s="28"/>
    </row>
    <row r="62" spans="2:12" ht="11">
      <c r="B62" s="16"/>
      <c r="L62" s="16"/>
    </row>
    <row r="63" spans="2:12" ht="11">
      <c r="B63" s="16"/>
      <c r="L63" s="16"/>
    </row>
    <row r="64" spans="2:12" ht="11">
      <c r="B64" s="16"/>
      <c r="L64" s="16"/>
    </row>
    <row r="65" spans="2:12" s="1" customFormat="1" ht="13">
      <c r="B65" s="28"/>
      <c r="D65" s="40" t="s">
        <v>51</v>
      </c>
      <c r="E65" s="41"/>
      <c r="F65" s="41"/>
      <c r="G65" s="40" t="s">
        <v>52</v>
      </c>
      <c r="H65" s="41"/>
      <c r="I65" s="41"/>
      <c r="J65" s="41"/>
      <c r="K65" s="41"/>
      <c r="L65" s="28"/>
    </row>
    <row r="66" spans="2:12" ht="11">
      <c r="B66" s="16"/>
      <c r="L66" s="16"/>
    </row>
    <row r="67" spans="2:12" ht="11">
      <c r="B67" s="16"/>
      <c r="L67" s="16"/>
    </row>
    <row r="68" spans="2:12" ht="11">
      <c r="B68" s="16"/>
      <c r="L68" s="16"/>
    </row>
    <row r="69" spans="2:12" ht="11">
      <c r="B69" s="16"/>
      <c r="L69" s="16"/>
    </row>
    <row r="70" spans="2:12" ht="11">
      <c r="B70" s="16"/>
      <c r="L70" s="16"/>
    </row>
    <row r="71" spans="2:12" ht="11">
      <c r="B71" s="16"/>
      <c r="L71" s="16"/>
    </row>
    <row r="72" spans="2:12" ht="11">
      <c r="B72" s="16"/>
      <c r="L72" s="16"/>
    </row>
    <row r="73" spans="2:12" ht="11">
      <c r="B73" s="16"/>
      <c r="L73" s="16"/>
    </row>
    <row r="74" spans="2:12" ht="11">
      <c r="B74" s="16"/>
      <c r="L74" s="16"/>
    </row>
    <row r="75" spans="2:12" ht="11">
      <c r="B75" s="16"/>
      <c r="L75" s="16"/>
    </row>
    <row r="76" spans="2:12" s="1" customFormat="1" ht="13">
      <c r="B76" s="28"/>
      <c r="D76" s="42" t="s">
        <v>49</v>
      </c>
      <c r="E76" s="30"/>
      <c r="F76" s="100" t="s">
        <v>50</v>
      </c>
      <c r="G76" s="42" t="s">
        <v>49</v>
      </c>
      <c r="H76" s="30"/>
      <c r="I76" s="30"/>
      <c r="J76" s="101" t="s">
        <v>50</v>
      </c>
      <c r="K76" s="30"/>
      <c r="L76" s="28"/>
    </row>
    <row r="77" spans="2:12" s="1" customFormat="1" ht="14.5" customHeight="1"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28"/>
    </row>
    <row r="81" spans="2:47" s="1" customFormat="1" ht="7" customHeight="1"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28"/>
    </row>
    <row r="82" spans="2:47" s="1" customFormat="1" ht="25" customHeight="1">
      <c r="B82" s="28"/>
      <c r="C82" s="17" t="s">
        <v>88</v>
      </c>
      <c r="L82" s="28"/>
    </row>
    <row r="83" spans="2:47" s="1" customFormat="1" ht="7" customHeight="1">
      <c r="B83" s="28"/>
      <c r="L83" s="28"/>
    </row>
    <row r="84" spans="2:47" s="1" customFormat="1" ht="12" customHeight="1">
      <c r="B84" s="28"/>
      <c r="C84" s="23" t="s">
        <v>14</v>
      </c>
      <c r="L84" s="28"/>
    </row>
    <row r="85" spans="2:47" s="1" customFormat="1" ht="26.25" customHeight="1">
      <c r="B85" s="28"/>
      <c r="E85" s="207" t="str">
        <f>E7</f>
        <v>Rekonštrukcia hospodárskych objektov - TEĽATNÍK - rekonštrukcia strechy a krmného žľabu</v>
      </c>
      <c r="F85" s="208"/>
      <c r="G85" s="208"/>
      <c r="H85" s="208"/>
      <c r="L85" s="28"/>
    </row>
    <row r="86" spans="2:47" s="1" customFormat="1" ht="12" customHeight="1">
      <c r="B86" s="28"/>
      <c r="C86" s="23" t="s">
        <v>383</v>
      </c>
      <c r="L86" s="28"/>
    </row>
    <row r="87" spans="2:47" s="1" customFormat="1" ht="16.5" customHeight="1">
      <c r="B87" s="28"/>
      <c r="E87" s="186" t="str">
        <f>E9</f>
        <v>12-06-2/2024 - Kravín K1 - rekonštrukcia strechy</v>
      </c>
      <c r="F87" s="205"/>
      <c r="G87" s="205"/>
      <c r="H87" s="205"/>
      <c r="L87" s="28"/>
    </row>
    <row r="88" spans="2:47" s="1" customFormat="1" ht="7" customHeight="1">
      <c r="B88" s="28"/>
      <c r="L88" s="28"/>
    </row>
    <row r="89" spans="2:47" s="1" customFormat="1" ht="12" customHeight="1">
      <c r="B89" s="28"/>
      <c r="C89" s="23" t="s">
        <v>18</v>
      </c>
      <c r="F89" s="21" t="str">
        <f>F12</f>
        <v>Vyšné Valice</v>
      </c>
      <c r="I89" s="23" t="s">
        <v>20</v>
      </c>
      <c r="J89" s="51" t="str">
        <f>IF(J12="","",J12)</f>
        <v>vyplň údaj</v>
      </c>
      <c r="L89" s="28"/>
    </row>
    <row r="90" spans="2:47" s="1" customFormat="1" ht="7" customHeight="1">
      <c r="B90" s="28"/>
      <c r="L90" s="28"/>
    </row>
    <row r="91" spans="2:47" s="1" customFormat="1" ht="25.75" customHeight="1">
      <c r="B91" s="28"/>
      <c r="C91" s="23" t="s">
        <v>21</v>
      </c>
      <c r="F91" s="21" t="str">
        <f>E15</f>
        <v>AGRO - DERBY, spol. s.r.o., Výšné Valice</v>
      </c>
      <c r="I91" s="23" t="s">
        <v>27</v>
      </c>
      <c r="J91" s="26" t="str">
        <f>E21</f>
        <v>Ing. Barnabáš Máté, Rimavská Sobota</v>
      </c>
      <c r="L91" s="28"/>
    </row>
    <row r="92" spans="2:47" s="1" customFormat="1" ht="15.25" customHeight="1">
      <c r="B92" s="28"/>
      <c r="C92" s="23" t="s">
        <v>25</v>
      </c>
      <c r="F92" s="21" t="str">
        <f>IF(E18="","",E18)</f>
        <v>Vyplň údaj</v>
      </c>
      <c r="I92" s="23" t="s">
        <v>31</v>
      </c>
      <c r="J92" s="26" t="str">
        <f>E24</f>
        <v xml:space="preserve"> </v>
      </c>
      <c r="L92" s="28"/>
    </row>
    <row r="93" spans="2:47" s="1" customFormat="1" ht="10.25" customHeight="1">
      <c r="B93" s="28"/>
      <c r="L93" s="28"/>
    </row>
    <row r="94" spans="2:47" s="1" customFormat="1" ht="29.25" customHeight="1">
      <c r="B94" s="28"/>
      <c r="C94" s="102" t="s">
        <v>89</v>
      </c>
      <c r="D94" s="94"/>
      <c r="E94" s="94"/>
      <c r="F94" s="94"/>
      <c r="G94" s="94"/>
      <c r="H94" s="94"/>
      <c r="I94" s="94"/>
      <c r="J94" s="103" t="s">
        <v>90</v>
      </c>
      <c r="K94" s="94"/>
      <c r="L94" s="28"/>
    </row>
    <row r="95" spans="2:47" s="1" customFormat="1" ht="10.25" customHeight="1">
      <c r="B95" s="28"/>
      <c r="L95" s="28"/>
    </row>
    <row r="96" spans="2:47" s="1" customFormat="1" ht="22.75" customHeight="1">
      <c r="B96" s="28"/>
      <c r="C96" s="104" t="s">
        <v>91</v>
      </c>
      <c r="J96" s="65">
        <f>J123</f>
        <v>0</v>
      </c>
      <c r="L96" s="28"/>
      <c r="AU96" s="13" t="s">
        <v>92</v>
      </c>
    </row>
    <row r="97" spans="2:12" s="8" customFormat="1" ht="25" customHeight="1">
      <c r="B97" s="105"/>
      <c r="D97" s="106" t="s">
        <v>93</v>
      </c>
      <c r="E97" s="107"/>
      <c r="F97" s="107"/>
      <c r="G97" s="107"/>
      <c r="H97" s="107"/>
      <c r="I97" s="107"/>
      <c r="J97" s="108">
        <f>J124</f>
        <v>0</v>
      </c>
      <c r="L97" s="105"/>
    </row>
    <row r="98" spans="2:12" s="9" customFormat="1" ht="20" customHeight="1">
      <c r="B98" s="109"/>
      <c r="D98" s="110" t="s">
        <v>98</v>
      </c>
      <c r="E98" s="111"/>
      <c r="F98" s="111"/>
      <c r="G98" s="111"/>
      <c r="H98" s="111"/>
      <c r="I98" s="111"/>
      <c r="J98" s="112">
        <f>J125</f>
        <v>0</v>
      </c>
      <c r="L98" s="109"/>
    </row>
    <row r="99" spans="2:12" s="8" customFormat="1" ht="25" customHeight="1">
      <c r="B99" s="105"/>
      <c r="D99" s="106" t="s">
        <v>100</v>
      </c>
      <c r="E99" s="107"/>
      <c r="F99" s="107"/>
      <c r="G99" s="107"/>
      <c r="H99" s="107"/>
      <c r="I99" s="107"/>
      <c r="J99" s="108">
        <f>J130</f>
        <v>0</v>
      </c>
      <c r="L99" s="105"/>
    </row>
    <row r="100" spans="2:12" s="9" customFormat="1" ht="20" customHeight="1">
      <c r="B100" s="109"/>
      <c r="D100" s="110" t="s">
        <v>101</v>
      </c>
      <c r="E100" s="111"/>
      <c r="F100" s="111"/>
      <c r="G100" s="111"/>
      <c r="H100" s="111"/>
      <c r="I100" s="111"/>
      <c r="J100" s="112">
        <f>J131</f>
        <v>0</v>
      </c>
      <c r="L100" s="109"/>
    </row>
    <row r="101" spans="2:12" s="9" customFormat="1" ht="20" customHeight="1">
      <c r="B101" s="109"/>
      <c r="D101" s="110" t="s">
        <v>102</v>
      </c>
      <c r="E101" s="111"/>
      <c r="F101" s="111"/>
      <c r="G101" s="111"/>
      <c r="H101" s="111"/>
      <c r="I101" s="111"/>
      <c r="J101" s="112">
        <f>J139</f>
        <v>0</v>
      </c>
      <c r="L101" s="109"/>
    </row>
    <row r="102" spans="2:12" s="9" customFormat="1" ht="20" customHeight="1">
      <c r="B102" s="109"/>
      <c r="D102" s="110" t="s">
        <v>103</v>
      </c>
      <c r="E102" s="111"/>
      <c r="F102" s="111"/>
      <c r="G102" s="111"/>
      <c r="H102" s="111"/>
      <c r="I102" s="111"/>
      <c r="J102" s="112">
        <f>J153</f>
        <v>0</v>
      </c>
      <c r="L102" s="109"/>
    </row>
    <row r="103" spans="2:12" s="9" customFormat="1" ht="20" customHeight="1">
      <c r="B103" s="109"/>
      <c r="D103" s="110" t="s">
        <v>406</v>
      </c>
      <c r="E103" s="111"/>
      <c r="F103" s="111"/>
      <c r="G103" s="111"/>
      <c r="H103" s="111"/>
      <c r="I103" s="111"/>
      <c r="J103" s="112">
        <f>J155</f>
        <v>0</v>
      </c>
      <c r="L103" s="109"/>
    </row>
    <row r="104" spans="2:12" s="1" customFormat="1" ht="21.75" customHeight="1">
      <c r="B104" s="28"/>
      <c r="L104" s="28"/>
    </row>
    <row r="105" spans="2:12" s="1" customFormat="1" ht="7" customHeight="1">
      <c r="B105" s="43"/>
      <c r="C105" s="44"/>
      <c r="D105" s="44"/>
      <c r="E105" s="44"/>
      <c r="F105" s="44"/>
      <c r="G105" s="44"/>
      <c r="H105" s="44"/>
      <c r="I105" s="44"/>
      <c r="J105" s="44"/>
      <c r="K105" s="44"/>
      <c r="L105" s="28"/>
    </row>
    <row r="109" spans="2:12" s="1" customFormat="1" ht="7" customHeight="1">
      <c r="B109" s="45"/>
      <c r="C109" s="46"/>
      <c r="D109" s="46"/>
      <c r="E109" s="46"/>
      <c r="F109" s="46"/>
      <c r="G109" s="46"/>
      <c r="H109" s="46"/>
      <c r="I109" s="46"/>
      <c r="J109" s="46"/>
      <c r="K109" s="46"/>
      <c r="L109" s="28"/>
    </row>
    <row r="110" spans="2:12" s="1" customFormat="1" ht="25" customHeight="1">
      <c r="B110" s="28"/>
      <c r="C110" s="17" t="s">
        <v>105</v>
      </c>
      <c r="L110" s="28"/>
    </row>
    <row r="111" spans="2:12" s="1" customFormat="1" ht="7" customHeight="1">
      <c r="B111" s="28"/>
      <c r="L111" s="28"/>
    </row>
    <row r="112" spans="2:12" s="1" customFormat="1" ht="12" customHeight="1">
      <c r="B112" s="28"/>
      <c r="C112" s="23" t="s">
        <v>14</v>
      </c>
      <c r="L112" s="28"/>
    </row>
    <row r="113" spans="2:65" s="1" customFormat="1" ht="26.25" customHeight="1">
      <c r="B113" s="28"/>
      <c r="E113" s="207" t="str">
        <f>E7</f>
        <v>Rekonštrukcia hospodárskych objektov - TEĽATNÍK - rekonštrukcia strechy a krmného žľabu</v>
      </c>
      <c r="F113" s="208"/>
      <c r="G113" s="208"/>
      <c r="H113" s="208"/>
      <c r="L113" s="28"/>
    </row>
    <row r="114" spans="2:65" s="1" customFormat="1" ht="12" customHeight="1">
      <c r="B114" s="28"/>
      <c r="C114" s="23" t="s">
        <v>383</v>
      </c>
      <c r="L114" s="28"/>
    </row>
    <row r="115" spans="2:65" s="1" customFormat="1" ht="16.5" customHeight="1">
      <c r="B115" s="28"/>
      <c r="E115" s="186" t="str">
        <f>E9</f>
        <v>12-06-2/2024 - Kravín K1 - rekonštrukcia strechy</v>
      </c>
      <c r="F115" s="205"/>
      <c r="G115" s="205"/>
      <c r="H115" s="205"/>
      <c r="L115" s="28"/>
    </row>
    <row r="116" spans="2:65" s="1" customFormat="1" ht="7" customHeight="1">
      <c r="B116" s="28"/>
      <c r="L116" s="28"/>
    </row>
    <row r="117" spans="2:65" s="1" customFormat="1" ht="12" customHeight="1">
      <c r="B117" s="28"/>
      <c r="C117" s="23" t="s">
        <v>18</v>
      </c>
      <c r="F117" s="21" t="str">
        <f>F12</f>
        <v>Vyšné Valice</v>
      </c>
      <c r="I117" s="23" t="s">
        <v>20</v>
      </c>
      <c r="J117" s="51" t="str">
        <f>IF(J12="","",J12)</f>
        <v>vyplň údaj</v>
      </c>
      <c r="L117" s="28"/>
    </row>
    <row r="118" spans="2:65" s="1" customFormat="1" ht="7" customHeight="1">
      <c r="B118" s="28"/>
      <c r="L118" s="28"/>
    </row>
    <row r="119" spans="2:65" s="1" customFormat="1" ht="25.75" customHeight="1">
      <c r="B119" s="28"/>
      <c r="C119" s="23" t="s">
        <v>21</v>
      </c>
      <c r="F119" s="21" t="str">
        <f>E15</f>
        <v>AGRO - DERBY, spol. s.r.o., Výšné Valice</v>
      </c>
      <c r="I119" s="23" t="s">
        <v>27</v>
      </c>
      <c r="J119" s="26" t="str">
        <f>E21</f>
        <v>Ing. Barnabáš Máté, Rimavská Sobota</v>
      </c>
      <c r="L119" s="28"/>
    </row>
    <row r="120" spans="2:65" s="1" customFormat="1" ht="15.25" customHeight="1">
      <c r="B120" s="28"/>
      <c r="C120" s="23" t="s">
        <v>25</v>
      </c>
      <c r="F120" s="21" t="str">
        <f>IF(E18="","",E18)</f>
        <v>Vyplň údaj</v>
      </c>
      <c r="I120" s="23" t="s">
        <v>31</v>
      </c>
      <c r="J120" s="26" t="str">
        <f>E24</f>
        <v xml:space="preserve"> </v>
      </c>
      <c r="L120" s="28"/>
    </row>
    <row r="121" spans="2:65" s="1" customFormat="1" ht="10.25" customHeight="1">
      <c r="B121" s="28"/>
      <c r="L121" s="28"/>
    </row>
    <row r="122" spans="2:65" s="10" customFormat="1" ht="29.25" customHeight="1">
      <c r="B122" s="113"/>
      <c r="C122" s="114" t="s">
        <v>106</v>
      </c>
      <c r="D122" s="115" t="s">
        <v>59</v>
      </c>
      <c r="E122" s="115" t="s">
        <v>55</v>
      </c>
      <c r="F122" s="115" t="s">
        <v>56</v>
      </c>
      <c r="G122" s="115" t="s">
        <v>107</v>
      </c>
      <c r="H122" s="115" t="s">
        <v>108</v>
      </c>
      <c r="I122" s="115" t="s">
        <v>109</v>
      </c>
      <c r="J122" s="116" t="s">
        <v>90</v>
      </c>
      <c r="K122" s="117" t="s">
        <v>110</v>
      </c>
      <c r="L122" s="113"/>
      <c r="M122" s="58" t="s">
        <v>1</v>
      </c>
      <c r="N122" s="59" t="s">
        <v>38</v>
      </c>
      <c r="O122" s="59" t="s">
        <v>111</v>
      </c>
      <c r="P122" s="59" t="s">
        <v>112</v>
      </c>
      <c r="Q122" s="59" t="s">
        <v>113</v>
      </c>
      <c r="R122" s="59" t="s">
        <v>114</v>
      </c>
      <c r="S122" s="59" t="s">
        <v>115</v>
      </c>
      <c r="T122" s="60" t="s">
        <v>116</v>
      </c>
    </row>
    <row r="123" spans="2:65" s="1" customFormat="1" ht="22.75" customHeight="1">
      <c r="B123" s="28"/>
      <c r="C123" s="63" t="s">
        <v>91</v>
      </c>
      <c r="J123" s="118">
        <f>BK123</f>
        <v>0</v>
      </c>
      <c r="L123" s="28"/>
      <c r="M123" s="61"/>
      <c r="N123" s="52"/>
      <c r="O123" s="52"/>
      <c r="P123" s="119">
        <f>P124+P130</f>
        <v>0</v>
      </c>
      <c r="Q123" s="52"/>
      <c r="R123" s="119">
        <f>R124+R130</f>
        <v>14.7325427</v>
      </c>
      <c r="S123" s="52"/>
      <c r="T123" s="120">
        <f>T124+T130</f>
        <v>70.930800000000005</v>
      </c>
      <c r="AT123" s="13" t="s">
        <v>73</v>
      </c>
      <c r="AU123" s="13" t="s">
        <v>92</v>
      </c>
      <c r="BK123" s="121">
        <f>BK124+BK130</f>
        <v>0</v>
      </c>
    </row>
    <row r="124" spans="2:65" s="11" customFormat="1" ht="26" customHeight="1">
      <c r="B124" s="122"/>
      <c r="D124" s="123" t="s">
        <v>73</v>
      </c>
      <c r="E124" s="124" t="s">
        <v>117</v>
      </c>
      <c r="F124" s="124" t="s">
        <v>118</v>
      </c>
      <c r="I124" s="125"/>
      <c r="J124" s="126">
        <f>BK124</f>
        <v>0</v>
      </c>
      <c r="L124" s="122"/>
      <c r="M124" s="127"/>
      <c r="P124" s="128">
        <f>P125</f>
        <v>0</v>
      </c>
      <c r="R124" s="128">
        <f>R125</f>
        <v>0</v>
      </c>
      <c r="T124" s="129">
        <f>T125</f>
        <v>0</v>
      </c>
      <c r="AR124" s="123" t="s">
        <v>79</v>
      </c>
      <c r="AT124" s="130" t="s">
        <v>73</v>
      </c>
      <c r="AU124" s="130" t="s">
        <v>74</v>
      </c>
      <c r="AY124" s="123" t="s">
        <v>119</v>
      </c>
      <c r="BK124" s="131">
        <f>BK125</f>
        <v>0</v>
      </c>
    </row>
    <row r="125" spans="2:65" s="11" customFormat="1" ht="22.75" customHeight="1">
      <c r="B125" s="122"/>
      <c r="D125" s="123" t="s">
        <v>73</v>
      </c>
      <c r="E125" s="132" t="s">
        <v>155</v>
      </c>
      <c r="F125" s="132" t="s">
        <v>195</v>
      </c>
      <c r="I125" s="125"/>
      <c r="J125" s="133">
        <f>BK125</f>
        <v>0</v>
      </c>
      <c r="L125" s="122"/>
      <c r="M125" s="127"/>
      <c r="P125" s="128">
        <f>SUM(P126:P129)</f>
        <v>0</v>
      </c>
      <c r="R125" s="128">
        <f>SUM(R126:R129)</f>
        <v>0</v>
      </c>
      <c r="T125" s="129">
        <f>SUM(T126:T129)</f>
        <v>0</v>
      </c>
      <c r="AR125" s="123" t="s">
        <v>79</v>
      </c>
      <c r="AT125" s="130" t="s">
        <v>73</v>
      </c>
      <c r="AU125" s="130" t="s">
        <v>79</v>
      </c>
      <c r="AY125" s="123" t="s">
        <v>119</v>
      </c>
      <c r="BK125" s="131">
        <f>SUM(BK126:BK129)</f>
        <v>0</v>
      </c>
    </row>
    <row r="126" spans="2:65" s="1" customFormat="1" ht="21.75" customHeight="1">
      <c r="B126" s="134"/>
      <c r="C126" s="135" t="s">
        <v>79</v>
      </c>
      <c r="D126" s="135" t="s">
        <v>121</v>
      </c>
      <c r="E126" s="136" t="s">
        <v>197</v>
      </c>
      <c r="F126" s="137" t="s">
        <v>198</v>
      </c>
      <c r="G126" s="138" t="s">
        <v>176</v>
      </c>
      <c r="H126" s="139">
        <v>70.930999999999997</v>
      </c>
      <c r="I126" s="140"/>
      <c r="J126" s="139">
        <f>ROUND(I126*H126,3)</f>
        <v>0</v>
      </c>
      <c r="K126" s="141"/>
      <c r="L126" s="28"/>
      <c r="M126" s="142" t="s">
        <v>1</v>
      </c>
      <c r="N126" s="143" t="s">
        <v>40</v>
      </c>
      <c r="P126" s="144">
        <f>O126*H126</f>
        <v>0</v>
      </c>
      <c r="Q126" s="144">
        <v>0</v>
      </c>
      <c r="R126" s="144">
        <f>Q126*H126</f>
        <v>0</v>
      </c>
      <c r="S126" s="144">
        <v>0</v>
      </c>
      <c r="T126" s="145">
        <f>S126*H126</f>
        <v>0</v>
      </c>
      <c r="AR126" s="146" t="s">
        <v>125</v>
      </c>
      <c r="AT126" s="146" t="s">
        <v>121</v>
      </c>
      <c r="AU126" s="146" t="s">
        <v>126</v>
      </c>
      <c r="AY126" s="13" t="s">
        <v>119</v>
      </c>
      <c r="BE126" s="147">
        <f>IF(N126="základná",J126,0)</f>
        <v>0</v>
      </c>
      <c r="BF126" s="147">
        <f>IF(N126="znížená",J126,0)</f>
        <v>0</v>
      </c>
      <c r="BG126" s="147">
        <f>IF(N126="zákl. prenesená",J126,0)</f>
        <v>0</v>
      </c>
      <c r="BH126" s="147">
        <f>IF(N126="zníž. prenesená",J126,0)</f>
        <v>0</v>
      </c>
      <c r="BI126" s="147">
        <f>IF(N126="nulová",J126,0)</f>
        <v>0</v>
      </c>
      <c r="BJ126" s="13" t="s">
        <v>126</v>
      </c>
      <c r="BK126" s="148">
        <f>ROUND(I126*H126,3)</f>
        <v>0</v>
      </c>
      <c r="BL126" s="13" t="s">
        <v>125</v>
      </c>
      <c r="BM126" s="146" t="s">
        <v>407</v>
      </c>
    </row>
    <row r="127" spans="2:65" s="1" customFormat="1" ht="24.25" customHeight="1">
      <c r="B127" s="134"/>
      <c r="C127" s="135" t="s">
        <v>126</v>
      </c>
      <c r="D127" s="135" t="s">
        <v>121</v>
      </c>
      <c r="E127" s="136" t="s">
        <v>201</v>
      </c>
      <c r="F127" s="137" t="s">
        <v>202</v>
      </c>
      <c r="G127" s="138" t="s">
        <v>176</v>
      </c>
      <c r="H127" s="139">
        <v>1702.3440000000001</v>
      </c>
      <c r="I127" s="140"/>
      <c r="J127" s="139">
        <f>ROUND(I127*H127,3)</f>
        <v>0</v>
      </c>
      <c r="K127" s="141"/>
      <c r="L127" s="28"/>
      <c r="M127" s="142" t="s">
        <v>1</v>
      </c>
      <c r="N127" s="143" t="s">
        <v>40</v>
      </c>
      <c r="P127" s="144">
        <f>O127*H127</f>
        <v>0</v>
      </c>
      <c r="Q127" s="144">
        <v>0</v>
      </c>
      <c r="R127" s="144">
        <f>Q127*H127</f>
        <v>0</v>
      </c>
      <c r="S127" s="144">
        <v>0</v>
      </c>
      <c r="T127" s="145">
        <f>S127*H127</f>
        <v>0</v>
      </c>
      <c r="AR127" s="146" t="s">
        <v>125</v>
      </c>
      <c r="AT127" s="146" t="s">
        <v>121</v>
      </c>
      <c r="AU127" s="146" t="s">
        <v>126</v>
      </c>
      <c r="AY127" s="13" t="s">
        <v>119</v>
      </c>
      <c r="BE127" s="147">
        <f>IF(N127="základná",J127,0)</f>
        <v>0</v>
      </c>
      <c r="BF127" s="147">
        <f>IF(N127="znížená",J127,0)</f>
        <v>0</v>
      </c>
      <c r="BG127" s="147">
        <f>IF(N127="zákl. prenesená",J127,0)</f>
        <v>0</v>
      </c>
      <c r="BH127" s="147">
        <f>IF(N127="zníž. prenesená",J127,0)</f>
        <v>0</v>
      </c>
      <c r="BI127" s="147">
        <f>IF(N127="nulová",J127,0)</f>
        <v>0</v>
      </c>
      <c r="BJ127" s="13" t="s">
        <v>126</v>
      </c>
      <c r="BK127" s="148">
        <f>ROUND(I127*H127,3)</f>
        <v>0</v>
      </c>
      <c r="BL127" s="13" t="s">
        <v>125</v>
      </c>
      <c r="BM127" s="146" t="s">
        <v>408</v>
      </c>
    </row>
    <row r="128" spans="2:65" s="1" customFormat="1" ht="24.25" customHeight="1">
      <c r="B128" s="134"/>
      <c r="C128" s="135" t="s">
        <v>131</v>
      </c>
      <c r="D128" s="135" t="s">
        <v>121</v>
      </c>
      <c r="E128" s="136" t="s">
        <v>204</v>
      </c>
      <c r="F128" s="137" t="s">
        <v>205</v>
      </c>
      <c r="G128" s="138" t="s">
        <v>176</v>
      </c>
      <c r="H128" s="139">
        <v>70.930999999999997</v>
      </c>
      <c r="I128" s="140"/>
      <c r="J128" s="139">
        <f>ROUND(I128*H128,3)</f>
        <v>0</v>
      </c>
      <c r="K128" s="141"/>
      <c r="L128" s="28"/>
      <c r="M128" s="142" t="s">
        <v>1</v>
      </c>
      <c r="N128" s="143" t="s">
        <v>40</v>
      </c>
      <c r="P128" s="144">
        <f>O128*H128</f>
        <v>0</v>
      </c>
      <c r="Q128" s="144">
        <v>0</v>
      </c>
      <c r="R128" s="144">
        <f>Q128*H128</f>
        <v>0</v>
      </c>
      <c r="S128" s="144">
        <v>0</v>
      </c>
      <c r="T128" s="145">
        <f>S128*H128</f>
        <v>0</v>
      </c>
      <c r="AR128" s="146" t="s">
        <v>125</v>
      </c>
      <c r="AT128" s="146" t="s">
        <v>121</v>
      </c>
      <c r="AU128" s="146" t="s">
        <v>126</v>
      </c>
      <c r="AY128" s="13" t="s">
        <v>119</v>
      </c>
      <c r="BE128" s="147">
        <f>IF(N128="základná",J128,0)</f>
        <v>0</v>
      </c>
      <c r="BF128" s="147">
        <f>IF(N128="znížená",J128,0)</f>
        <v>0</v>
      </c>
      <c r="BG128" s="147">
        <f>IF(N128="zákl. prenesená",J128,0)</f>
        <v>0</v>
      </c>
      <c r="BH128" s="147">
        <f>IF(N128="zníž. prenesená",J128,0)</f>
        <v>0</v>
      </c>
      <c r="BI128" s="147">
        <f>IF(N128="nulová",J128,0)</f>
        <v>0</v>
      </c>
      <c r="BJ128" s="13" t="s">
        <v>126</v>
      </c>
      <c r="BK128" s="148">
        <f>ROUND(I128*H128,3)</f>
        <v>0</v>
      </c>
      <c r="BL128" s="13" t="s">
        <v>125</v>
      </c>
      <c r="BM128" s="146" t="s">
        <v>409</v>
      </c>
    </row>
    <row r="129" spans="2:65" s="1" customFormat="1" ht="24.25" customHeight="1">
      <c r="B129" s="134"/>
      <c r="C129" s="135" t="s">
        <v>125</v>
      </c>
      <c r="D129" s="135" t="s">
        <v>121</v>
      </c>
      <c r="E129" s="136" t="s">
        <v>208</v>
      </c>
      <c r="F129" s="137" t="s">
        <v>209</v>
      </c>
      <c r="G129" s="138" t="s">
        <v>176</v>
      </c>
      <c r="H129" s="139">
        <v>70.930999999999997</v>
      </c>
      <c r="I129" s="140"/>
      <c r="J129" s="139">
        <f>ROUND(I129*H129,3)</f>
        <v>0</v>
      </c>
      <c r="K129" s="141"/>
      <c r="L129" s="28"/>
      <c r="M129" s="142" t="s">
        <v>1</v>
      </c>
      <c r="N129" s="143" t="s">
        <v>40</v>
      </c>
      <c r="P129" s="144">
        <f>O129*H129</f>
        <v>0</v>
      </c>
      <c r="Q129" s="144">
        <v>0</v>
      </c>
      <c r="R129" s="144">
        <f>Q129*H129</f>
        <v>0</v>
      </c>
      <c r="S129" s="144">
        <v>0</v>
      </c>
      <c r="T129" s="145">
        <f>S129*H129</f>
        <v>0</v>
      </c>
      <c r="AR129" s="146" t="s">
        <v>125</v>
      </c>
      <c r="AT129" s="146" t="s">
        <v>121</v>
      </c>
      <c r="AU129" s="146" t="s">
        <v>126</v>
      </c>
      <c r="AY129" s="13" t="s">
        <v>119</v>
      </c>
      <c r="BE129" s="147">
        <f>IF(N129="základná",J129,0)</f>
        <v>0</v>
      </c>
      <c r="BF129" s="147">
        <f>IF(N129="znížená",J129,0)</f>
        <v>0</v>
      </c>
      <c r="BG129" s="147">
        <f>IF(N129="zákl. prenesená",J129,0)</f>
        <v>0</v>
      </c>
      <c r="BH129" s="147">
        <f>IF(N129="zníž. prenesená",J129,0)</f>
        <v>0</v>
      </c>
      <c r="BI129" s="147">
        <f>IF(N129="nulová",J129,0)</f>
        <v>0</v>
      </c>
      <c r="BJ129" s="13" t="s">
        <v>126</v>
      </c>
      <c r="BK129" s="148">
        <f>ROUND(I129*H129,3)</f>
        <v>0</v>
      </c>
      <c r="BL129" s="13" t="s">
        <v>125</v>
      </c>
      <c r="BM129" s="146" t="s">
        <v>410</v>
      </c>
    </row>
    <row r="130" spans="2:65" s="11" customFormat="1" ht="26" customHeight="1">
      <c r="B130" s="122"/>
      <c r="D130" s="123" t="s">
        <v>73</v>
      </c>
      <c r="E130" s="124" t="s">
        <v>217</v>
      </c>
      <c r="F130" s="124" t="s">
        <v>218</v>
      </c>
      <c r="I130" s="125"/>
      <c r="J130" s="126">
        <f>BK130</f>
        <v>0</v>
      </c>
      <c r="L130" s="122"/>
      <c r="M130" s="127"/>
      <c r="P130" s="128">
        <f>P131+P139+P153+P155</f>
        <v>0</v>
      </c>
      <c r="R130" s="128">
        <f>R131+R139+R153+R155</f>
        <v>14.7325427</v>
      </c>
      <c r="T130" s="129">
        <f>T131+T139+T153+T155</f>
        <v>70.930800000000005</v>
      </c>
      <c r="AR130" s="123" t="s">
        <v>126</v>
      </c>
      <c r="AT130" s="130" t="s">
        <v>73</v>
      </c>
      <c r="AU130" s="130" t="s">
        <v>74</v>
      </c>
      <c r="AY130" s="123" t="s">
        <v>119</v>
      </c>
      <c r="BK130" s="131">
        <f>BK131+BK139+BK153+BK155</f>
        <v>0</v>
      </c>
    </row>
    <row r="131" spans="2:65" s="11" customFormat="1" ht="22.75" customHeight="1">
      <c r="B131" s="122"/>
      <c r="D131" s="123" t="s">
        <v>73</v>
      </c>
      <c r="E131" s="132" t="s">
        <v>219</v>
      </c>
      <c r="F131" s="132" t="s">
        <v>220</v>
      </c>
      <c r="I131" s="125"/>
      <c r="J131" s="133">
        <f>BK131</f>
        <v>0</v>
      </c>
      <c r="L131" s="122"/>
      <c r="M131" s="127"/>
      <c r="P131" s="128">
        <f>SUM(P132:P138)</f>
        <v>0</v>
      </c>
      <c r="R131" s="128">
        <f>SUM(R132:R138)</f>
        <v>5.2660476999999997</v>
      </c>
      <c r="T131" s="129">
        <f>SUM(T132:T138)</f>
        <v>8.7108000000000008</v>
      </c>
      <c r="AR131" s="123" t="s">
        <v>126</v>
      </c>
      <c r="AT131" s="130" t="s">
        <v>73</v>
      </c>
      <c r="AU131" s="130" t="s">
        <v>79</v>
      </c>
      <c r="AY131" s="123" t="s">
        <v>119</v>
      </c>
      <c r="BK131" s="131">
        <f>SUM(BK132:BK138)</f>
        <v>0</v>
      </c>
    </row>
    <row r="132" spans="2:65" s="1" customFormat="1" ht="24.25" customHeight="1">
      <c r="B132" s="134"/>
      <c r="C132" s="135" t="s">
        <v>138</v>
      </c>
      <c r="D132" s="135" t="s">
        <v>121</v>
      </c>
      <c r="E132" s="136" t="s">
        <v>241</v>
      </c>
      <c r="F132" s="137" t="s">
        <v>242</v>
      </c>
      <c r="G132" s="138" t="s">
        <v>224</v>
      </c>
      <c r="H132" s="139">
        <v>2737.68</v>
      </c>
      <c r="I132" s="140"/>
      <c r="J132" s="139">
        <f t="shared" ref="J132:J138" si="0">ROUND(I132*H132,3)</f>
        <v>0</v>
      </c>
      <c r="K132" s="141"/>
      <c r="L132" s="28"/>
      <c r="M132" s="142" t="s">
        <v>1</v>
      </c>
      <c r="N132" s="143" t="s">
        <v>40</v>
      </c>
      <c r="P132" s="144">
        <f t="shared" ref="P132:P138" si="1">O132*H132</f>
        <v>0</v>
      </c>
      <c r="Q132" s="144">
        <v>0</v>
      </c>
      <c r="R132" s="144">
        <f t="shared" ref="R132:R138" si="2">Q132*H132</f>
        <v>0</v>
      </c>
      <c r="S132" s="144">
        <v>0</v>
      </c>
      <c r="T132" s="145">
        <f t="shared" ref="T132:T138" si="3">S132*H132</f>
        <v>0</v>
      </c>
      <c r="AR132" s="146" t="s">
        <v>187</v>
      </c>
      <c r="AT132" s="146" t="s">
        <v>121</v>
      </c>
      <c r="AU132" s="146" t="s">
        <v>126</v>
      </c>
      <c r="AY132" s="13" t="s">
        <v>119</v>
      </c>
      <c r="BE132" s="147">
        <f t="shared" ref="BE132:BE138" si="4">IF(N132="základná",J132,0)</f>
        <v>0</v>
      </c>
      <c r="BF132" s="147">
        <f t="shared" ref="BF132:BF138" si="5">IF(N132="znížená",J132,0)</f>
        <v>0</v>
      </c>
      <c r="BG132" s="147">
        <f t="shared" ref="BG132:BG138" si="6">IF(N132="zákl. prenesená",J132,0)</f>
        <v>0</v>
      </c>
      <c r="BH132" s="147">
        <f t="shared" ref="BH132:BH138" si="7">IF(N132="zníž. prenesená",J132,0)</f>
        <v>0</v>
      </c>
      <c r="BI132" s="147">
        <f t="shared" ref="BI132:BI138" si="8">IF(N132="nulová",J132,0)</f>
        <v>0</v>
      </c>
      <c r="BJ132" s="13" t="s">
        <v>126</v>
      </c>
      <c r="BK132" s="148">
        <f t="shared" ref="BK132:BK138" si="9">ROUND(I132*H132,3)</f>
        <v>0</v>
      </c>
      <c r="BL132" s="13" t="s">
        <v>187</v>
      </c>
      <c r="BM132" s="146" t="s">
        <v>411</v>
      </c>
    </row>
    <row r="133" spans="2:65" s="1" customFormat="1" ht="37.75" customHeight="1">
      <c r="B133" s="134"/>
      <c r="C133" s="149" t="s">
        <v>142</v>
      </c>
      <c r="D133" s="149" t="s">
        <v>227</v>
      </c>
      <c r="E133" s="150" t="s">
        <v>245</v>
      </c>
      <c r="F133" s="151" t="s">
        <v>246</v>
      </c>
      <c r="G133" s="152" t="s">
        <v>124</v>
      </c>
      <c r="H133" s="153">
        <v>6.0229999999999997</v>
      </c>
      <c r="I133" s="154"/>
      <c r="J133" s="153">
        <f t="shared" si="0"/>
        <v>0</v>
      </c>
      <c r="K133" s="155"/>
      <c r="L133" s="156"/>
      <c r="M133" s="157" t="s">
        <v>1</v>
      </c>
      <c r="N133" s="158" t="s">
        <v>40</v>
      </c>
      <c r="P133" s="144">
        <f t="shared" si="1"/>
        <v>0</v>
      </c>
      <c r="Q133" s="144">
        <v>0.5</v>
      </c>
      <c r="R133" s="144">
        <f t="shared" si="2"/>
        <v>3.0114999999999998</v>
      </c>
      <c r="S133" s="144">
        <v>0</v>
      </c>
      <c r="T133" s="145">
        <f t="shared" si="3"/>
        <v>0</v>
      </c>
      <c r="AR133" s="146" t="s">
        <v>230</v>
      </c>
      <c r="AT133" s="146" t="s">
        <v>227</v>
      </c>
      <c r="AU133" s="146" t="s">
        <v>126</v>
      </c>
      <c r="AY133" s="13" t="s">
        <v>119</v>
      </c>
      <c r="BE133" s="147">
        <f t="shared" si="4"/>
        <v>0</v>
      </c>
      <c r="BF133" s="147">
        <f t="shared" si="5"/>
        <v>0</v>
      </c>
      <c r="BG133" s="147">
        <f t="shared" si="6"/>
        <v>0</v>
      </c>
      <c r="BH133" s="147">
        <f t="shared" si="7"/>
        <v>0</v>
      </c>
      <c r="BI133" s="147">
        <f t="shared" si="8"/>
        <v>0</v>
      </c>
      <c r="BJ133" s="13" t="s">
        <v>126</v>
      </c>
      <c r="BK133" s="148">
        <f t="shared" si="9"/>
        <v>0</v>
      </c>
      <c r="BL133" s="13" t="s">
        <v>187</v>
      </c>
      <c r="BM133" s="146" t="s">
        <v>412</v>
      </c>
    </row>
    <row r="134" spans="2:65" s="1" customFormat="1" ht="16.5" customHeight="1">
      <c r="B134" s="134"/>
      <c r="C134" s="135" t="s">
        <v>147</v>
      </c>
      <c r="D134" s="135" t="s">
        <v>121</v>
      </c>
      <c r="E134" s="136" t="s">
        <v>413</v>
      </c>
      <c r="F134" s="137" t="s">
        <v>414</v>
      </c>
      <c r="G134" s="138" t="s">
        <v>224</v>
      </c>
      <c r="H134" s="139">
        <v>1497.6</v>
      </c>
      <c r="I134" s="140"/>
      <c r="J134" s="139">
        <f t="shared" si="0"/>
        <v>0</v>
      </c>
      <c r="K134" s="141"/>
      <c r="L134" s="28"/>
      <c r="M134" s="142" t="s">
        <v>1</v>
      </c>
      <c r="N134" s="143" t="s">
        <v>40</v>
      </c>
      <c r="P134" s="144">
        <f t="shared" si="1"/>
        <v>0</v>
      </c>
      <c r="Q134" s="144">
        <v>0</v>
      </c>
      <c r="R134" s="144">
        <f t="shared" si="2"/>
        <v>0</v>
      </c>
      <c r="S134" s="144">
        <v>0</v>
      </c>
      <c r="T134" s="145">
        <f t="shared" si="3"/>
        <v>0</v>
      </c>
      <c r="AR134" s="146" t="s">
        <v>187</v>
      </c>
      <c r="AT134" s="146" t="s">
        <v>121</v>
      </c>
      <c r="AU134" s="146" t="s">
        <v>126</v>
      </c>
      <c r="AY134" s="13" t="s">
        <v>119</v>
      </c>
      <c r="BE134" s="147">
        <f t="shared" si="4"/>
        <v>0</v>
      </c>
      <c r="BF134" s="147">
        <f t="shared" si="5"/>
        <v>0</v>
      </c>
      <c r="BG134" s="147">
        <f t="shared" si="6"/>
        <v>0</v>
      </c>
      <c r="BH134" s="147">
        <f t="shared" si="7"/>
        <v>0</v>
      </c>
      <c r="BI134" s="147">
        <f t="shared" si="8"/>
        <v>0</v>
      </c>
      <c r="BJ134" s="13" t="s">
        <v>126</v>
      </c>
      <c r="BK134" s="148">
        <f t="shared" si="9"/>
        <v>0</v>
      </c>
      <c r="BL134" s="13" t="s">
        <v>187</v>
      </c>
      <c r="BM134" s="146" t="s">
        <v>415</v>
      </c>
    </row>
    <row r="135" spans="2:65" s="1" customFormat="1" ht="37.75" customHeight="1">
      <c r="B135" s="134"/>
      <c r="C135" s="149" t="s">
        <v>151</v>
      </c>
      <c r="D135" s="149" t="s">
        <v>227</v>
      </c>
      <c r="E135" s="150" t="s">
        <v>245</v>
      </c>
      <c r="F135" s="151" t="s">
        <v>246</v>
      </c>
      <c r="G135" s="152" t="s">
        <v>124</v>
      </c>
      <c r="H135" s="153">
        <v>4.0439999999999996</v>
      </c>
      <c r="I135" s="154"/>
      <c r="J135" s="153">
        <f t="shared" si="0"/>
        <v>0</v>
      </c>
      <c r="K135" s="155"/>
      <c r="L135" s="156"/>
      <c r="M135" s="157" t="s">
        <v>1</v>
      </c>
      <c r="N135" s="158" t="s">
        <v>40</v>
      </c>
      <c r="P135" s="144">
        <f t="shared" si="1"/>
        <v>0</v>
      </c>
      <c r="Q135" s="144">
        <v>0.5</v>
      </c>
      <c r="R135" s="144">
        <f t="shared" si="2"/>
        <v>2.0219999999999998</v>
      </c>
      <c r="S135" s="144">
        <v>0</v>
      </c>
      <c r="T135" s="145">
        <f t="shared" si="3"/>
        <v>0</v>
      </c>
      <c r="AR135" s="146" t="s">
        <v>230</v>
      </c>
      <c r="AT135" s="146" t="s">
        <v>227</v>
      </c>
      <c r="AU135" s="146" t="s">
        <v>126</v>
      </c>
      <c r="AY135" s="13" t="s">
        <v>119</v>
      </c>
      <c r="BE135" s="147">
        <f t="shared" si="4"/>
        <v>0</v>
      </c>
      <c r="BF135" s="147">
        <f t="shared" si="5"/>
        <v>0</v>
      </c>
      <c r="BG135" s="147">
        <f t="shared" si="6"/>
        <v>0</v>
      </c>
      <c r="BH135" s="147">
        <f t="shared" si="7"/>
        <v>0</v>
      </c>
      <c r="BI135" s="147">
        <f t="shared" si="8"/>
        <v>0</v>
      </c>
      <c r="BJ135" s="13" t="s">
        <v>126</v>
      </c>
      <c r="BK135" s="148">
        <f t="shared" si="9"/>
        <v>0</v>
      </c>
      <c r="BL135" s="13" t="s">
        <v>187</v>
      </c>
      <c r="BM135" s="146" t="s">
        <v>416</v>
      </c>
    </row>
    <row r="136" spans="2:65" s="1" customFormat="1" ht="33" customHeight="1">
      <c r="B136" s="134"/>
      <c r="C136" s="135" t="s">
        <v>155</v>
      </c>
      <c r="D136" s="135" t="s">
        <v>121</v>
      </c>
      <c r="E136" s="136" t="s">
        <v>255</v>
      </c>
      <c r="F136" s="137" t="s">
        <v>256</v>
      </c>
      <c r="G136" s="138" t="s">
        <v>158</v>
      </c>
      <c r="H136" s="139">
        <v>1244.4000000000001</v>
      </c>
      <c r="I136" s="140"/>
      <c r="J136" s="139">
        <f t="shared" si="0"/>
        <v>0</v>
      </c>
      <c r="K136" s="141"/>
      <c r="L136" s="28"/>
      <c r="M136" s="142" t="s">
        <v>1</v>
      </c>
      <c r="N136" s="143" t="s">
        <v>40</v>
      </c>
      <c r="P136" s="144">
        <f t="shared" si="1"/>
        <v>0</v>
      </c>
      <c r="Q136" s="144">
        <v>0</v>
      </c>
      <c r="R136" s="144">
        <f t="shared" si="2"/>
        <v>0</v>
      </c>
      <c r="S136" s="144">
        <v>7.0000000000000001E-3</v>
      </c>
      <c r="T136" s="145">
        <f t="shared" si="3"/>
        <v>8.7108000000000008</v>
      </c>
      <c r="AR136" s="146" t="s">
        <v>187</v>
      </c>
      <c r="AT136" s="146" t="s">
        <v>121</v>
      </c>
      <c r="AU136" s="146" t="s">
        <v>126</v>
      </c>
      <c r="AY136" s="13" t="s">
        <v>119</v>
      </c>
      <c r="BE136" s="147">
        <f t="shared" si="4"/>
        <v>0</v>
      </c>
      <c r="BF136" s="147">
        <f t="shared" si="5"/>
        <v>0</v>
      </c>
      <c r="BG136" s="147">
        <f t="shared" si="6"/>
        <v>0</v>
      </c>
      <c r="BH136" s="147">
        <f t="shared" si="7"/>
        <v>0</v>
      </c>
      <c r="BI136" s="147">
        <f t="shared" si="8"/>
        <v>0</v>
      </c>
      <c r="BJ136" s="13" t="s">
        <v>126</v>
      </c>
      <c r="BK136" s="148">
        <f t="shared" si="9"/>
        <v>0</v>
      </c>
      <c r="BL136" s="13" t="s">
        <v>187</v>
      </c>
      <c r="BM136" s="146" t="s">
        <v>417</v>
      </c>
    </row>
    <row r="137" spans="2:65" s="1" customFormat="1" ht="44.25" customHeight="1">
      <c r="B137" s="134"/>
      <c r="C137" s="135" t="s">
        <v>160</v>
      </c>
      <c r="D137" s="135" t="s">
        <v>121</v>
      </c>
      <c r="E137" s="136" t="s">
        <v>258</v>
      </c>
      <c r="F137" s="137" t="s">
        <v>259</v>
      </c>
      <c r="G137" s="138" t="s">
        <v>124</v>
      </c>
      <c r="H137" s="139">
        <v>10.067</v>
      </c>
      <c r="I137" s="140"/>
      <c r="J137" s="139">
        <f t="shared" si="0"/>
        <v>0</v>
      </c>
      <c r="K137" s="141"/>
      <c r="L137" s="28"/>
      <c r="M137" s="142" t="s">
        <v>1</v>
      </c>
      <c r="N137" s="143" t="s">
        <v>40</v>
      </c>
      <c r="P137" s="144">
        <f t="shared" si="1"/>
        <v>0</v>
      </c>
      <c r="Q137" s="144">
        <v>2.3099999999999999E-2</v>
      </c>
      <c r="R137" s="144">
        <f t="shared" si="2"/>
        <v>0.2325477</v>
      </c>
      <c r="S137" s="144">
        <v>0</v>
      </c>
      <c r="T137" s="145">
        <f t="shared" si="3"/>
        <v>0</v>
      </c>
      <c r="AR137" s="146" t="s">
        <v>187</v>
      </c>
      <c r="AT137" s="146" t="s">
        <v>121</v>
      </c>
      <c r="AU137" s="146" t="s">
        <v>126</v>
      </c>
      <c r="AY137" s="13" t="s">
        <v>119</v>
      </c>
      <c r="BE137" s="147">
        <f t="shared" si="4"/>
        <v>0</v>
      </c>
      <c r="BF137" s="147">
        <f t="shared" si="5"/>
        <v>0</v>
      </c>
      <c r="BG137" s="147">
        <f t="shared" si="6"/>
        <v>0</v>
      </c>
      <c r="BH137" s="147">
        <f t="shared" si="7"/>
        <v>0</v>
      </c>
      <c r="BI137" s="147">
        <f t="shared" si="8"/>
        <v>0</v>
      </c>
      <c r="BJ137" s="13" t="s">
        <v>126</v>
      </c>
      <c r="BK137" s="148">
        <f t="shared" si="9"/>
        <v>0</v>
      </c>
      <c r="BL137" s="13" t="s">
        <v>187</v>
      </c>
      <c r="BM137" s="146" t="s">
        <v>418</v>
      </c>
    </row>
    <row r="138" spans="2:65" s="1" customFormat="1" ht="24.25" customHeight="1">
      <c r="B138" s="134"/>
      <c r="C138" s="135" t="s">
        <v>164</v>
      </c>
      <c r="D138" s="135" t="s">
        <v>121</v>
      </c>
      <c r="E138" s="136" t="s">
        <v>262</v>
      </c>
      <c r="F138" s="137" t="s">
        <v>263</v>
      </c>
      <c r="G138" s="138" t="s">
        <v>264</v>
      </c>
      <c r="H138" s="140"/>
      <c r="I138" s="140"/>
      <c r="J138" s="139">
        <f t="shared" si="0"/>
        <v>0</v>
      </c>
      <c r="K138" s="141"/>
      <c r="L138" s="28"/>
      <c r="M138" s="142" t="s">
        <v>1</v>
      </c>
      <c r="N138" s="143" t="s">
        <v>40</v>
      </c>
      <c r="P138" s="144">
        <f t="shared" si="1"/>
        <v>0</v>
      </c>
      <c r="Q138" s="144">
        <v>0</v>
      </c>
      <c r="R138" s="144">
        <f t="shared" si="2"/>
        <v>0</v>
      </c>
      <c r="S138" s="144">
        <v>0</v>
      </c>
      <c r="T138" s="145">
        <f t="shared" si="3"/>
        <v>0</v>
      </c>
      <c r="AR138" s="146" t="s">
        <v>187</v>
      </c>
      <c r="AT138" s="146" t="s">
        <v>121</v>
      </c>
      <c r="AU138" s="146" t="s">
        <v>126</v>
      </c>
      <c r="AY138" s="13" t="s">
        <v>119</v>
      </c>
      <c r="BE138" s="147">
        <f t="shared" si="4"/>
        <v>0</v>
      </c>
      <c r="BF138" s="147">
        <f t="shared" si="5"/>
        <v>0</v>
      </c>
      <c r="BG138" s="147">
        <f t="shared" si="6"/>
        <v>0</v>
      </c>
      <c r="BH138" s="147">
        <f t="shared" si="7"/>
        <v>0</v>
      </c>
      <c r="BI138" s="147">
        <f t="shared" si="8"/>
        <v>0</v>
      </c>
      <c r="BJ138" s="13" t="s">
        <v>126</v>
      </c>
      <c r="BK138" s="148">
        <f t="shared" si="9"/>
        <v>0</v>
      </c>
      <c r="BL138" s="13" t="s">
        <v>187</v>
      </c>
      <c r="BM138" s="146" t="s">
        <v>419</v>
      </c>
    </row>
    <row r="139" spans="2:65" s="11" customFormat="1" ht="22.75" customHeight="1">
      <c r="B139" s="122"/>
      <c r="D139" s="123" t="s">
        <v>73</v>
      </c>
      <c r="E139" s="132" t="s">
        <v>266</v>
      </c>
      <c r="F139" s="132" t="s">
        <v>267</v>
      </c>
      <c r="I139" s="125"/>
      <c r="J139" s="133">
        <f>BK139</f>
        <v>0</v>
      </c>
      <c r="L139" s="122"/>
      <c r="M139" s="127"/>
      <c r="P139" s="128">
        <f>SUM(P140:P152)</f>
        <v>0</v>
      </c>
      <c r="R139" s="128">
        <f>SUM(R140:R152)</f>
        <v>9.1310610000000008</v>
      </c>
      <c r="T139" s="129">
        <f>SUM(T140:T152)</f>
        <v>0</v>
      </c>
      <c r="AR139" s="123" t="s">
        <v>126</v>
      </c>
      <c r="AT139" s="130" t="s">
        <v>73</v>
      </c>
      <c r="AU139" s="130" t="s">
        <v>79</v>
      </c>
      <c r="AY139" s="123" t="s">
        <v>119</v>
      </c>
      <c r="BK139" s="131">
        <f>SUM(BK140:BK152)</f>
        <v>0</v>
      </c>
    </row>
    <row r="140" spans="2:65" s="1" customFormat="1" ht="24.25" customHeight="1">
      <c r="B140" s="134"/>
      <c r="C140" s="135" t="s">
        <v>169</v>
      </c>
      <c r="D140" s="135" t="s">
        <v>121</v>
      </c>
      <c r="E140" s="136" t="s">
        <v>269</v>
      </c>
      <c r="F140" s="137" t="s">
        <v>270</v>
      </c>
      <c r="G140" s="138" t="s">
        <v>224</v>
      </c>
      <c r="H140" s="139">
        <v>101.4</v>
      </c>
      <c r="I140" s="140"/>
      <c r="J140" s="139">
        <f t="shared" ref="J140:J152" si="10">ROUND(I140*H140,3)</f>
        <v>0</v>
      </c>
      <c r="K140" s="141"/>
      <c r="L140" s="28"/>
      <c r="M140" s="142" t="s">
        <v>1</v>
      </c>
      <c r="N140" s="143" t="s">
        <v>40</v>
      </c>
      <c r="P140" s="144">
        <f t="shared" ref="P140:P152" si="11">O140*H140</f>
        <v>0</v>
      </c>
      <c r="Q140" s="144">
        <v>3.2000000000000003E-4</v>
      </c>
      <c r="R140" s="144">
        <f t="shared" ref="R140:R152" si="12">Q140*H140</f>
        <v>3.2448000000000005E-2</v>
      </c>
      <c r="S140" s="144">
        <v>0</v>
      </c>
      <c r="T140" s="145">
        <f t="shared" ref="T140:T152" si="13">S140*H140</f>
        <v>0</v>
      </c>
      <c r="AR140" s="146" t="s">
        <v>187</v>
      </c>
      <c r="AT140" s="146" t="s">
        <v>121</v>
      </c>
      <c r="AU140" s="146" t="s">
        <v>126</v>
      </c>
      <c r="AY140" s="13" t="s">
        <v>119</v>
      </c>
      <c r="BE140" s="147">
        <f t="shared" ref="BE140:BE152" si="14">IF(N140="základná",J140,0)</f>
        <v>0</v>
      </c>
      <c r="BF140" s="147">
        <f t="shared" ref="BF140:BF152" si="15">IF(N140="znížená",J140,0)</f>
        <v>0</v>
      </c>
      <c r="BG140" s="147">
        <f t="shared" ref="BG140:BG152" si="16">IF(N140="zákl. prenesená",J140,0)</f>
        <v>0</v>
      </c>
      <c r="BH140" s="147">
        <f t="shared" ref="BH140:BH152" si="17">IF(N140="zníž. prenesená",J140,0)</f>
        <v>0</v>
      </c>
      <c r="BI140" s="147">
        <f t="shared" ref="BI140:BI152" si="18">IF(N140="nulová",J140,0)</f>
        <v>0</v>
      </c>
      <c r="BJ140" s="13" t="s">
        <v>126</v>
      </c>
      <c r="BK140" s="148">
        <f t="shared" ref="BK140:BK152" si="19">ROUND(I140*H140,3)</f>
        <v>0</v>
      </c>
      <c r="BL140" s="13" t="s">
        <v>187</v>
      </c>
      <c r="BM140" s="146" t="s">
        <v>420</v>
      </c>
    </row>
    <row r="141" spans="2:65" s="1" customFormat="1" ht="24.25" customHeight="1">
      <c r="B141" s="134"/>
      <c r="C141" s="135" t="s">
        <v>173</v>
      </c>
      <c r="D141" s="135" t="s">
        <v>121</v>
      </c>
      <c r="E141" s="136" t="s">
        <v>273</v>
      </c>
      <c r="F141" s="137" t="s">
        <v>274</v>
      </c>
      <c r="G141" s="138" t="s">
        <v>224</v>
      </c>
      <c r="H141" s="139">
        <v>40.200000000000003</v>
      </c>
      <c r="I141" s="140"/>
      <c r="J141" s="139">
        <f t="shared" si="10"/>
        <v>0</v>
      </c>
      <c r="K141" s="141"/>
      <c r="L141" s="28"/>
      <c r="M141" s="142" t="s">
        <v>1</v>
      </c>
      <c r="N141" s="143" t="s">
        <v>40</v>
      </c>
      <c r="P141" s="144">
        <f t="shared" si="11"/>
        <v>0</v>
      </c>
      <c r="Q141" s="144">
        <v>2.8E-3</v>
      </c>
      <c r="R141" s="144">
        <f t="shared" si="12"/>
        <v>0.11256000000000001</v>
      </c>
      <c r="S141" s="144">
        <v>0</v>
      </c>
      <c r="T141" s="145">
        <f t="shared" si="13"/>
        <v>0</v>
      </c>
      <c r="AR141" s="146" t="s">
        <v>187</v>
      </c>
      <c r="AT141" s="146" t="s">
        <v>121</v>
      </c>
      <c r="AU141" s="146" t="s">
        <v>126</v>
      </c>
      <c r="AY141" s="13" t="s">
        <v>119</v>
      </c>
      <c r="BE141" s="147">
        <f t="shared" si="14"/>
        <v>0</v>
      </c>
      <c r="BF141" s="147">
        <f t="shared" si="15"/>
        <v>0</v>
      </c>
      <c r="BG141" s="147">
        <f t="shared" si="16"/>
        <v>0</v>
      </c>
      <c r="BH141" s="147">
        <f t="shared" si="17"/>
        <v>0</v>
      </c>
      <c r="BI141" s="147">
        <f t="shared" si="18"/>
        <v>0</v>
      </c>
      <c r="BJ141" s="13" t="s">
        <v>126</v>
      </c>
      <c r="BK141" s="148">
        <f t="shared" si="19"/>
        <v>0</v>
      </c>
      <c r="BL141" s="13" t="s">
        <v>187</v>
      </c>
      <c r="BM141" s="146" t="s">
        <v>421</v>
      </c>
    </row>
    <row r="142" spans="2:65" s="1" customFormat="1" ht="33" customHeight="1">
      <c r="B142" s="134"/>
      <c r="C142" s="135" t="s">
        <v>179</v>
      </c>
      <c r="D142" s="135" t="s">
        <v>121</v>
      </c>
      <c r="E142" s="136" t="s">
        <v>277</v>
      </c>
      <c r="F142" s="137" t="s">
        <v>278</v>
      </c>
      <c r="G142" s="138" t="s">
        <v>224</v>
      </c>
      <c r="H142" s="139">
        <v>86.2</v>
      </c>
      <c r="I142" s="140"/>
      <c r="J142" s="139">
        <f t="shared" si="10"/>
        <v>0</v>
      </c>
      <c r="K142" s="141"/>
      <c r="L142" s="28"/>
      <c r="M142" s="142" t="s">
        <v>1</v>
      </c>
      <c r="N142" s="143" t="s">
        <v>40</v>
      </c>
      <c r="P142" s="144">
        <f t="shared" si="11"/>
        <v>0</v>
      </c>
      <c r="Q142" s="144">
        <v>7.6999999999999996E-4</v>
      </c>
      <c r="R142" s="144">
        <f t="shared" si="12"/>
        <v>6.6374000000000002E-2</v>
      </c>
      <c r="S142" s="144">
        <v>0</v>
      </c>
      <c r="T142" s="145">
        <f t="shared" si="13"/>
        <v>0</v>
      </c>
      <c r="AR142" s="146" t="s">
        <v>187</v>
      </c>
      <c r="AT142" s="146" t="s">
        <v>121</v>
      </c>
      <c r="AU142" s="146" t="s">
        <v>126</v>
      </c>
      <c r="AY142" s="13" t="s">
        <v>119</v>
      </c>
      <c r="BE142" s="147">
        <f t="shared" si="14"/>
        <v>0</v>
      </c>
      <c r="BF142" s="147">
        <f t="shared" si="15"/>
        <v>0</v>
      </c>
      <c r="BG142" s="147">
        <f t="shared" si="16"/>
        <v>0</v>
      </c>
      <c r="BH142" s="147">
        <f t="shared" si="17"/>
        <v>0</v>
      </c>
      <c r="BI142" s="147">
        <f t="shared" si="18"/>
        <v>0</v>
      </c>
      <c r="BJ142" s="13" t="s">
        <v>126</v>
      </c>
      <c r="BK142" s="148">
        <f t="shared" si="19"/>
        <v>0</v>
      </c>
      <c r="BL142" s="13" t="s">
        <v>187</v>
      </c>
      <c r="BM142" s="146" t="s">
        <v>422</v>
      </c>
    </row>
    <row r="143" spans="2:65" s="1" customFormat="1" ht="24.25" customHeight="1">
      <c r="B143" s="134"/>
      <c r="C143" s="135" t="s">
        <v>183</v>
      </c>
      <c r="D143" s="135" t="s">
        <v>121</v>
      </c>
      <c r="E143" s="136" t="s">
        <v>281</v>
      </c>
      <c r="F143" s="137" t="s">
        <v>423</v>
      </c>
      <c r="G143" s="138" t="s">
        <v>158</v>
      </c>
      <c r="H143" s="139">
        <v>1244.4000000000001</v>
      </c>
      <c r="I143" s="140"/>
      <c r="J143" s="139">
        <f t="shared" si="10"/>
        <v>0</v>
      </c>
      <c r="K143" s="141"/>
      <c r="L143" s="28"/>
      <c r="M143" s="142" t="s">
        <v>1</v>
      </c>
      <c r="N143" s="143" t="s">
        <v>40</v>
      </c>
      <c r="P143" s="144">
        <f t="shared" si="11"/>
        <v>0</v>
      </c>
      <c r="Q143" s="144">
        <v>6.3E-3</v>
      </c>
      <c r="R143" s="144">
        <f t="shared" si="12"/>
        <v>7.8397200000000007</v>
      </c>
      <c r="S143" s="144">
        <v>0</v>
      </c>
      <c r="T143" s="145">
        <f t="shared" si="13"/>
        <v>0</v>
      </c>
      <c r="AR143" s="146" t="s">
        <v>187</v>
      </c>
      <c r="AT143" s="146" t="s">
        <v>121</v>
      </c>
      <c r="AU143" s="146" t="s">
        <v>126</v>
      </c>
      <c r="AY143" s="13" t="s">
        <v>119</v>
      </c>
      <c r="BE143" s="147">
        <f t="shared" si="14"/>
        <v>0</v>
      </c>
      <c r="BF143" s="147">
        <f t="shared" si="15"/>
        <v>0</v>
      </c>
      <c r="BG143" s="147">
        <f t="shared" si="16"/>
        <v>0</v>
      </c>
      <c r="BH143" s="147">
        <f t="shared" si="17"/>
        <v>0</v>
      </c>
      <c r="BI143" s="147">
        <f t="shared" si="18"/>
        <v>0</v>
      </c>
      <c r="BJ143" s="13" t="s">
        <v>126</v>
      </c>
      <c r="BK143" s="148">
        <f t="shared" si="19"/>
        <v>0</v>
      </c>
      <c r="BL143" s="13" t="s">
        <v>187</v>
      </c>
      <c r="BM143" s="146" t="s">
        <v>424</v>
      </c>
    </row>
    <row r="144" spans="2:65" s="1" customFormat="1" ht="24.25" customHeight="1">
      <c r="B144" s="134"/>
      <c r="C144" s="135" t="s">
        <v>187</v>
      </c>
      <c r="D144" s="135" t="s">
        <v>121</v>
      </c>
      <c r="E144" s="136" t="s">
        <v>285</v>
      </c>
      <c r="F144" s="137" t="s">
        <v>286</v>
      </c>
      <c r="G144" s="138" t="s">
        <v>287</v>
      </c>
      <c r="H144" s="139">
        <v>172</v>
      </c>
      <c r="I144" s="140"/>
      <c r="J144" s="139">
        <f t="shared" si="10"/>
        <v>0</v>
      </c>
      <c r="K144" s="141"/>
      <c r="L144" s="28"/>
      <c r="M144" s="142" t="s">
        <v>1</v>
      </c>
      <c r="N144" s="143" t="s">
        <v>40</v>
      </c>
      <c r="P144" s="144">
        <f t="shared" si="11"/>
        <v>0</v>
      </c>
      <c r="Q144" s="144">
        <v>8.0000000000000007E-5</v>
      </c>
      <c r="R144" s="144">
        <f t="shared" si="12"/>
        <v>1.3760000000000001E-2</v>
      </c>
      <c r="S144" s="144">
        <v>0</v>
      </c>
      <c r="T144" s="145">
        <f t="shared" si="13"/>
        <v>0</v>
      </c>
      <c r="AR144" s="146" t="s">
        <v>187</v>
      </c>
      <c r="AT144" s="146" t="s">
        <v>121</v>
      </c>
      <c r="AU144" s="146" t="s">
        <v>126</v>
      </c>
      <c r="AY144" s="13" t="s">
        <v>119</v>
      </c>
      <c r="BE144" s="147">
        <f t="shared" si="14"/>
        <v>0</v>
      </c>
      <c r="BF144" s="147">
        <f t="shared" si="15"/>
        <v>0</v>
      </c>
      <c r="BG144" s="147">
        <f t="shared" si="16"/>
        <v>0</v>
      </c>
      <c r="BH144" s="147">
        <f t="shared" si="17"/>
        <v>0</v>
      </c>
      <c r="BI144" s="147">
        <f t="shared" si="18"/>
        <v>0</v>
      </c>
      <c r="BJ144" s="13" t="s">
        <v>126</v>
      </c>
      <c r="BK144" s="148">
        <f t="shared" si="19"/>
        <v>0</v>
      </c>
      <c r="BL144" s="13" t="s">
        <v>187</v>
      </c>
      <c r="BM144" s="146" t="s">
        <v>425</v>
      </c>
    </row>
    <row r="145" spans="2:65" s="1" customFormat="1" ht="24.25" customHeight="1">
      <c r="B145" s="134"/>
      <c r="C145" s="149" t="s">
        <v>191</v>
      </c>
      <c r="D145" s="149" t="s">
        <v>227</v>
      </c>
      <c r="E145" s="150" t="s">
        <v>290</v>
      </c>
      <c r="F145" s="151" t="s">
        <v>291</v>
      </c>
      <c r="G145" s="152" t="s">
        <v>287</v>
      </c>
      <c r="H145" s="153">
        <v>172</v>
      </c>
      <c r="I145" s="154"/>
      <c r="J145" s="153">
        <f t="shared" si="10"/>
        <v>0</v>
      </c>
      <c r="K145" s="155"/>
      <c r="L145" s="156"/>
      <c r="M145" s="157" t="s">
        <v>1</v>
      </c>
      <c r="N145" s="158" t="s">
        <v>40</v>
      </c>
      <c r="P145" s="144">
        <f t="shared" si="11"/>
        <v>0</v>
      </c>
      <c r="Q145" s="144">
        <v>2.5999999999999999E-3</v>
      </c>
      <c r="R145" s="144">
        <f t="shared" si="12"/>
        <v>0.44719999999999999</v>
      </c>
      <c r="S145" s="144">
        <v>0</v>
      </c>
      <c r="T145" s="145">
        <f t="shared" si="13"/>
        <v>0</v>
      </c>
      <c r="AR145" s="146" t="s">
        <v>230</v>
      </c>
      <c r="AT145" s="146" t="s">
        <v>227</v>
      </c>
      <c r="AU145" s="146" t="s">
        <v>126</v>
      </c>
      <c r="AY145" s="13" t="s">
        <v>119</v>
      </c>
      <c r="BE145" s="147">
        <f t="shared" si="14"/>
        <v>0</v>
      </c>
      <c r="BF145" s="147">
        <f t="shared" si="15"/>
        <v>0</v>
      </c>
      <c r="BG145" s="147">
        <f t="shared" si="16"/>
        <v>0</v>
      </c>
      <c r="BH145" s="147">
        <f t="shared" si="17"/>
        <v>0</v>
      </c>
      <c r="BI145" s="147">
        <f t="shared" si="18"/>
        <v>0</v>
      </c>
      <c r="BJ145" s="13" t="s">
        <v>126</v>
      </c>
      <c r="BK145" s="148">
        <f t="shared" si="19"/>
        <v>0</v>
      </c>
      <c r="BL145" s="13" t="s">
        <v>187</v>
      </c>
      <c r="BM145" s="146" t="s">
        <v>426</v>
      </c>
    </row>
    <row r="146" spans="2:65" s="1" customFormat="1" ht="24.25" customHeight="1">
      <c r="B146" s="134"/>
      <c r="C146" s="135" t="s">
        <v>196</v>
      </c>
      <c r="D146" s="135" t="s">
        <v>121</v>
      </c>
      <c r="E146" s="136" t="s">
        <v>318</v>
      </c>
      <c r="F146" s="137" t="s">
        <v>319</v>
      </c>
      <c r="G146" s="138" t="s">
        <v>224</v>
      </c>
      <c r="H146" s="139">
        <v>55.3</v>
      </c>
      <c r="I146" s="140"/>
      <c r="J146" s="139">
        <f t="shared" si="10"/>
        <v>0</v>
      </c>
      <c r="K146" s="141"/>
      <c r="L146" s="28"/>
      <c r="M146" s="142" t="s">
        <v>1</v>
      </c>
      <c r="N146" s="143" t="s">
        <v>40</v>
      </c>
      <c r="P146" s="144">
        <f t="shared" si="11"/>
        <v>0</v>
      </c>
      <c r="Q146" s="144">
        <v>2.7299999999999998E-3</v>
      </c>
      <c r="R146" s="144">
        <f t="shared" si="12"/>
        <v>0.15096899999999999</v>
      </c>
      <c r="S146" s="144">
        <v>0</v>
      </c>
      <c r="T146" s="145">
        <f t="shared" si="13"/>
        <v>0</v>
      </c>
      <c r="AR146" s="146" t="s">
        <v>187</v>
      </c>
      <c r="AT146" s="146" t="s">
        <v>121</v>
      </c>
      <c r="AU146" s="146" t="s">
        <v>126</v>
      </c>
      <c r="AY146" s="13" t="s">
        <v>119</v>
      </c>
      <c r="BE146" s="147">
        <f t="shared" si="14"/>
        <v>0</v>
      </c>
      <c r="BF146" s="147">
        <f t="shared" si="15"/>
        <v>0</v>
      </c>
      <c r="BG146" s="147">
        <f t="shared" si="16"/>
        <v>0</v>
      </c>
      <c r="BH146" s="147">
        <f t="shared" si="17"/>
        <v>0</v>
      </c>
      <c r="BI146" s="147">
        <f t="shared" si="18"/>
        <v>0</v>
      </c>
      <c r="BJ146" s="13" t="s">
        <v>126</v>
      </c>
      <c r="BK146" s="148">
        <f t="shared" si="19"/>
        <v>0</v>
      </c>
      <c r="BL146" s="13" t="s">
        <v>187</v>
      </c>
      <c r="BM146" s="146" t="s">
        <v>427</v>
      </c>
    </row>
    <row r="147" spans="2:65" s="1" customFormat="1" ht="21.75" customHeight="1">
      <c r="B147" s="134"/>
      <c r="C147" s="135" t="s">
        <v>200</v>
      </c>
      <c r="D147" s="135" t="s">
        <v>121</v>
      </c>
      <c r="E147" s="136" t="s">
        <v>322</v>
      </c>
      <c r="F147" s="137" t="s">
        <v>323</v>
      </c>
      <c r="G147" s="138" t="s">
        <v>287</v>
      </c>
      <c r="H147" s="139">
        <v>26</v>
      </c>
      <c r="I147" s="140"/>
      <c r="J147" s="139">
        <f t="shared" si="10"/>
        <v>0</v>
      </c>
      <c r="K147" s="141"/>
      <c r="L147" s="28"/>
      <c r="M147" s="142" t="s">
        <v>1</v>
      </c>
      <c r="N147" s="143" t="s">
        <v>40</v>
      </c>
      <c r="P147" s="144">
        <f t="shared" si="11"/>
        <v>0</v>
      </c>
      <c r="Q147" s="144">
        <v>3.8999999999999999E-4</v>
      </c>
      <c r="R147" s="144">
        <f t="shared" si="12"/>
        <v>1.014E-2</v>
      </c>
      <c r="S147" s="144">
        <v>0</v>
      </c>
      <c r="T147" s="145">
        <f t="shared" si="13"/>
        <v>0</v>
      </c>
      <c r="AR147" s="146" t="s">
        <v>187</v>
      </c>
      <c r="AT147" s="146" t="s">
        <v>121</v>
      </c>
      <c r="AU147" s="146" t="s">
        <v>126</v>
      </c>
      <c r="AY147" s="13" t="s">
        <v>119</v>
      </c>
      <c r="BE147" s="147">
        <f t="shared" si="14"/>
        <v>0</v>
      </c>
      <c r="BF147" s="147">
        <f t="shared" si="15"/>
        <v>0</v>
      </c>
      <c r="BG147" s="147">
        <f t="shared" si="16"/>
        <v>0</v>
      </c>
      <c r="BH147" s="147">
        <f t="shared" si="17"/>
        <v>0</v>
      </c>
      <c r="BI147" s="147">
        <f t="shared" si="18"/>
        <v>0</v>
      </c>
      <c r="BJ147" s="13" t="s">
        <v>126</v>
      </c>
      <c r="BK147" s="148">
        <f t="shared" si="19"/>
        <v>0</v>
      </c>
      <c r="BL147" s="13" t="s">
        <v>187</v>
      </c>
      <c r="BM147" s="146" t="s">
        <v>428</v>
      </c>
    </row>
    <row r="148" spans="2:65" s="1" customFormat="1" ht="24.25" customHeight="1">
      <c r="B148" s="134"/>
      <c r="C148" s="135" t="s">
        <v>7</v>
      </c>
      <c r="D148" s="135" t="s">
        <v>121</v>
      </c>
      <c r="E148" s="136" t="s">
        <v>326</v>
      </c>
      <c r="F148" s="137" t="s">
        <v>327</v>
      </c>
      <c r="G148" s="138" t="s">
        <v>287</v>
      </c>
      <c r="H148" s="139">
        <v>13</v>
      </c>
      <c r="I148" s="140"/>
      <c r="J148" s="139">
        <f t="shared" si="10"/>
        <v>0</v>
      </c>
      <c r="K148" s="141"/>
      <c r="L148" s="28"/>
      <c r="M148" s="142" t="s">
        <v>1</v>
      </c>
      <c r="N148" s="143" t="s">
        <v>40</v>
      </c>
      <c r="P148" s="144">
        <f t="shared" si="11"/>
        <v>0</v>
      </c>
      <c r="Q148" s="144">
        <v>3.8999999999999999E-4</v>
      </c>
      <c r="R148" s="144">
        <f t="shared" si="12"/>
        <v>5.0699999999999999E-3</v>
      </c>
      <c r="S148" s="144">
        <v>0</v>
      </c>
      <c r="T148" s="145">
        <f t="shared" si="13"/>
        <v>0</v>
      </c>
      <c r="AR148" s="146" t="s">
        <v>187</v>
      </c>
      <c r="AT148" s="146" t="s">
        <v>121</v>
      </c>
      <c r="AU148" s="146" t="s">
        <v>126</v>
      </c>
      <c r="AY148" s="13" t="s">
        <v>119</v>
      </c>
      <c r="BE148" s="147">
        <f t="shared" si="14"/>
        <v>0</v>
      </c>
      <c r="BF148" s="147">
        <f t="shared" si="15"/>
        <v>0</v>
      </c>
      <c r="BG148" s="147">
        <f t="shared" si="16"/>
        <v>0</v>
      </c>
      <c r="BH148" s="147">
        <f t="shared" si="17"/>
        <v>0</v>
      </c>
      <c r="BI148" s="147">
        <f t="shared" si="18"/>
        <v>0</v>
      </c>
      <c r="BJ148" s="13" t="s">
        <v>126</v>
      </c>
      <c r="BK148" s="148">
        <f t="shared" si="19"/>
        <v>0</v>
      </c>
      <c r="BL148" s="13" t="s">
        <v>187</v>
      </c>
      <c r="BM148" s="146" t="s">
        <v>429</v>
      </c>
    </row>
    <row r="149" spans="2:65" s="1" customFormat="1" ht="24.25" customHeight="1">
      <c r="B149" s="134"/>
      <c r="C149" s="135" t="s">
        <v>207</v>
      </c>
      <c r="D149" s="135" t="s">
        <v>121</v>
      </c>
      <c r="E149" s="136" t="s">
        <v>330</v>
      </c>
      <c r="F149" s="137" t="s">
        <v>331</v>
      </c>
      <c r="G149" s="138" t="s">
        <v>224</v>
      </c>
      <c r="H149" s="139">
        <v>134.6</v>
      </c>
      <c r="I149" s="140"/>
      <c r="J149" s="139">
        <f t="shared" si="10"/>
        <v>0</v>
      </c>
      <c r="K149" s="141"/>
      <c r="L149" s="28"/>
      <c r="M149" s="142" t="s">
        <v>1</v>
      </c>
      <c r="N149" s="143" t="s">
        <v>40</v>
      </c>
      <c r="P149" s="144">
        <f t="shared" si="11"/>
        <v>0</v>
      </c>
      <c r="Q149" s="144">
        <v>2.2200000000000002E-3</v>
      </c>
      <c r="R149" s="144">
        <f t="shared" si="12"/>
        <v>0.29881200000000002</v>
      </c>
      <c r="S149" s="144">
        <v>0</v>
      </c>
      <c r="T149" s="145">
        <f t="shared" si="13"/>
        <v>0</v>
      </c>
      <c r="AR149" s="146" t="s">
        <v>187</v>
      </c>
      <c r="AT149" s="146" t="s">
        <v>121</v>
      </c>
      <c r="AU149" s="146" t="s">
        <v>126</v>
      </c>
      <c r="AY149" s="13" t="s">
        <v>119</v>
      </c>
      <c r="BE149" s="147">
        <f t="shared" si="14"/>
        <v>0</v>
      </c>
      <c r="BF149" s="147">
        <f t="shared" si="15"/>
        <v>0</v>
      </c>
      <c r="BG149" s="147">
        <f t="shared" si="16"/>
        <v>0</v>
      </c>
      <c r="BH149" s="147">
        <f t="shared" si="17"/>
        <v>0</v>
      </c>
      <c r="BI149" s="147">
        <f t="shared" si="18"/>
        <v>0</v>
      </c>
      <c r="BJ149" s="13" t="s">
        <v>126</v>
      </c>
      <c r="BK149" s="148">
        <f t="shared" si="19"/>
        <v>0</v>
      </c>
      <c r="BL149" s="13" t="s">
        <v>187</v>
      </c>
      <c r="BM149" s="146" t="s">
        <v>430</v>
      </c>
    </row>
    <row r="150" spans="2:65" s="1" customFormat="1" ht="24.25" customHeight="1">
      <c r="B150" s="134"/>
      <c r="C150" s="135" t="s">
        <v>213</v>
      </c>
      <c r="D150" s="135" t="s">
        <v>121</v>
      </c>
      <c r="E150" s="136" t="s">
        <v>334</v>
      </c>
      <c r="F150" s="137" t="s">
        <v>335</v>
      </c>
      <c r="G150" s="138" t="s">
        <v>287</v>
      </c>
      <c r="H150" s="139">
        <v>13</v>
      </c>
      <c r="I150" s="140"/>
      <c r="J150" s="139">
        <f t="shared" si="10"/>
        <v>0</v>
      </c>
      <c r="K150" s="141"/>
      <c r="L150" s="28"/>
      <c r="M150" s="142" t="s">
        <v>1</v>
      </c>
      <c r="N150" s="143" t="s">
        <v>40</v>
      </c>
      <c r="P150" s="144">
        <f t="shared" si="11"/>
        <v>0</v>
      </c>
      <c r="Q150" s="144">
        <v>3.6000000000000002E-4</v>
      </c>
      <c r="R150" s="144">
        <f t="shared" si="12"/>
        <v>4.6800000000000001E-3</v>
      </c>
      <c r="S150" s="144">
        <v>0</v>
      </c>
      <c r="T150" s="145">
        <f t="shared" si="13"/>
        <v>0</v>
      </c>
      <c r="AR150" s="146" t="s">
        <v>187</v>
      </c>
      <c r="AT150" s="146" t="s">
        <v>121</v>
      </c>
      <c r="AU150" s="146" t="s">
        <v>126</v>
      </c>
      <c r="AY150" s="13" t="s">
        <v>119</v>
      </c>
      <c r="BE150" s="147">
        <f t="shared" si="14"/>
        <v>0</v>
      </c>
      <c r="BF150" s="147">
        <f t="shared" si="15"/>
        <v>0</v>
      </c>
      <c r="BG150" s="147">
        <f t="shared" si="16"/>
        <v>0</v>
      </c>
      <c r="BH150" s="147">
        <f t="shared" si="17"/>
        <v>0</v>
      </c>
      <c r="BI150" s="147">
        <f t="shared" si="18"/>
        <v>0</v>
      </c>
      <c r="BJ150" s="13" t="s">
        <v>126</v>
      </c>
      <c r="BK150" s="148">
        <f t="shared" si="19"/>
        <v>0</v>
      </c>
      <c r="BL150" s="13" t="s">
        <v>187</v>
      </c>
      <c r="BM150" s="146" t="s">
        <v>431</v>
      </c>
    </row>
    <row r="151" spans="2:65" s="1" customFormat="1" ht="24.25" customHeight="1">
      <c r="B151" s="134"/>
      <c r="C151" s="135" t="s">
        <v>221</v>
      </c>
      <c r="D151" s="135" t="s">
        <v>121</v>
      </c>
      <c r="E151" s="136" t="s">
        <v>338</v>
      </c>
      <c r="F151" s="137" t="s">
        <v>339</v>
      </c>
      <c r="G151" s="138" t="s">
        <v>158</v>
      </c>
      <c r="H151" s="139">
        <v>1244.4000000000001</v>
      </c>
      <c r="I151" s="140"/>
      <c r="J151" s="139">
        <f t="shared" si="10"/>
        <v>0</v>
      </c>
      <c r="K151" s="141"/>
      <c r="L151" s="28"/>
      <c r="M151" s="142" t="s">
        <v>1</v>
      </c>
      <c r="N151" s="143" t="s">
        <v>40</v>
      </c>
      <c r="P151" s="144">
        <f t="shared" si="11"/>
        <v>0</v>
      </c>
      <c r="Q151" s="144">
        <v>1.2E-4</v>
      </c>
      <c r="R151" s="144">
        <f t="shared" si="12"/>
        <v>0.14932800000000002</v>
      </c>
      <c r="S151" s="144">
        <v>0</v>
      </c>
      <c r="T151" s="145">
        <f t="shared" si="13"/>
        <v>0</v>
      </c>
      <c r="AR151" s="146" t="s">
        <v>187</v>
      </c>
      <c r="AT151" s="146" t="s">
        <v>121</v>
      </c>
      <c r="AU151" s="146" t="s">
        <v>126</v>
      </c>
      <c r="AY151" s="13" t="s">
        <v>119</v>
      </c>
      <c r="BE151" s="147">
        <f t="shared" si="14"/>
        <v>0</v>
      </c>
      <c r="BF151" s="147">
        <f t="shared" si="15"/>
        <v>0</v>
      </c>
      <c r="BG151" s="147">
        <f t="shared" si="16"/>
        <v>0</v>
      </c>
      <c r="BH151" s="147">
        <f t="shared" si="17"/>
        <v>0</v>
      </c>
      <c r="BI151" s="147">
        <f t="shared" si="18"/>
        <v>0</v>
      </c>
      <c r="BJ151" s="13" t="s">
        <v>126</v>
      </c>
      <c r="BK151" s="148">
        <f t="shared" si="19"/>
        <v>0</v>
      </c>
      <c r="BL151" s="13" t="s">
        <v>187</v>
      </c>
      <c r="BM151" s="146" t="s">
        <v>432</v>
      </c>
    </row>
    <row r="152" spans="2:65" s="1" customFormat="1" ht="24.25" customHeight="1">
      <c r="B152" s="134"/>
      <c r="C152" s="135" t="s">
        <v>226</v>
      </c>
      <c r="D152" s="135" t="s">
        <v>121</v>
      </c>
      <c r="E152" s="136" t="s">
        <v>342</v>
      </c>
      <c r="F152" s="137" t="s">
        <v>343</v>
      </c>
      <c r="G152" s="138" t="s">
        <v>264</v>
      </c>
      <c r="H152" s="140"/>
      <c r="I152" s="140"/>
      <c r="J152" s="139">
        <f t="shared" si="10"/>
        <v>0</v>
      </c>
      <c r="K152" s="141"/>
      <c r="L152" s="28"/>
      <c r="M152" s="142" t="s">
        <v>1</v>
      </c>
      <c r="N152" s="143" t="s">
        <v>40</v>
      </c>
      <c r="P152" s="144">
        <f t="shared" si="11"/>
        <v>0</v>
      </c>
      <c r="Q152" s="144">
        <v>0</v>
      </c>
      <c r="R152" s="144">
        <f t="shared" si="12"/>
        <v>0</v>
      </c>
      <c r="S152" s="144">
        <v>0</v>
      </c>
      <c r="T152" s="145">
        <f t="shared" si="13"/>
        <v>0</v>
      </c>
      <c r="AR152" s="146" t="s">
        <v>187</v>
      </c>
      <c r="AT152" s="146" t="s">
        <v>121</v>
      </c>
      <c r="AU152" s="146" t="s">
        <v>126</v>
      </c>
      <c r="AY152" s="13" t="s">
        <v>119</v>
      </c>
      <c r="BE152" s="147">
        <f t="shared" si="14"/>
        <v>0</v>
      </c>
      <c r="BF152" s="147">
        <f t="shared" si="15"/>
        <v>0</v>
      </c>
      <c r="BG152" s="147">
        <f t="shared" si="16"/>
        <v>0</v>
      </c>
      <c r="BH152" s="147">
        <f t="shared" si="17"/>
        <v>0</v>
      </c>
      <c r="BI152" s="147">
        <f t="shared" si="18"/>
        <v>0</v>
      </c>
      <c r="BJ152" s="13" t="s">
        <v>126</v>
      </c>
      <c r="BK152" s="148">
        <f t="shared" si="19"/>
        <v>0</v>
      </c>
      <c r="BL152" s="13" t="s">
        <v>187</v>
      </c>
      <c r="BM152" s="146" t="s">
        <v>433</v>
      </c>
    </row>
    <row r="153" spans="2:65" s="11" customFormat="1" ht="22.75" customHeight="1">
      <c r="B153" s="122"/>
      <c r="D153" s="123" t="s">
        <v>73</v>
      </c>
      <c r="E153" s="132" t="s">
        <v>345</v>
      </c>
      <c r="F153" s="132" t="s">
        <v>346</v>
      </c>
      <c r="I153" s="125"/>
      <c r="J153" s="133">
        <f>BK153</f>
        <v>0</v>
      </c>
      <c r="L153" s="122"/>
      <c r="M153" s="127"/>
      <c r="P153" s="128">
        <f>P154</f>
        <v>0</v>
      </c>
      <c r="R153" s="128">
        <f>R154</f>
        <v>0</v>
      </c>
      <c r="T153" s="129">
        <f>T154</f>
        <v>62.220000000000006</v>
      </c>
      <c r="AR153" s="123" t="s">
        <v>126</v>
      </c>
      <c r="AT153" s="130" t="s">
        <v>73</v>
      </c>
      <c r="AU153" s="130" t="s">
        <v>79</v>
      </c>
      <c r="AY153" s="123" t="s">
        <v>119</v>
      </c>
      <c r="BK153" s="131">
        <f>BK154</f>
        <v>0</v>
      </c>
    </row>
    <row r="154" spans="2:65" s="1" customFormat="1" ht="37.75" customHeight="1">
      <c r="B154" s="134"/>
      <c r="C154" s="135" t="s">
        <v>232</v>
      </c>
      <c r="D154" s="135" t="s">
        <v>121</v>
      </c>
      <c r="E154" s="136" t="s">
        <v>348</v>
      </c>
      <c r="F154" s="137" t="s">
        <v>349</v>
      </c>
      <c r="G154" s="138" t="s">
        <v>158</v>
      </c>
      <c r="H154" s="139">
        <v>1244.4000000000001</v>
      </c>
      <c r="I154" s="140"/>
      <c r="J154" s="139">
        <f>ROUND(I154*H154,3)</f>
        <v>0</v>
      </c>
      <c r="K154" s="141"/>
      <c r="L154" s="28"/>
      <c r="M154" s="142" t="s">
        <v>1</v>
      </c>
      <c r="N154" s="143" t="s">
        <v>40</v>
      </c>
      <c r="P154" s="144">
        <f>O154*H154</f>
        <v>0</v>
      </c>
      <c r="Q154" s="144">
        <v>0</v>
      </c>
      <c r="R154" s="144">
        <f>Q154*H154</f>
        <v>0</v>
      </c>
      <c r="S154" s="144">
        <v>0.05</v>
      </c>
      <c r="T154" s="145">
        <f>S154*H154</f>
        <v>62.220000000000006</v>
      </c>
      <c r="AR154" s="146" t="s">
        <v>187</v>
      </c>
      <c r="AT154" s="146" t="s">
        <v>121</v>
      </c>
      <c r="AU154" s="146" t="s">
        <v>126</v>
      </c>
      <c r="AY154" s="13" t="s">
        <v>119</v>
      </c>
      <c r="BE154" s="147">
        <f>IF(N154="základná",J154,0)</f>
        <v>0</v>
      </c>
      <c r="BF154" s="147">
        <f>IF(N154="znížená",J154,0)</f>
        <v>0</v>
      </c>
      <c r="BG154" s="147">
        <f>IF(N154="zákl. prenesená",J154,0)</f>
        <v>0</v>
      </c>
      <c r="BH154" s="147">
        <f>IF(N154="zníž. prenesená",J154,0)</f>
        <v>0</v>
      </c>
      <c r="BI154" s="147">
        <f>IF(N154="nulová",J154,0)</f>
        <v>0</v>
      </c>
      <c r="BJ154" s="13" t="s">
        <v>126</v>
      </c>
      <c r="BK154" s="148">
        <f>ROUND(I154*H154,3)</f>
        <v>0</v>
      </c>
      <c r="BL154" s="13" t="s">
        <v>187</v>
      </c>
      <c r="BM154" s="146" t="s">
        <v>434</v>
      </c>
    </row>
    <row r="155" spans="2:65" s="11" customFormat="1" ht="22.75" customHeight="1">
      <c r="B155" s="122"/>
      <c r="D155" s="123" t="s">
        <v>73</v>
      </c>
      <c r="E155" s="132" t="s">
        <v>435</v>
      </c>
      <c r="F155" s="132" t="s">
        <v>436</v>
      </c>
      <c r="I155" s="125"/>
      <c r="J155" s="133">
        <f>BK155</f>
        <v>0</v>
      </c>
      <c r="L155" s="122"/>
      <c r="M155" s="127"/>
      <c r="P155" s="128">
        <f>P156</f>
        <v>0</v>
      </c>
      <c r="R155" s="128">
        <f>R156</f>
        <v>0.33543400000000001</v>
      </c>
      <c r="T155" s="129">
        <f>T156</f>
        <v>0</v>
      </c>
      <c r="AR155" s="123" t="s">
        <v>126</v>
      </c>
      <c r="AT155" s="130" t="s">
        <v>73</v>
      </c>
      <c r="AU155" s="130" t="s">
        <v>79</v>
      </c>
      <c r="AY155" s="123" t="s">
        <v>119</v>
      </c>
      <c r="BK155" s="131">
        <f>BK156</f>
        <v>0</v>
      </c>
    </row>
    <row r="156" spans="2:65" s="1" customFormat="1" ht="24.25" customHeight="1">
      <c r="B156" s="134"/>
      <c r="C156" s="135" t="s">
        <v>236</v>
      </c>
      <c r="D156" s="135" t="s">
        <v>121</v>
      </c>
      <c r="E156" s="136" t="s">
        <v>437</v>
      </c>
      <c r="F156" s="137" t="s">
        <v>438</v>
      </c>
      <c r="G156" s="138" t="s">
        <v>158</v>
      </c>
      <c r="H156" s="139">
        <v>762.35</v>
      </c>
      <c r="I156" s="140"/>
      <c r="J156" s="139">
        <f>ROUND(I156*H156,3)</f>
        <v>0</v>
      </c>
      <c r="K156" s="141"/>
      <c r="L156" s="28"/>
      <c r="M156" s="159" t="s">
        <v>1</v>
      </c>
      <c r="N156" s="160" t="s">
        <v>40</v>
      </c>
      <c r="O156" s="161"/>
      <c r="P156" s="162">
        <f>O156*H156</f>
        <v>0</v>
      </c>
      <c r="Q156" s="162">
        <v>4.4000000000000002E-4</v>
      </c>
      <c r="R156" s="162">
        <f>Q156*H156</f>
        <v>0.33543400000000001</v>
      </c>
      <c r="S156" s="162">
        <v>0</v>
      </c>
      <c r="T156" s="163">
        <f>S156*H156</f>
        <v>0</v>
      </c>
      <c r="AR156" s="146" t="s">
        <v>187</v>
      </c>
      <c r="AT156" s="146" t="s">
        <v>121</v>
      </c>
      <c r="AU156" s="146" t="s">
        <v>126</v>
      </c>
      <c r="AY156" s="13" t="s">
        <v>119</v>
      </c>
      <c r="BE156" s="147">
        <f>IF(N156="základná",J156,0)</f>
        <v>0</v>
      </c>
      <c r="BF156" s="147">
        <f>IF(N156="znížená",J156,0)</f>
        <v>0</v>
      </c>
      <c r="BG156" s="147">
        <f>IF(N156="zákl. prenesená",J156,0)</f>
        <v>0</v>
      </c>
      <c r="BH156" s="147">
        <f>IF(N156="zníž. prenesená",J156,0)</f>
        <v>0</v>
      </c>
      <c r="BI156" s="147">
        <f>IF(N156="nulová",J156,0)</f>
        <v>0</v>
      </c>
      <c r="BJ156" s="13" t="s">
        <v>126</v>
      </c>
      <c r="BK156" s="148">
        <f>ROUND(I156*H156,3)</f>
        <v>0</v>
      </c>
      <c r="BL156" s="13" t="s">
        <v>187</v>
      </c>
      <c r="BM156" s="146" t="s">
        <v>439</v>
      </c>
    </row>
    <row r="157" spans="2:65" s="1" customFormat="1" ht="7" customHeight="1">
      <c r="B157" s="43"/>
      <c r="C157" s="44"/>
      <c r="D157" s="44"/>
      <c r="E157" s="44"/>
      <c r="F157" s="44"/>
      <c r="G157" s="44"/>
      <c r="H157" s="44"/>
      <c r="I157" s="44"/>
      <c r="J157" s="44"/>
      <c r="K157" s="44"/>
      <c r="L157" s="28"/>
    </row>
  </sheetData>
  <autoFilter ref="C122:K156" xr:uid="{00000000-0009-0000-0000-000003000000}"/>
  <mergeCells count="9">
    <mergeCell ref="E87:H87"/>
    <mergeCell ref="E113:H113"/>
    <mergeCell ref="E115:H115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scale="98" fitToHeight="100" orientation="portrait" blackAndWhite="1"/>
  <headerFoot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Hárky</vt:lpstr>
      </vt:variant>
      <vt:variant>
        <vt:i4>4</vt:i4>
      </vt:variant>
      <vt:variant>
        <vt:lpstr>Pomenované rozsahy</vt:lpstr>
      </vt:variant>
      <vt:variant>
        <vt:i4>8</vt:i4>
      </vt:variant>
    </vt:vector>
  </HeadingPairs>
  <TitlesOfParts>
    <vt:vector size="12" baseType="lpstr">
      <vt:lpstr>Rekapitulácia stavby</vt:lpstr>
      <vt:lpstr>12-06-2024 - Rekonštrukci...</vt:lpstr>
      <vt:lpstr>12-06-1-2024 - Spevnené p...</vt:lpstr>
      <vt:lpstr>12-06-2-2024 - Kravín K1 ...</vt:lpstr>
      <vt:lpstr>'12-06-1-2024 - Spevnené p...'!Názvy_tlače</vt:lpstr>
      <vt:lpstr>'12-06-2-2024 - Kravín K1 ...'!Názvy_tlače</vt:lpstr>
      <vt:lpstr>'12-06-2024 - Rekonštrukci...'!Názvy_tlače</vt:lpstr>
      <vt:lpstr>'Rekapitulácia stavby'!Názvy_tlače</vt:lpstr>
      <vt:lpstr>'12-06-1-2024 - Spevnené p...'!Oblasť_tlače</vt:lpstr>
      <vt:lpstr>'12-06-2-2024 - Kravín K1 ...'!Oblasť_tlače</vt:lpstr>
      <vt:lpstr>'12-06-2024 - Rekonštrukci...'!Oblasť_tlače</vt:lpstr>
      <vt:lpstr>'Rekapitulácia stavby'!Oblasť_tlače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LAPTOP-O7A9F8MK\ampex</dc:creator>
  <cp:lastModifiedBy>Martina Kukučková</cp:lastModifiedBy>
  <cp:lastPrinted>2024-12-18T08:53:05Z</cp:lastPrinted>
  <dcterms:created xsi:type="dcterms:W3CDTF">2024-12-10T14:45:09Z</dcterms:created>
  <dcterms:modified xsi:type="dcterms:W3CDTF">2024-12-18T08:53:07Z</dcterms:modified>
</cp:coreProperties>
</file>