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ora.vlckova\Desktop\"/>
    </mc:Choice>
  </mc:AlternateContent>
  <bookViews>
    <workbookView xWindow="0" yWindow="0" windowWidth="28800" windowHeight="12180"/>
  </bookViews>
  <sheets>
    <sheet name="Stavební rozpočet" sheetId="1" r:id="rId1"/>
    <sheet name="Krycí list rozpočtu" sheetId="2" r:id="rId2"/>
    <sheet name="VORN" sheetId="3" state="hidden" r:id="rId3"/>
  </sheets>
  <definedNames>
    <definedName name="vorn_sum">VORN!$I$45</definedName>
  </definedNames>
  <calcPr calcId="162913"/>
</workbook>
</file>

<file path=xl/calcChain.xml><?xml version="1.0" encoding="utf-8"?>
<calcChain xmlns="http://schemas.openxmlformats.org/spreadsheetml/2006/main">
  <c r="F44" i="3" l="1"/>
  <c r="I44" i="3" s="1"/>
  <c r="F43" i="3"/>
  <c r="I43" i="3" s="1"/>
  <c r="F42" i="3"/>
  <c r="I42" i="3" s="1"/>
  <c r="F40" i="3"/>
  <c r="I40" i="3" s="1"/>
  <c r="F39" i="3"/>
  <c r="I39" i="3" s="1"/>
  <c r="I26" i="3"/>
  <c r="I25" i="3"/>
  <c r="I24" i="3"/>
  <c r="I17" i="2" s="1"/>
  <c r="I23" i="3"/>
  <c r="I16" i="2" s="1"/>
  <c r="I22" i="3"/>
  <c r="I21" i="3"/>
  <c r="I17" i="3"/>
  <c r="I16" i="3"/>
  <c r="I15" i="3"/>
  <c r="I10" i="3"/>
  <c r="F10" i="3"/>
  <c r="C10" i="3"/>
  <c r="F8" i="3"/>
  <c r="C8" i="3"/>
  <c r="F6" i="3"/>
  <c r="C6" i="3"/>
  <c r="F4" i="3"/>
  <c r="C4" i="3"/>
  <c r="F2" i="3"/>
  <c r="C2" i="3"/>
  <c r="I19" i="2"/>
  <c r="I18" i="2"/>
  <c r="F16" i="2"/>
  <c r="I15" i="2"/>
  <c r="F15" i="2"/>
  <c r="I14" i="2"/>
  <c r="F14" i="2"/>
  <c r="I10" i="2"/>
  <c r="F10" i="2"/>
  <c r="C10" i="2"/>
  <c r="F8" i="2"/>
  <c r="C8" i="2"/>
  <c r="F6" i="2"/>
  <c r="C6" i="2"/>
  <c r="F4" i="2"/>
  <c r="C4" i="2"/>
  <c r="F2" i="2"/>
  <c r="C2" i="2"/>
  <c r="BW125" i="1"/>
  <c r="BS125" i="1"/>
  <c r="BJ125" i="1"/>
  <c r="BD125" i="1"/>
  <c r="AP125" i="1"/>
  <c r="AX125" i="1" s="1"/>
  <c r="AO125" i="1"/>
  <c r="AW125" i="1" s="1"/>
  <c r="AK125" i="1"/>
  <c r="AJ125" i="1"/>
  <c r="AH125" i="1"/>
  <c r="AG125" i="1"/>
  <c r="AF125" i="1"/>
  <c r="AE125" i="1"/>
  <c r="AD125" i="1"/>
  <c r="AC125" i="1"/>
  <c r="AB125" i="1"/>
  <c r="Z125" i="1"/>
  <c r="O125" i="1"/>
  <c r="BF125" i="1" s="1"/>
  <c r="L125" i="1"/>
  <c r="M125" i="1" s="1"/>
  <c r="K125" i="1"/>
  <c r="J125" i="1"/>
  <c r="BW124" i="1"/>
  <c r="BS124" i="1"/>
  <c r="F41" i="3" s="1"/>
  <c r="I41" i="3" s="1"/>
  <c r="BJ124" i="1"/>
  <c r="BD124" i="1"/>
  <c r="AW124" i="1"/>
  <c r="AP124" i="1"/>
  <c r="BI124" i="1" s="1"/>
  <c r="AO124" i="1"/>
  <c r="BH124" i="1" s="1"/>
  <c r="AK124" i="1"/>
  <c r="AT123" i="1" s="1"/>
  <c r="AJ124" i="1"/>
  <c r="AS123" i="1" s="1"/>
  <c r="AH124" i="1"/>
  <c r="AG124" i="1"/>
  <c r="AF124" i="1"/>
  <c r="AE124" i="1"/>
  <c r="AD124" i="1"/>
  <c r="AC124" i="1"/>
  <c r="AB124" i="1"/>
  <c r="Z124" i="1"/>
  <c r="O124" i="1"/>
  <c r="BF124" i="1" s="1"/>
  <c r="L124" i="1"/>
  <c r="AL124" i="1" s="1"/>
  <c r="K124" i="1"/>
  <c r="J124" i="1"/>
  <c r="O123" i="1"/>
  <c r="BW122" i="1"/>
  <c r="BP122" i="1"/>
  <c r="BJ122" i="1"/>
  <c r="BF122" i="1"/>
  <c r="BD122" i="1"/>
  <c r="AP122" i="1"/>
  <c r="AX122" i="1" s="1"/>
  <c r="AO122" i="1"/>
  <c r="BH122" i="1" s="1"/>
  <c r="AK122" i="1"/>
  <c r="AJ122" i="1"/>
  <c r="AS120" i="1" s="1"/>
  <c r="AH122" i="1"/>
  <c r="AG122" i="1"/>
  <c r="AF122" i="1"/>
  <c r="AE122" i="1"/>
  <c r="AD122" i="1"/>
  <c r="AC122" i="1"/>
  <c r="AB122" i="1"/>
  <c r="Z122" i="1"/>
  <c r="O122" i="1"/>
  <c r="M122" i="1"/>
  <c r="L122" i="1"/>
  <c r="J122" i="1"/>
  <c r="J120" i="1" s="1"/>
  <c r="BW121" i="1"/>
  <c r="M121" i="1" s="1"/>
  <c r="BP121" i="1"/>
  <c r="BJ121" i="1"/>
  <c r="BD121" i="1"/>
  <c r="AX121" i="1"/>
  <c r="AP121" i="1"/>
  <c r="BI121" i="1" s="1"/>
  <c r="AO121" i="1"/>
  <c r="AW121" i="1" s="1"/>
  <c r="AL121" i="1"/>
  <c r="AK121" i="1"/>
  <c r="AT120" i="1" s="1"/>
  <c r="AJ121" i="1"/>
  <c r="AH121" i="1"/>
  <c r="AG121" i="1"/>
  <c r="AF121" i="1"/>
  <c r="AE121" i="1"/>
  <c r="AD121" i="1"/>
  <c r="AC121" i="1"/>
  <c r="AB121" i="1"/>
  <c r="Z121" i="1"/>
  <c r="O121" i="1"/>
  <c r="BF121" i="1" s="1"/>
  <c r="L121" i="1"/>
  <c r="K121" i="1"/>
  <c r="J121" i="1"/>
  <c r="BW119" i="1"/>
  <c r="M119" i="1" s="1"/>
  <c r="BO119" i="1"/>
  <c r="BJ119" i="1"/>
  <c r="BD119" i="1"/>
  <c r="AP119" i="1"/>
  <c r="BI119" i="1" s="1"/>
  <c r="AO119" i="1"/>
  <c r="BH119" i="1" s="1"/>
  <c r="AK119" i="1"/>
  <c r="AJ119" i="1"/>
  <c r="AS116" i="1" s="1"/>
  <c r="AH119" i="1"/>
  <c r="AG119" i="1"/>
  <c r="AF119" i="1"/>
  <c r="AE119" i="1"/>
  <c r="AD119" i="1"/>
  <c r="AC119" i="1"/>
  <c r="AB119" i="1"/>
  <c r="Z119" i="1"/>
  <c r="O119" i="1"/>
  <c r="BF119" i="1" s="1"/>
  <c r="L119" i="1"/>
  <c r="AL119" i="1" s="1"/>
  <c r="J119" i="1"/>
  <c r="BW118" i="1"/>
  <c r="BO118" i="1"/>
  <c r="BJ118" i="1"/>
  <c r="BD118" i="1"/>
  <c r="AP118" i="1"/>
  <c r="AX118" i="1" s="1"/>
  <c r="AO118" i="1"/>
  <c r="AW118" i="1" s="1"/>
  <c r="AK118" i="1"/>
  <c r="AJ118" i="1"/>
  <c r="AH118" i="1"/>
  <c r="AG118" i="1"/>
  <c r="AF118" i="1"/>
  <c r="AE118" i="1"/>
  <c r="AD118" i="1"/>
  <c r="AC118" i="1"/>
  <c r="AB118" i="1"/>
  <c r="Z118" i="1"/>
  <c r="O118" i="1"/>
  <c r="BF118" i="1" s="1"/>
  <c r="L118" i="1"/>
  <c r="M118" i="1" s="1"/>
  <c r="J118" i="1"/>
  <c r="J116" i="1" s="1"/>
  <c r="BW117" i="1"/>
  <c r="BO117" i="1"/>
  <c r="F37" i="3" s="1"/>
  <c r="I37" i="3" s="1"/>
  <c r="BJ117" i="1"/>
  <c r="BD117" i="1"/>
  <c r="AW117" i="1"/>
  <c r="AP117" i="1"/>
  <c r="BI117" i="1" s="1"/>
  <c r="AO117" i="1"/>
  <c r="BH117" i="1" s="1"/>
  <c r="AK117" i="1"/>
  <c r="AJ117" i="1"/>
  <c r="AH117" i="1"/>
  <c r="AG117" i="1"/>
  <c r="AF117" i="1"/>
  <c r="AE117" i="1"/>
  <c r="AD117" i="1"/>
  <c r="AC117" i="1"/>
  <c r="AB117" i="1"/>
  <c r="Z117" i="1"/>
  <c r="O117" i="1"/>
  <c r="BF117" i="1" s="1"/>
  <c r="L117" i="1"/>
  <c r="AL117" i="1" s="1"/>
  <c r="K117" i="1"/>
  <c r="J117" i="1"/>
  <c r="AT116" i="1"/>
  <c r="BW115" i="1"/>
  <c r="BN115" i="1"/>
  <c r="F36" i="3" s="1"/>
  <c r="I36" i="3" s="1"/>
  <c r="BJ115" i="1"/>
  <c r="BD115" i="1"/>
  <c r="AP115" i="1"/>
  <c r="BI115" i="1" s="1"/>
  <c r="AO115" i="1"/>
  <c r="BH115" i="1" s="1"/>
  <c r="AK115" i="1"/>
  <c r="AT114" i="1" s="1"/>
  <c r="AJ115" i="1"/>
  <c r="AH115" i="1"/>
  <c r="AG115" i="1"/>
  <c r="AF115" i="1"/>
  <c r="AE115" i="1"/>
  <c r="AD115" i="1"/>
  <c r="AC115" i="1"/>
  <c r="AB115" i="1"/>
  <c r="Z115" i="1"/>
  <c r="O115" i="1"/>
  <c r="BF115" i="1" s="1"/>
  <c r="L115" i="1"/>
  <c r="AL115" i="1" s="1"/>
  <c r="AU114" i="1" s="1"/>
  <c r="K115" i="1"/>
  <c r="AS114" i="1"/>
  <c r="L114" i="1"/>
  <c r="K114" i="1"/>
  <c r="BW112" i="1"/>
  <c r="BM112" i="1"/>
  <c r="BJ112" i="1"/>
  <c r="BF112" i="1"/>
  <c r="BD112" i="1"/>
  <c r="AP112" i="1"/>
  <c r="AX112" i="1" s="1"/>
  <c r="AO112" i="1"/>
  <c r="AW112" i="1" s="1"/>
  <c r="AK112" i="1"/>
  <c r="AJ112" i="1"/>
  <c r="AH112" i="1"/>
  <c r="AG112" i="1"/>
  <c r="AF112" i="1"/>
  <c r="AE112" i="1"/>
  <c r="AD112" i="1"/>
  <c r="AC112" i="1"/>
  <c r="AB112" i="1"/>
  <c r="Z112" i="1"/>
  <c r="O112" i="1"/>
  <c r="L112" i="1"/>
  <c r="AL112" i="1" s="1"/>
  <c r="K112" i="1"/>
  <c r="BW110" i="1"/>
  <c r="BM110" i="1"/>
  <c r="BJ110" i="1"/>
  <c r="BD110" i="1"/>
  <c r="AW110" i="1"/>
  <c r="AP110" i="1"/>
  <c r="BI110" i="1" s="1"/>
  <c r="AO110" i="1"/>
  <c r="BH110" i="1" s="1"/>
  <c r="AK110" i="1"/>
  <c r="AT107" i="1" s="1"/>
  <c r="AJ110" i="1"/>
  <c r="AH110" i="1"/>
  <c r="AG110" i="1"/>
  <c r="AF110" i="1"/>
  <c r="AE110" i="1"/>
  <c r="AD110" i="1"/>
  <c r="AC110" i="1"/>
  <c r="AB110" i="1"/>
  <c r="Z110" i="1"/>
  <c r="O110" i="1"/>
  <c r="BF110" i="1" s="1"/>
  <c r="L110" i="1"/>
  <c r="AL110" i="1" s="1"/>
  <c r="J110" i="1"/>
  <c r="BW108" i="1"/>
  <c r="BM108" i="1"/>
  <c r="F35" i="3" s="1"/>
  <c r="I35" i="3" s="1"/>
  <c r="BJ108" i="1"/>
  <c r="BD108" i="1"/>
  <c r="AP108" i="1"/>
  <c r="AX108" i="1" s="1"/>
  <c r="AO108" i="1"/>
  <c r="BH108" i="1" s="1"/>
  <c r="AL108" i="1"/>
  <c r="AK108" i="1"/>
  <c r="AJ108" i="1"/>
  <c r="AH108" i="1"/>
  <c r="AG108" i="1"/>
  <c r="AF108" i="1"/>
  <c r="AE108" i="1"/>
  <c r="AD108" i="1"/>
  <c r="AC108" i="1"/>
  <c r="AB108" i="1"/>
  <c r="Z108" i="1"/>
  <c r="O108" i="1"/>
  <c r="BF108" i="1" s="1"/>
  <c r="M108" i="1"/>
  <c r="L108" i="1"/>
  <c r="K108" i="1"/>
  <c r="J108" i="1"/>
  <c r="BW105" i="1"/>
  <c r="BJ105" i="1"/>
  <c r="Z105" i="1" s="1"/>
  <c r="BD105" i="1"/>
  <c r="AX105" i="1"/>
  <c r="AP105" i="1"/>
  <c r="BI105" i="1" s="1"/>
  <c r="AO105" i="1"/>
  <c r="BH105" i="1" s="1"/>
  <c r="AK105" i="1"/>
  <c r="AT102" i="1" s="1"/>
  <c r="AJ105" i="1"/>
  <c r="AH105" i="1"/>
  <c r="AG105" i="1"/>
  <c r="AF105" i="1"/>
  <c r="AE105" i="1"/>
  <c r="AD105" i="1"/>
  <c r="AC105" i="1"/>
  <c r="AB105" i="1"/>
  <c r="O105" i="1"/>
  <c r="BF105" i="1" s="1"/>
  <c r="L105" i="1"/>
  <c r="L102" i="1" s="1"/>
  <c r="K105" i="1"/>
  <c r="J105" i="1"/>
  <c r="BW103" i="1"/>
  <c r="BJ103" i="1"/>
  <c r="BD103" i="1"/>
  <c r="AX103" i="1"/>
  <c r="AP103" i="1"/>
  <c r="BI103" i="1" s="1"/>
  <c r="AC103" i="1" s="1"/>
  <c r="AO103" i="1"/>
  <c r="AW103" i="1" s="1"/>
  <c r="AL103" i="1"/>
  <c r="AK103" i="1"/>
  <c r="AJ103" i="1"/>
  <c r="AS102" i="1" s="1"/>
  <c r="AH103" i="1"/>
  <c r="AG103" i="1"/>
  <c r="AF103" i="1"/>
  <c r="AE103" i="1"/>
  <c r="AD103" i="1"/>
  <c r="Z103" i="1"/>
  <c r="O103" i="1"/>
  <c r="BF103" i="1" s="1"/>
  <c r="M103" i="1"/>
  <c r="L103" i="1"/>
  <c r="J103" i="1"/>
  <c r="J102" i="1"/>
  <c r="BW100" i="1"/>
  <c r="BJ100" i="1"/>
  <c r="BD100" i="1"/>
  <c r="AP100" i="1"/>
  <c r="BI100" i="1" s="1"/>
  <c r="AC100" i="1" s="1"/>
  <c r="AO100" i="1"/>
  <c r="BH100" i="1" s="1"/>
  <c r="AB100" i="1" s="1"/>
  <c r="AK100" i="1"/>
  <c r="AT99" i="1" s="1"/>
  <c r="AJ100" i="1"/>
  <c r="AS99" i="1" s="1"/>
  <c r="AH100" i="1"/>
  <c r="AG100" i="1"/>
  <c r="AF100" i="1"/>
  <c r="AE100" i="1"/>
  <c r="AD100" i="1"/>
  <c r="Z100" i="1"/>
  <c r="O100" i="1"/>
  <c r="BF100" i="1" s="1"/>
  <c r="L100" i="1"/>
  <c r="AL100" i="1" s="1"/>
  <c r="AU99" i="1" s="1"/>
  <c r="J100" i="1"/>
  <c r="O99" i="1"/>
  <c r="J99" i="1"/>
  <c r="BW96" i="1"/>
  <c r="BJ96" i="1"/>
  <c r="BD96" i="1"/>
  <c r="AP96" i="1"/>
  <c r="BI96" i="1" s="1"/>
  <c r="AC96" i="1" s="1"/>
  <c r="AO96" i="1"/>
  <c r="AW96" i="1" s="1"/>
  <c r="AK96" i="1"/>
  <c r="AT95" i="1" s="1"/>
  <c r="AJ96" i="1"/>
  <c r="AH96" i="1"/>
  <c r="AG96" i="1"/>
  <c r="AF96" i="1"/>
  <c r="AE96" i="1"/>
  <c r="AD96" i="1"/>
  <c r="Z96" i="1"/>
  <c r="O96" i="1"/>
  <c r="BF96" i="1" s="1"/>
  <c r="L96" i="1"/>
  <c r="AL96" i="1" s="1"/>
  <c r="AU95" i="1" s="1"/>
  <c r="AS95" i="1"/>
  <c r="O95" i="1"/>
  <c r="L95" i="1"/>
  <c r="BW94" i="1"/>
  <c r="BJ94" i="1"/>
  <c r="BD94" i="1"/>
  <c r="AX94" i="1"/>
  <c r="AP94" i="1"/>
  <c r="BI94" i="1" s="1"/>
  <c r="AC94" i="1" s="1"/>
  <c r="AO94" i="1"/>
  <c r="BH94" i="1" s="1"/>
  <c r="AB94" i="1" s="1"/>
  <c r="AK94" i="1"/>
  <c r="AJ94" i="1"/>
  <c r="AH94" i="1"/>
  <c r="AG94" i="1"/>
  <c r="AF94" i="1"/>
  <c r="AE94" i="1"/>
  <c r="AD94" i="1"/>
  <c r="Z94" i="1"/>
  <c r="O94" i="1"/>
  <c r="BF94" i="1" s="1"/>
  <c r="L94" i="1"/>
  <c r="AL94" i="1" s="1"/>
  <c r="K94" i="1"/>
  <c r="BW92" i="1"/>
  <c r="BJ92" i="1"/>
  <c r="BD92" i="1"/>
  <c r="AX92" i="1"/>
  <c r="AP92" i="1"/>
  <c r="BI92" i="1" s="1"/>
  <c r="AC92" i="1" s="1"/>
  <c r="AO92" i="1"/>
  <c r="AW92" i="1" s="1"/>
  <c r="AK92" i="1"/>
  <c r="AT89" i="1" s="1"/>
  <c r="AJ92" i="1"/>
  <c r="AH92" i="1"/>
  <c r="AG92" i="1"/>
  <c r="AF92" i="1"/>
  <c r="AE92" i="1"/>
  <c r="AD92" i="1"/>
  <c r="Z92" i="1"/>
  <c r="O92" i="1"/>
  <c r="BF92" i="1" s="1"/>
  <c r="L92" i="1"/>
  <c r="AL92" i="1" s="1"/>
  <c r="K92" i="1"/>
  <c r="J92" i="1"/>
  <c r="BW90" i="1"/>
  <c r="BJ90" i="1"/>
  <c r="BD90" i="1"/>
  <c r="AX90" i="1"/>
  <c r="AP90" i="1"/>
  <c r="BI90" i="1" s="1"/>
  <c r="AC90" i="1" s="1"/>
  <c r="AO90" i="1"/>
  <c r="BH90" i="1" s="1"/>
  <c r="AB90" i="1" s="1"/>
  <c r="AK90" i="1"/>
  <c r="AJ90" i="1"/>
  <c r="AH90" i="1"/>
  <c r="AG90" i="1"/>
  <c r="AF90" i="1"/>
  <c r="AE90" i="1"/>
  <c r="AD90" i="1"/>
  <c r="Z90" i="1"/>
  <c r="O90" i="1"/>
  <c r="BF90" i="1" s="1"/>
  <c r="L90" i="1"/>
  <c r="AL90" i="1" s="1"/>
  <c r="O89" i="1"/>
  <c r="BW87" i="1"/>
  <c r="M87" i="1" s="1"/>
  <c r="BJ87" i="1"/>
  <c r="BD87" i="1"/>
  <c r="AX87" i="1"/>
  <c r="AP87" i="1"/>
  <c r="BI87" i="1" s="1"/>
  <c r="AC87" i="1" s="1"/>
  <c r="AO87" i="1"/>
  <c r="AW87" i="1" s="1"/>
  <c r="AL87" i="1"/>
  <c r="AK87" i="1"/>
  <c r="AJ87" i="1"/>
  <c r="AS84" i="1" s="1"/>
  <c r="AH87" i="1"/>
  <c r="AG87" i="1"/>
  <c r="AF87" i="1"/>
  <c r="AE87" i="1"/>
  <c r="AD87" i="1"/>
  <c r="Z87" i="1"/>
  <c r="O87" i="1"/>
  <c r="BF87" i="1" s="1"/>
  <c r="L87" i="1"/>
  <c r="K87" i="1"/>
  <c r="BW85" i="1"/>
  <c r="BJ85" i="1"/>
  <c r="BD85" i="1"/>
  <c r="AP85" i="1"/>
  <c r="BI85" i="1" s="1"/>
  <c r="AC85" i="1" s="1"/>
  <c r="AO85" i="1"/>
  <c r="BH85" i="1" s="1"/>
  <c r="AB85" i="1" s="1"/>
  <c r="AK85" i="1"/>
  <c r="AJ85" i="1"/>
  <c r="AH85" i="1"/>
  <c r="AG85" i="1"/>
  <c r="AF85" i="1"/>
  <c r="AE85" i="1"/>
  <c r="AD85" i="1"/>
  <c r="Z85" i="1"/>
  <c r="O85" i="1"/>
  <c r="BF85" i="1" s="1"/>
  <c r="L85" i="1"/>
  <c r="AL85" i="1" s="1"/>
  <c r="J85" i="1"/>
  <c r="L84" i="1"/>
  <c r="BW83" i="1"/>
  <c r="BJ83" i="1"/>
  <c r="BD83" i="1"/>
  <c r="AP83" i="1"/>
  <c r="BI83" i="1" s="1"/>
  <c r="AC83" i="1" s="1"/>
  <c r="AO83" i="1"/>
  <c r="AW83" i="1" s="1"/>
  <c r="AK83" i="1"/>
  <c r="AJ83" i="1"/>
  <c r="AH83" i="1"/>
  <c r="AG83" i="1"/>
  <c r="AF83" i="1"/>
  <c r="AE83" i="1"/>
  <c r="AD83" i="1"/>
  <c r="Z83" i="1"/>
  <c r="O83" i="1"/>
  <c r="BF83" i="1" s="1"/>
  <c r="L83" i="1"/>
  <c r="AL83" i="1" s="1"/>
  <c r="BW82" i="1"/>
  <c r="BJ82" i="1"/>
  <c r="BD82" i="1"/>
  <c r="AX82" i="1"/>
  <c r="AP82" i="1"/>
  <c r="BI82" i="1" s="1"/>
  <c r="AC82" i="1" s="1"/>
  <c r="AO82" i="1"/>
  <c r="BH82" i="1" s="1"/>
  <c r="AB82" i="1" s="1"/>
  <c r="AK82" i="1"/>
  <c r="AJ82" i="1"/>
  <c r="AH82" i="1"/>
  <c r="AG82" i="1"/>
  <c r="AF82" i="1"/>
  <c r="AE82" i="1"/>
  <c r="AD82" i="1"/>
  <c r="Z82" i="1"/>
  <c r="O82" i="1"/>
  <c r="BF82" i="1" s="1"/>
  <c r="L82" i="1"/>
  <c r="AL82" i="1" s="1"/>
  <c r="K82" i="1"/>
  <c r="BW80" i="1"/>
  <c r="BJ80" i="1"/>
  <c r="BD80" i="1"/>
  <c r="AX80" i="1"/>
  <c r="AP80" i="1"/>
  <c r="BI80" i="1" s="1"/>
  <c r="AC80" i="1" s="1"/>
  <c r="AO80" i="1"/>
  <c r="AW80" i="1" s="1"/>
  <c r="AK80" i="1"/>
  <c r="AJ80" i="1"/>
  <c r="AH80" i="1"/>
  <c r="AG80" i="1"/>
  <c r="AF80" i="1"/>
  <c r="AE80" i="1"/>
  <c r="AD80" i="1"/>
  <c r="Z80" i="1"/>
  <c r="O80" i="1"/>
  <c r="BF80" i="1" s="1"/>
  <c r="L80" i="1"/>
  <c r="AL80" i="1" s="1"/>
  <c r="K80" i="1"/>
  <c r="J80" i="1"/>
  <c r="BW79" i="1"/>
  <c r="BJ79" i="1"/>
  <c r="BD79" i="1"/>
  <c r="AX79" i="1"/>
  <c r="AP79" i="1"/>
  <c r="BI79" i="1" s="1"/>
  <c r="AC79" i="1" s="1"/>
  <c r="AO79" i="1"/>
  <c r="BH79" i="1" s="1"/>
  <c r="AB79" i="1" s="1"/>
  <c r="AK79" i="1"/>
  <c r="AJ79" i="1"/>
  <c r="AH79" i="1"/>
  <c r="AG79" i="1"/>
  <c r="AF79" i="1"/>
  <c r="AE79" i="1"/>
  <c r="AD79" i="1"/>
  <c r="Z79" i="1"/>
  <c r="O79" i="1"/>
  <c r="BF79" i="1" s="1"/>
  <c r="L79" i="1"/>
  <c r="AL79" i="1" s="1"/>
  <c r="K79" i="1"/>
  <c r="BW78" i="1"/>
  <c r="BJ78" i="1"/>
  <c r="BD78" i="1"/>
  <c r="AX78" i="1"/>
  <c r="AP78" i="1"/>
  <c r="BI78" i="1" s="1"/>
  <c r="AC78" i="1" s="1"/>
  <c r="AO78" i="1"/>
  <c r="AW78" i="1" s="1"/>
  <c r="AK78" i="1"/>
  <c r="AJ78" i="1"/>
  <c r="AH78" i="1"/>
  <c r="AG78" i="1"/>
  <c r="AF78" i="1"/>
  <c r="AE78" i="1"/>
  <c r="AD78" i="1"/>
  <c r="Z78" i="1"/>
  <c r="O78" i="1"/>
  <c r="BF78" i="1" s="1"/>
  <c r="M78" i="1"/>
  <c r="L78" i="1"/>
  <c r="AL78" i="1" s="1"/>
  <c r="K78" i="1"/>
  <c r="J78" i="1"/>
  <c r="BW77" i="1"/>
  <c r="BJ77" i="1"/>
  <c r="BD77" i="1"/>
  <c r="AP77" i="1"/>
  <c r="BI77" i="1" s="1"/>
  <c r="AC77" i="1" s="1"/>
  <c r="AO77" i="1"/>
  <c r="BH77" i="1" s="1"/>
  <c r="AB77" i="1" s="1"/>
  <c r="AK77" i="1"/>
  <c r="AJ77" i="1"/>
  <c r="AH77" i="1"/>
  <c r="AG77" i="1"/>
  <c r="AF77" i="1"/>
  <c r="AE77" i="1"/>
  <c r="AD77" i="1"/>
  <c r="Z77" i="1"/>
  <c r="O77" i="1"/>
  <c r="BF77" i="1" s="1"/>
  <c r="L77" i="1"/>
  <c r="AL77" i="1" s="1"/>
  <c r="J77" i="1"/>
  <c r="BW75" i="1"/>
  <c r="BJ75" i="1"/>
  <c r="BD75" i="1"/>
  <c r="AP75" i="1"/>
  <c r="BI75" i="1" s="1"/>
  <c r="AC75" i="1" s="1"/>
  <c r="AO75" i="1"/>
  <c r="AW75" i="1" s="1"/>
  <c r="AK75" i="1"/>
  <c r="AT74" i="1" s="1"/>
  <c r="AJ75" i="1"/>
  <c r="AS74" i="1" s="1"/>
  <c r="AH75" i="1"/>
  <c r="AG75" i="1"/>
  <c r="AF75" i="1"/>
  <c r="AE75" i="1"/>
  <c r="AD75" i="1"/>
  <c r="Z75" i="1"/>
  <c r="O75" i="1"/>
  <c r="BF75" i="1" s="1"/>
  <c r="M75" i="1"/>
  <c r="L75" i="1"/>
  <c r="AL75" i="1" s="1"/>
  <c r="AU74" i="1" s="1"/>
  <c r="K75" i="1"/>
  <c r="J75" i="1"/>
  <c r="O74" i="1"/>
  <c r="M74" i="1"/>
  <c r="L74" i="1"/>
  <c r="K74" i="1"/>
  <c r="J74" i="1"/>
  <c r="BW72" i="1"/>
  <c r="BJ72" i="1"/>
  <c r="BD72" i="1"/>
  <c r="AX72" i="1"/>
  <c r="AP72" i="1"/>
  <c r="BI72" i="1" s="1"/>
  <c r="AC72" i="1" s="1"/>
  <c r="AO72" i="1"/>
  <c r="BH72" i="1" s="1"/>
  <c r="AB72" i="1" s="1"/>
  <c r="AK72" i="1"/>
  <c r="AJ72" i="1"/>
  <c r="AH72" i="1"/>
  <c r="AG72" i="1"/>
  <c r="AF72" i="1"/>
  <c r="AE72" i="1"/>
  <c r="AD72" i="1"/>
  <c r="Z72" i="1"/>
  <c r="O72" i="1"/>
  <c r="BF72" i="1" s="1"/>
  <c r="L72" i="1"/>
  <c r="K72" i="1"/>
  <c r="J72" i="1"/>
  <c r="BW70" i="1"/>
  <c r="BJ70" i="1"/>
  <c r="BD70" i="1"/>
  <c r="AP70" i="1"/>
  <c r="BI70" i="1" s="1"/>
  <c r="AC70" i="1" s="1"/>
  <c r="AO70" i="1"/>
  <c r="AW70" i="1" s="1"/>
  <c r="AL70" i="1"/>
  <c r="AK70" i="1"/>
  <c r="AJ70" i="1"/>
  <c r="AS69" i="1" s="1"/>
  <c r="AH70" i="1"/>
  <c r="AG70" i="1"/>
  <c r="AF70" i="1"/>
  <c r="AE70" i="1"/>
  <c r="AD70" i="1"/>
  <c r="Z70" i="1"/>
  <c r="O70" i="1"/>
  <c r="BF70" i="1" s="1"/>
  <c r="L70" i="1"/>
  <c r="M70" i="1" s="1"/>
  <c r="J70" i="1"/>
  <c r="AT69" i="1"/>
  <c r="J69" i="1"/>
  <c r="BW67" i="1"/>
  <c r="BJ67" i="1"/>
  <c r="BD67" i="1"/>
  <c r="AX67" i="1"/>
  <c r="AP67" i="1"/>
  <c r="BI67" i="1" s="1"/>
  <c r="AC67" i="1" s="1"/>
  <c r="AO67" i="1"/>
  <c r="BH67" i="1" s="1"/>
  <c r="AB67" i="1" s="1"/>
  <c r="AK67" i="1"/>
  <c r="AJ67" i="1"/>
  <c r="AH67" i="1"/>
  <c r="AG67" i="1"/>
  <c r="AF67" i="1"/>
  <c r="AE67" i="1"/>
  <c r="AD67" i="1"/>
  <c r="Z67" i="1"/>
  <c r="O67" i="1"/>
  <c r="BF67" i="1" s="1"/>
  <c r="L67" i="1"/>
  <c r="AL67" i="1" s="1"/>
  <c r="K67" i="1"/>
  <c r="BW66" i="1"/>
  <c r="BJ66" i="1"/>
  <c r="BD66" i="1"/>
  <c r="AX66" i="1"/>
  <c r="AP66" i="1"/>
  <c r="BI66" i="1" s="1"/>
  <c r="AC66" i="1" s="1"/>
  <c r="AO66" i="1"/>
  <c r="AW66" i="1" s="1"/>
  <c r="AK66" i="1"/>
  <c r="AT63" i="1" s="1"/>
  <c r="AJ66" i="1"/>
  <c r="AH66" i="1"/>
  <c r="AG66" i="1"/>
  <c r="AF66" i="1"/>
  <c r="AE66" i="1"/>
  <c r="AD66" i="1"/>
  <c r="Z66" i="1"/>
  <c r="O66" i="1"/>
  <c r="BF66" i="1" s="1"/>
  <c r="M66" i="1"/>
  <c r="L66" i="1"/>
  <c r="AL66" i="1" s="1"/>
  <c r="K66" i="1"/>
  <c r="BW64" i="1"/>
  <c r="BJ64" i="1"/>
  <c r="BD64" i="1"/>
  <c r="AP64" i="1"/>
  <c r="BI64" i="1" s="1"/>
  <c r="AC64" i="1" s="1"/>
  <c r="AO64" i="1"/>
  <c r="BH64" i="1" s="1"/>
  <c r="AB64" i="1" s="1"/>
  <c r="AK64" i="1"/>
  <c r="AJ64" i="1"/>
  <c r="AH64" i="1"/>
  <c r="AG64" i="1"/>
  <c r="AF64" i="1"/>
  <c r="AE64" i="1"/>
  <c r="AD64" i="1"/>
  <c r="Z64" i="1"/>
  <c r="O64" i="1"/>
  <c r="BF64" i="1" s="1"/>
  <c r="L64" i="1"/>
  <c r="AL64" i="1" s="1"/>
  <c r="J64" i="1"/>
  <c r="BW62" i="1"/>
  <c r="BJ62" i="1"/>
  <c r="BD62" i="1"/>
  <c r="AP62" i="1"/>
  <c r="BI62" i="1" s="1"/>
  <c r="AC62" i="1" s="1"/>
  <c r="AO62" i="1"/>
  <c r="AW62" i="1" s="1"/>
  <c r="AK62" i="1"/>
  <c r="AJ62" i="1"/>
  <c r="AH62" i="1"/>
  <c r="AG62" i="1"/>
  <c r="AF62" i="1"/>
  <c r="AE62" i="1"/>
  <c r="AD62" i="1"/>
  <c r="Z62" i="1"/>
  <c r="O62" i="1"/>
  <c r="BF62" i="1" s="1"/>
  <c r="M62" i="1"/>
  <c r="L62" i="1"/>
  <c r="AL62" i="1" s="1"/>
  <c r="J62" i="1"/>
  <c r="BW60" i="1"/>
  <c r="BJ60" i="1"/>
  <c r="BD60" i="1"/>
  <c r="AP60" i="1"/>
  <c r="BI60" i="1" s="1"/>
  <c r="AC60" i="1" s="1"/>
  <c r="AO60" i="1"/>
  <c r="BH60" i="1" s="1"/>
  <c r="AB60" i="1" s="1"/>
  <c r="AK60" i="1"/>
  <c r="AJ60" i="1"/>
  <c r="AH60" i="1"/>
  <c r="AG60" i="1"/>
  <c r="AF60" i="1"/>
  <c r="AE60" i="1"/>
  <c r="AD60" i="1"/>
  <c r="Z60" i="1"/>
  <c r="O60" i="1"/>
  <c r="BF60" i="1" s="1"/>
  <c r="L60" i="1"/>
  <c r="AL60" i="1" s="1"/>
  <c r="J60" i="1"/>
  <c r="BW58" i="1"/>
  <c r="BJ58" i="1"/>
  <c r="BD58" i="1"/>
  <c r="AX58" i="1"/>
  <c r="AP58" i="1"/>
  <c r="BI58" i="1" s="1"/>
  <c r="AC58" i="1" s="1"/>
  <c r="AO58" i="1"/>
  <c r="AW58" i="1" s="1"/>
  <c r="AK58" i="1"/>
  <c r="AJ58" i="1"/>
  <c r="AH58" i="1"/>
  <c r="AG58" i="1"/>
  <c r="AF58" i="1"/>
  <c r="AE58" i="1"/>
  <c r="AD58" i="1"/>
  <c r="Z58" i="1"/>
  <c r="O58" i="1"/>
  <c r="BF58" i="1" s="1"/>
  <c r="L58" i="1"/>
  <c r="AL58" i="1" s="1"/>
  <c r="K58" i="1"/>
  <c r="BW56" i="1"/>
  <c r="BJ56" i="1"/>
  <c r="BD56" i="1"/>
  <c r="AX56" i="1"/>
  <c r="AP56" i="1"/>
  <c r="BI56" i="1" s="1"/>
  <c r="AC56" i="1" s="1"/>
  <c r="AO56" i="1"/>
  <c r="BH56" i="1" s="1"/>
  <c r="AB56" i="1" s="1"/>
  <c r="AK56" i="1"/>
  <c r="AJ56" i="1"/>
  <c r="AH56" i="1"/>
  <c r="AG56" i="1"/>
  <c r="AF56" i="1"/>
  <c r="AE56" i="1"/>
  <c r="AD56" i="1"/>
  <c r="Z56" i="1"/>
  <c r="O56" i="1"/>
  <c r="BF56" i="1" s="1"/>
  <c r="L56" i="1"/>
  <c r="AL56" i="1" s="1"/>
  <c r="K56" i="1"/>
  <c r="J56" i="1"/>
  <c r="BW54" i="1"/>
  <c r="BJ54" i="1"/>
  <c r="BD54" i="1"/>
  <c r="AP54" i="1"/>
  <c r="BI54" i="1" s="1"/>
  <c r="AC54" i="1" s="1"/>
  <c r="AO54" i="1"/>
  <c r="AW54" i="1" s="1"/>
  <c r="AK54" i="1"/>
  <c r="AT53" i="1" s="1"/>
  <c r="AJ54" i="1"/>
  <c r="AH54" i="1"/>
  <c r="AG54" i="1"/>
  <c r="AF54" i="1"/>
  <c r="AE54" i="1"/>
  <c r="AD54" i="1"/>
  <c r="Z54" i="1"/>
  <c r="O54" i="1"/>
  <c r="BF54" i="1" s="1"/>
  <c r="L54" i="1"/>
  <c r="AL54" i="1" s="1"/>
  <c r="AU53" i="1" s="1"/>
  <c r="J54" i="1"/>
  <c r="AS53" i="1"/>
  <c r="O53" i="1"/>
  <c r="L53" i="1"/>
  <c r="J53" i="1"/>
  <c r="BW51" i="1"/>
  <c r="BJ51" i="1"/>
  <c r="BD51" i="1"/>
  <c r="AX51" i="1"/>
  <c r="AP51" i="1"/>
  <c r="BI51" i="1" s="1"/>
  <c r="AC51" i="1" s="1"/>
  <c r="AO51" i="1"/>
  <c r="BH51" i="1" s="1"/>
  <c r="AB51" i="1" s="1"/>
  <c r="AK51" i="1"/>
  <c r="AJ51" i="1"/>
  <c r="AH51" i="1"/>
  <c r="AG51" i="1"/>
  <c r="AF51" i="1"/>
  <c r="AE51" i="1"/>
  <c r="AD51" i="1"/>
  <c r="Z51" i="1"/>
  <c r="O51" i="1"/>
  <c r="BF51" i="1" s="1"/>
  <c r="L51" i="1"/>
  <c r="K51" i="1"/>
  <c r="K49" i="1" s="1"/>
  <c r="BW50" i="1"/>
  <c r="BJ50" i="1"/>
  <c r="BD50" i="1"/>
  <c r="AX50" i="1"/>
  <c r="AP50" i="1"/>
  <c r="BI50" i="1" s="1"/>
  <c r="AC50" i="1" s="1"/>
  <c r="AO50" i="1"/>
  <c r="AW50" i="1" s="1"/>
  <c r="AK50" i="1"/>
  <c r="AT49" i="1" s="1"/>
  <c r="AJ50" i="1"/>
  <c r="AH50" i="1"/>
  <c r="AG50" i="1"/>
  <c r="AF50" i="1"/>
  <c r="AE50" i="1"/>
  <c r="AD50" i="1"/>
  <c r="Z50" i="1"/>
  <c r="O50" i="1"/>
  <c r="BF50" i="1" s="1"/>
  <c r="L50" i="1"/>
  <c r="AL50" i="1" s="1"/>
  <c r="K50" i="1"/>
  <c r="J50" i="1"/>
  <c r="AS49" i="1"/>
  <c r="BW47" i="1"/>
  <c r="BJ47" i="1"/>
  <c r="BF47" i="1"/>
  <c r="BD47" i="1"/>
  <c r="AP47" i="1"/>
  <c r="AX47" i="1" s="1"/>
  <c r="AO47" i="1"/>
  <c r="AW47" i="1" s="1"/>
  <c r="AK47" i="1"/>
  <c r="AJ47" i="1"/>
  <c r="AH47" i="1"/>
  <c r="AG47" i="1"/>
  <c r="AF47" i="1"/>
  <c r="AE47" i="1"/>
  <c r="AD47" i="1"/>
  <c r="AC47" i="1"/>
  <c r="AB47" i="1"/>
  <c r="Z47" i="1"/>
  <c r="O47" i="1"/>
  <c r="L47" i="1"/>
  <c r="M47" i="1" s="1"/>
  <c r="J47" i="1"/>
  <c r="BW46" i="1"/>
  <c r="BJ46" i="1"/>
  <c r="BD46" i="1"/>
  <c r="AP46" i="1"/>
  <c r="BI46" i="1" s="1"/>
  <c r="AO46" i="1"/>
  <c r="BH46" i="1" s="1"/>
  <c r="AK46" i="1"/>
  <c r="AJ46" i="1"/>
  <c r="AH46" i="1"/>
  <c r="AG46" i="1"/>
  <c r="AF46" i="1"/>
  <c r="AE46" i="1"/>
  <c r="AD46" i="1"/>
  <c r="AC46" i="1"/>
  <c r="AB46" i="1"/>
  <c r="Z46" i="1"/>
  <c r="O46" i="1"/>
  <c r="BF46" i="1" s="1"/>
  <c r="L46" i="1"/>
  <c r="AL46" i="1" s="1"/>
  <c r="K46" i="1"/>
  <c r="BW45" i="1"/>
  <c r="BJ45" i="1"/>
  <c r="BF45" i="1"/>
  <c r="BD45" i="1"/>
  <c r="AP45" i="1"/>
  <c r="AX45" i="1" s="1"/>
  <c r="AO45" i="1"/>
  <c r="AW45" i="1" s="1"/>
  <c r="AK45" i="1"/>
  <c r="AJ45" i="1"/>
  <c r="AH45" i="1"/>
  <c r="AG45" i="1"/>
  <c r="AF45" i="1"/>
  <c r="AE45" i="1"/>
  <c r="AD45" i="1"/>
  <c r="Z45" i="1"/>
  <c r="O45" i="1"/>
  <c r="L45" i="1"/>
  <c r="M45" i="1" s="1"/>
  <c r="J45" i="1"/>
  <c r="BW44" i="1"/>
  <c r="BJ44" i="1"/>
  <c r="BD44" i="1"/>
  <c r="AP44" i="1"/>
  <c r="BI44" i="1" s="1"/>
  <c r="AC44" i="1" s="1"/>
  <c r="AO44" i="1"/>
  <c r="BH44" i="1" s="1"/>
  <c r="AB44" i="1" s="1"/>
  <c r="AK44" i="1"/>
  <c r="AJ44" i="1"/>
  <c r="AH44" i="1"/>
  <c r="AG44" i="1"/>
  <c r="AF44" i="1"/>
  <c r="AE44" i="1"/>
  <c r="AD44" i="1"/>
  <c r="Z44" i="1"/>
  <c r="O44" i="1"/>
  <c r="BF44" i="1" s="1"/>
  <c r="M44" i="1"/>
  <c r="L44" i="1"/>
  <c r="AL44" i="1" s="1"/>
  <c r="K44" i="1"/>
  <c r="BW43" i="1"/>
  <c r="BJ43" i="1"/>
  <c r="BF43" i="1"/>
  <c r="BD43" i="1"/>
  <c r="AP43" i="1"/>
  <c r="AX43" i="1" s="1"/>
  <c r="AO43" i="1"/>
  <c r="AW43" i="1" s="1"/>
  <c r="AL43" i="1"/>
  <c r="AK43" i="1"/>
  <c r="AJ43" i="1"/>
  <c r="AH43" i="1"/>
  <c r="AG43" i="1"/>
  <c r="AF43" i="1"/>
  <c r="AE43" i="1"/>
  <c r="AD43" i="1"/>
  <c r="Z43" i="1"/>
  <c r="O43" i="1"/>
  <c r="L43" i="1"/>
  <c r="M43" i="1" s="1"/>
  <c r="J43" i="1"/>
  <c r="BW42" i="1"/>
  <c r="BJ42" i="1"/>
  <c r="BD42" i="1"/>
  <c r="AW42" i="1"/>
  <c r="AP42" i="1"/>
  <c r="BI42" i="1" s="1"/>
  <c r="AC42" i="1" s="1"/>
  <c r="AO42" i="1"/>
  <c r="BH42" i="1" s="1"/>
  <c r="AB42" i="1" s="1"/>
  <c r="AK42" i="1"/>
  <c r="AJ42" i="1"/>
  <c r="AH42" i="1"/>
  <c r="AG42" i="1"/>
  <c r="AF42" i="1"/>
  <c r="AE42" i="1"/>
  <c r="AD42" i="1"/>
  <c r="Z42" i="1"/>
  <c r="O42" i="1"/>
  <c r="BF42" i="1" s="1"/>
  <c r="M42" i="1"/>
  <c r="L42" i="1"/>
  <c r="K42" i="1"/>
  <c r="BW40" i="1"/>
  <c r="BJ40" i="1"/>
  <c r="BF40" i="1"/>
  <c r="BD40" i="1"/>
  <c r="AP40" i="1"/>
  <c r="AX40" i="1" s="1"/>
  <c r="AO40" i="1"/>
  <c r="AW40" i="1" s="1"/>
  <c r="AL40" i="1"/>
  <c r="AK40" i="1"/>
  <c r="AT39" i="1" s="1"/>
  <c r="AJ40" i="1"/>
  <c r="AH40" i="1"/>
  <c r="AG40" i="1"/>
  <c r="AF40" i="1"/>
  <c r="AE40" i="1"/>
  <c r="AD40" i="1"/>
  <c r="Z40" i="1"/>
  <c r="O40" i="1"/>
  <c r="L40" i="1"/>
  <c r="M40" i="1" s="1"/>
  <c r="J40" i="1"/>
  <c r="BW38" i="1"/>
  <c r="BJ38" i="1"/>
  <c r="BD38" i="1"/>
  <c r="AW38" i="1"/>
  <c r="AP38" i="1"/>
  <c r="BI38" i="1" s="1"/>
  <c r="AC38" i="1" s="1"/>
  <c r="AO38" i="1"/>
  <c r="BH38" i="1" s="1"/>
  <c r="AB38" i="1" s="1"/>
  <c r="AK38" i="1"/>
  <c r="AJ38" i="1"/>
  <c r="AH38" i="1"/>
  <c r="AG38" i="1"/>
  <c r="AF38" i="1"/>
  <c r="AE38" i="1"/>
  <c r="AD38" i="1"/>
  <c r="Z38" i="1"/>
  <c r="O38" i="1"/>
  <c r="BF38" i="1" s="1"/>
  <c r="L38" i="1"/>
  <c r="AL38" i="1" s="1"/>
  <c r="J38" i="1"/>
  <c r="BW36" i="1"/>
  <c r="BJ36" i="1"/>
  <c r="BD36" i="1"/>
  <c r="AP36" i="1"/>
  <c r="AX36" i="1" s="1"/>
  <c r="AO36" i="1"/>
  <c r="AW36" i="1" s="1"/>
  <c r="AK36" i="1"/>
  <c r="AJ36" i="1"/>
  <c r="AH36" i="1"/>
  <c r="AG36" i="1"/>
  <c r="AF36" i="1"/>
  <c r="AE36" i="1"/>
  <c r="AD36" i="1"/>
  <c r="Z36" i="1"/>
  <c r="O36" i="1"/>
  <c r="BF36" i="1" s="1"/>
  <c r="L36" i="1"/>
  <c r="M36" i="1" s="1"/>
  <c r="K36" i="1"/>
  <c r="BW34" i="1"/>
  <c r="BJ34" i="1"/>
  <c r="BD34" i="1"/>
  <c r="AP34" i="1"/>
  <c r="BI34" i="1" s="1"/>
  <c r="AC34" i="1" s="1"/>
  <c r="AO34" i="1"/>
  <c r="BH34" i="1" s="1"/>
  <c r="AB34" i="1" s="1"/>
  <c r="AK34" i="1"/>
  <c r="AJ34" i="1"/>
  <c r="AS33" i="1" s="1"/>
  <c r="AH34" i="1"/>
  <c r="AG34" i="1"/>
  <c r="AF34" i="1"/>
  <c r="AE34" i="1"/>
  <c r="AD34" i="1"/>
  <c r="Z34" i="1"/>
  <c r="O34" i="1"/>
  <c r="BF34" i="1" s="1"/>
  <c r="L34" i="1"/>
  <c r="AL34" i="1" s="1"/>
  <c r="J34" i="1"/>
  <c r="BW32" i="1"/>
  <c r="BJ32" i="1"/>
  <c r="BF32" i="1"/>
  <c r="BD32" i="1"/>
  <c r="AP32" i="1"/>
  <c r="AX32" i="1" s="1"/>
  <c r="AO32" i="1"/>
  <c r="AW32" i="1" s="1"/>
  <c r="AL32" i="1"/>
  <c r="AK32" i="1"/>
  <c r="AT30" i="1" s="1"/>
  <c r="AJ32" i="1"/>
  <c r="AH32" i="1"/>
  <c r="AG32" i="1"/>
  <c r="AF32" i="1"/>
  <c r="AE32" i="1"/>
  <c r="AD32" i="1"/>
  <c r="Z32" i="1"/>
  <c r="O32" i="1"/>
  <c r="L32" i="1"/>
  <c r="M32" i="1" s="1"/>
  <c r="J32" i="1"/>
  <c r="BW31" i="1"/>
  <c r="BJ31" i="1"/>
  <c r="BD31" i="1"/>
  <c r="AW31" i="1"/>
  <c r="AP31" i="1"/>
  <c r="BI31" i="1" s="1"/>
  <c r="AC31" i="1" s="1"/>
  <c r="AO31" i="1"/>
  <c r="BH31" i="1" s="1"/>
  <c r="AB31" i="1" s="1"/>
  <c r="AK31" i="1"/>
  <c r="AJ31" i="1"/>
  <c r="AS30" i="1" s="1"/>
  <c r="AH31" i="1"/>
  <c r="AG31" i="1"/>
  <c r="AF31" i="1"/>
  <c r="AE31" i="1"/>
  <c r="AD31" i="1"/>
  <c r="Z31" i="1"/>
  <c r="O31" i="1"/>
  <c r="BF31" i="1" s="1"/>
  <c r="M31" i="1"/>
  <c r="M30" i="1" s="1"/>
  <c r="L31" i="1"/>
  <c r="AL31" i="1" s="1"/>
  <c r="K31" i="1"/>
  <c r="O30" i="1"/>
  <c r="L30" i="1"/>
  <c r="BW29" i="1"/>
  <c r="BJ29" i="1"/>
  <c r="BD29" i="1"/>
  <c r="AP29" i="1"/>
  <c r="AX29" i="1" s="1"/>
  <c r="AO29" i="1"/>
  <c r="AW29" i="1" s="1"/>
  <c r="AL29" i="1"/>
  <c r="AK29" i="1"/>
  <c r="AJ29" i="1"/>
  <c r="AH29" i="1"/>
  <c r="AG29" i="1"/>
  <c r="AF29" i="1"/>
  <c r="AE29" i="1"/>
  <c r="AD29" i="1"/>
  <c r="Z29" i="1"/>
  <c r="O29" i="1"/>
  <c r="BF29" i="1" s="1"/>
  <c r="L29" i="1"/>
  <c r="M29" i="1" s="1"/>
  <c r="K29" i="1"/>
  <c r="BW28" i="1"/>
  <c r="BJ28" i="1"/>
  <c r="BD28" i="1"/>
  <c r="AW28" i="1"/>
  <c r="AP28" i="1"/>
  <c r="BI28" i="1" s="1"/>
  <c r="AC28" i="1" s="1"/>
  <c r="AO28" i="1"/>
  <c r="BH28" i="1" s="1"/>
  <c r="AB28" i="1" s="1"/>
  <c r="AK28" i="1"/>
  <c r="AJ28" i="1"/>
  <c r="AH28" i="1"/>
  <c r="AG28" i="1"/>
  <c r="AF28" i="1"/>
  <c r="AE28" i="1"/>
  <c r="AD28" i="1"/>
  <c r="Z28" i="1"/>
  <c r="O28" i="1"/>
  <c r="BF28" i="1" s="1"/>
  <c r="L28" i="1"/>
  <c r="AL28" i="1" s="1"/>
  <c r="AU27" i="1" s="1"/>
  <c r="AS27" i="1"/>
  <c r="BW26" i="1"/>
  <c r="BJ26" i="1"/>
  <c r="BF26" i="1"/>
  <c r="BD26" i="1"/>
  <c r="AP26" i="1"/>
  <c r="AX26" i="1" s="1"/>
  <c r="AO26" i="1"/>
  <c r="AW26" i="1" s="1"/>
  <c r="AL26" i="1"/>
  <c r="AU25" i="1" s="1"/>
  <c r="AK26" i="1"/>
  <c r="AJ26" i="1"/>
  <c r="AS25" i="1" s="1"/>
  <c r="AH26" i="1"/>
  <c r="AG26" i="1"/>
  <c r="AF26" i="1"/>
  <c r="AE26" i="1"/>
  <c r="AD26" i="1"/>
  <c r="Z26" i="1"/>
  <c r="O26" i="1"/>
  <c r="O25" i="1" s="1"/>
  <c r="L26" i="1"/>
  <c r="K26" i="1"/>
  <c r="K25" i="1" s="1"/>
  <c r="AT25" i="1"/>
  <c r="L25" i="1"/>
  <c r="BW23" i="1"/>
  <c r="BJ23" i="1"/>
  <c r="BD23" i="1"/>
  <c r="AW23" i="1"/>
  <c r="AP23" i="1"/>
  <c r="BI23" i="1" s="1"/>
  <c r="AC23" i="1" s="1"/>
  <c r="AO23" i="1"/>
  <c r="BH23" i="1" s="1"/>
  <c r="AB23" i="1" s="1"/>
  <c r="AK23" i="1"/>
  <c r="AT22" i="1" s="1"/>
  <c r="AJ23" i="1"/>
  <c r="AH23" i="1"/>
  <c r="AG23" i="1"/>
  <c r="AF23" i="1"/>
  <c r="AE23" i="1"/>
  <c r="AD23" i="1"/>
  <c r="Z23" i="1"/>
  <c r="O23" i="1"/>
  <c r="BF23" i="1" s="1"/>
  <c r="L23" i="1"/>
  <c r="AL23" i="1" s="1"/>
  <c r="AU22" i="1" s="1"/>
  <c r="J23" i="1"/>
  <c r="J22" i="1" s="1"/>
  <c r="AS22" i="1"/>
  <c r="BW20" i="1"/>
  <c r="M20" i="1" s="1"/>
  <c r="M19" i="1" s="1"/>
  <c r="BJ20" i="1"/>
  <c r="BF20" i="1"/>
  <c r="BD20" i="1"/>
  <c r="AP20" i="1"/>
  <c r="AX20" i="1" s="1"/>
  <c r="AO20" i="1"/>
  <c r="AW20" i="1" s="1"/>
  <c r="AL20" i="1"/>
  <c r="AU19" i="1" s="1"/>
  <c r="AK20" i="1"/>
  <c r="AJ20" i="1"/>
  <c r="AS19" i="1" s="1"/>
  <c r="AH20" i="1"/>
  <c r="AG20" i="1"/>
  <c r="AF20" i="1"/>
  <c r="AE20" i="1"/>
  <c r="AD20" i="1"/>
  <c r="Z20" i="1"/>
  <c r="O20" i="1"/>
  <c r="L20" i="1"/>
  <c r="L19" i="1" s="1"/>
  <c r="K20" i="1"/>
  <c r="J20" i="1"/>
  <c r="J19" i="1" s="1"/>
  <c r="AT19" i="1"/>
  <c r="O19" i="1"/>
  <c r="K19" i="1"/>
  <c r="BW18" i="1"/>
  <c r="M18" i="1" s="1"/>
  <c r="M17" i="1" s="1"/>
  <c r="BJ18" i="1"/>
  <c r="BD18" i="1"/>
  <c r="AW18" i="1"/>
  <c r="AP18" i="1"/>
  <c r="BI18" i="1" s="1"/>
  <c r="AC18" i="1" s="1"/>
  <c r="AO18" i="1"/>
  <c r="BH18" i="1" s="1"/>
  <c r="AB18" i="1" s="1"/>
  <c r="AK18" i="1"/>
  <c r="AT17" i="1" s="1"/>
  <c r="AJ18" i="1"/>
  <c r="AH18" i="1"/>
  <c r="AG18" i="1"/>
  <c r="AF18" i="1"/>
  <c r="AE18" i="1"/>
  <c r="AD18" i="1"/>
  <c r="Z18" i="1"/>
  <c r="O18" i="1"/>
  <c r="BF18" i="1" s="1"/>
  <c r="L18" i="1"/>
  <c r="AL18" i="1" s="1"/>
  <c r="AU17" i="1" s="1"/>
  <c r="J18" i="1"/>
  <c r="J17" i="1" s="1"/>
  <c r="AS17" i="1"/>
  <c r="L17" i="1"/>
  <c r="BW15" i="1"/>
  <c r="BJ15" i="1"/>
  <c r="BF15" i="1"/>
  <c r="BD15" i="1"/>
  <c r="AP15" i="1"/>
  <c r="AX15" i="1" s="1"/>
  <c r="AO15" i="1"/>
  <c r="AW15" i="1" s="1"/>
  <c r="AK15" i="1"/>
  <c r="AJ15" i="1"/>
  <c r="AH15" i="1"/>
  <c r="AG15" i="1"/>
  <c r="AF15" i="1"/>
  <c r="AE15" i="1"/>
  <c r="AD15" i="1"/>
  <c r="Z15" i="1"/>
  <c r="O15" i="1"/>
  <c r="L15" i="1"/>
  <c r="M15" i="1" s="1"/>
  <c r="J15" i="1"/>
  <c r="BW14" i="1"/>
  <c r="BJ14" i="1"/>
  <c r="BD14" i="1"/>
  <c r="AP14" i="1"/>
  <c r="BI14" i="1" s="1"/>
  <c r="AC14" i="1" s="1"/>
  <c r="AO14" i="1"/>
  <c r="BH14" i="1" s="1"/>
  <c r="AB14" i="1" s="1"/>
  <c r="AK14" i="1"/>
  <c r="AJ14" i="1"/>
  <c r="AS13" i="1" s="1"/>
  <c r="AH14" i="1"/>
  <c r="AG14" i="1"/>
  <c r="AF14" i="1"/>
  <c r="AE14" i="1"/>
  <c r="AD14" i="1"/>
  <c r="Z14" i="1"/>
  <c r="C21" i="2" s="1"/>
  <c r="O14" i="1"/>
  <c r="BF14" i="1" s="1"/>
  <c r="L14" i="1"/>
  <c r="AL14" i="1" s="1"/>
  <c r="O13" i="1"/>
  <c r="AU1" i="1"/>
  <c r="AT1" i="1"/>
  <c r="AS1" i="1"/>
  <c r="L22" i="1" l="1"/>
  <c r="L33" i="1"/>
  <c r="J44" i="1"/>
  <c r="O33" i="1"/>
  <c r="AT33" i="1"/>
  <c r="L49" i="1"/>
  <c r="AX60" i="1"/>
  <c r="C28" i="2"/>
  <c r="F28" i="2" s="1"/>
  <c r="K15" i="1"/>
  <c r="K23" i="1"/>
  <c r="K22" i="1" s="1"/>
  <c r="J26" i="1"/>
  <c r="J25" i="1" s="1"/>
  <c r="J28" i="1"/>
  <c r="J31" i="1"/>
  <c r="AW34" i="1"/>
  <c r="AL36" i="1"/>
  <c r="K38" i="1"/>
  <c r="K33" i="1" s="1"/>
  <c r="J42" i="1"/>
  <c r="J39" i="1" s="1"/>
  <c r="K54" i="1"/>
  <c r="K53" i="1" s="1"/>
  <c r="M58" i="1"/>
  <c r="O63" i="1"/>
  <c r="O76" i="1"/>
  <c r="K83" i="1"/>
  <c r="AU84" i="1"/>
  <c r="J87" i="1"/>
  <c r="J84" i="1" s="1"/>
  <c r="K90" i="1"/>
  <c r="K89" i="1" s="1"/>
  <c r="K96" i="1"/>
  <c r="K95" i="1" s="1"/>
  <c r="AW108" i="1"/>
  <c r="AU107" i="1"/>
  <c r="J115" i="1"/>
  <c r="J114" i="1" s="1"/>
  <c r="AX115" i="1"/>
  <c r="L120" i="1"/>
  <c r="K123" i="1"/>
  <c r="C16" i="2"/>
  <c r="AT13" i="1"/>
  <c r="M23" i="1"/>
  <c r="M22" i="1" s="1"/>
  <c r="M26" i="1"/>
  <c r="M25" i="1" s="1"/>
  <c r="BI26" i="1"/>
  <c r="AC26" i="1" s="1"/>
  <c r="M28" i="1"/>
  <c r="M27" i="1" s="1"/>
  <c r="J29" i="1"/>
  <c r="AU30" i="1"/>
  <c r="K34" i="1"/>
  <c r="M38" i="1"/>
  <c r="M33" i="1" s="1"/>
  <c r="L39" i="1"/>
  <c r="K45" i="1"/>
  <c r="K47" i="1"/>
  <c r="M54" i="1"/>
  <c r="M53" i="1" s="1"/>
  <c r="K60" i="1"/>
  <c r="AX62" i="1"/>
  <c r="K64" i="1"/>
  <c r="K63" i="1" s="1"/>
  <c r="L69" i="1"/>
  <c r="AX75" i="1"/>
  <c r="K77" i="1"/>
  <c r="K76" i="1" s="1"/>
  <c r="M83" i="1"/>
  <c r="M96" i="1"/>
  <c r="M95" i="1" s="1"/>
  <c r="K100" i="1"/>
  <c r="K99" i="1" s="1"/>
  <c r="AS107" i="1"/>
  <c r="M117" i="1"/>
  <c r="M116" i="1" s="1"/>
  <c r="AX117" i="1"/>
  <c r="BC117" i="1" s="1"/>
  <c r="K118" i="1"/>
  <c r="AX124" i="1"/>
  <c r="AV124" i="1" s="1"/>
  <c r="I18" i="3"/>
  <c r="F29" i="3" s="1"/>
  <c r="AU33" i="1"/>
  <c r="AU63" i="1"/>
  <c r="J66" i="1"/>
  <c r="J76" i="1"/>
  <c r="K102" i="1"/>
  <c r="O17" i="1"/>
  <c r="O22" i="1"/>
  <c r="K32" i="1"/>
  <c r="K30" i="1" s="1"/>
  <c r="M34" i="1"/>
  <c r="J36" i="1"/>
  <c r="J33" i="1" s="1"/>
  <c r="K43" i="1"/>
  <c r="J46" i="1"/>
  <c r="M50" i="1"/>
  <c r="K62" i="1"/>
  <c r="AX70" i="1"/>
  <c r="AV70" i="1" s="1"/>
  <c r="M80" i="1"/>
  <c r="AX85" i="1"/>
  <c r="AT84" i="1"/>
  <c r="M92" i="1"/>
  <c r="AS89" i="1"/>
  <c r="J112" i="1"/>
  <c r="J107" i="1" s="1"/>
  <c r="F38" i="3"/>
  <c r="I38" i="3" s="1"/>
  <c r="AL15" i="1"/>
  <c r="AU13" i="1" s="1"/>
  <c r="J14" i="1"/>
  <c r="J13" i="1" s="1"/>
  <c r="L27" i="1"/>
  <c r="AT27" i="1"/>
  <c r="AW44" i="1"/>
  <c r="AL45" i="1"/>
  <c r="AW46" i="1"/>
  <c r="J51" i="1"/>
  <c r="J49" i="1" s="1"/>
  <c r="J58" i="1"/>
  <c r="J55" i="1" s="1"/>
  <c r="K70" i="1"/>
  <c r="K69" i="1" s="1"/>
  <c r="J82" i="1"/>
  <c r="O84" i="1"/>
  <c r="L89" i="1"/>
  <c r="J94" i="1"/>
  <c r="L99" i="1"/>
  <c r="O114" i="1"/>
  <c r="O120" i="1"/>
  <c r="M120" i="1"/>
  <c r="L123" i="1"/>
  <c r="I27" i="3"/>
  <c r="AW14" i="1"/>
  <c r="AS39" i="1"/>
  <c r="K40" i="1"/>
  <c r="K39" i="1" s="1"/>
  <c r="AS63" i="1"/>
  <c r="AS76" i="1"/>
  <c r="M112" i="1"/>
  <c r="F22" i="2"/>
  <c r="J30" i="1"/>
  <c r="O27" i="1"/>
  <c r="M14" i="1"/>
  <c r="M46" i="1"/>
  <c r="M39" i="1" s="1"/>
  <c r="AL47" i="1"/>
  <c r="AX54" i="1"/>
  <c r="L63" i="1"/>
  <c r="AX64" i="1"/>
  <c r="J67" i="1"/>
  <c r="L76" i="1"/>
  <c r="AX77" i="1"/>
  <c r="AT76" i="1"/>
  <c r="J79" i="1"/>
  <c r="J83" i="1"/>
  <c r="AX83" i="1"/>
  <c r="AV83" i="1" s="1"/>
  <c r="K85" i="1"/>
  <c r="K84" i="1" s="1"/>
  <c r="J90" i="1"/>
  <c r="J89" i="1" s="1"/>
  <c r="J96" i="1"/>
  <c r="J95" i="1" s="1"/>
  <c r="AX96" i="1"/>
  <c r="AX100" i="1"/>
  <c r="K103" i="1"/>
  <c r="K110" i="1"/>
  <c r="K107" i="1" s="1"/>
  <c r="AX110" i="1"/>
  <c r="AV110" i="1" s="1"/>
  <c r="K119" i="1"/>
  <c r="AW119" i="1"/>
  <c r="K122" i="1"/>
  <c r="K120" i="1" s="1"/>
  <c r="AW122" i="1"/>
  <c r="BC122" i="1" s="1"/>
  <c r="J123" i="1"/>
  <c r="J106" i="1" s="1"/>
  <c r="I22" i="2"/>
  <c r="K55" i="1"/>
  <c r="AU55" i="1"/>
  <c r="C27" i="2"/>
  <c r="C20" i="2"/>
  <c r="C19" i="2"/>
  <c r="O55" i="1"/>
  <c r="C18" i="2"/>
  <c r="L55" i="1"/>
  <c r="AT55" i="1"/>
  <c r="C17" i="2"/>
  <c r="AS55" i="1"/>
  <c r="AV36" i="1"/>
  <c r="BC36" i="1"/>
  <c r="BC83" i="1"/>
  <c r="AV96" i="1"/>
  <c r="BC96" i="1"/>
  <c r="AV125" i="1"/>
  <c r="BC125" i="1"/>
  <c r="AV103" i="1"/>
  <c r="BC103" i="1"/>
  <c r="I45" i="3"/>
  <c r="I24" i="2" s="1"/>
  <c r="AV87" i="1"/>
  <c r="BC87" i="1"/>
  <c r="AV43" i="1"/>
  <c r="BC43" i="1"/>
  <c r="AV29" i="1"/>
  <c r="BC29" i="1"/>
  <c r="AV50" i="1"/>
  <c r="BC50" i="1"/>
  <c r="AV112" i="1"/>
  <c r="BC112" i="1"/>
  <c r="M13" i="1"/>
  <c r="AU76" i="1"/>
  <c r="AU123" i="1"/>
  <c r="BC118" i="1"/>
  <c r="AV118" i="1"/>
  <c r="AV40" i="1"/>
  <c r="BC40" i="1"/>
  <c r="AV26" i="1"/>
  <c r="BC26" i="1"/>
  <c r="AV45" i="1"/>
  <c r="BC45" i="1"/>
  <c r="AV58" i="1"/>
  <c r="BC58" i="1"/>
  <c r="AV80" i="1"/>
  <c r="BC80" i="1"/>
  <c r="AV92" i="1"/>
  <c r="BC92" i="1"/>
  <c r="AV121" i="1"/>
  <c r="BC121" i="1"/>
  <c r="AV32" i="1"/>
  <c r="BC32" i="1"/>
  <c r="AV47" i="1"/>
  <c r="BC47" i="1"/>
  <c r="AV54" i="1"/>
  <c r="BC54" i="1"/>
  <c r="AV66" i="1"/>
  <c r="BC66" i="1"/>
  <c r="AV78" i="1"/>
  <c r="BC78" i="1"/>
  <c r="AU89" i="1"/>
  <c r="AV15" i="1"/>
  <c r="BC15" i="1"/>
  <c r="AV20" i="1"/>
  <c r="BC20" i="1"/>
  <c r="AV62" i="1"/>
  <c r="BC62" i="1"/>
  <c r="AV75" i="1"/>
  <c r="BC75" i="1"/>
  <c r="BC108" i="1"/>
  <c r="BI29" i="1"/>
  <c r="AC29" i="1" s="1"/>
  <c r="BI32" i="1"/>
  <c r="AC32" i="1" s="1"/>
  <c r="BI36" i="1"/>
  <c r="AC36" i="1" s="1"/>
  <c r="BI40" i="1"/>
  <c r="AC40" i="1" s="1"/>
  <c r="BI43" i="1"/>
  <c r="AC43" i="1" s="1"/>
  <c r="BI45" i="1"/>
  <c r="AC45" i="1" s="1"/>
  <c r="BI47" i="1"/>
  <c r="BH50" i="1"/>
  <c r="AB50" i="1" s="1"/>
  <c r="BH54" i="1"/>
  <c r="AB54" i="1" s="1"/>
  <c r="BH58" i="1"/>
  <c r="AB58" i="1" s="1"/>
  <c r="BH62" i="1"/>
  <c r="AB62" i="1" s="1"/>
  <c r="BH66" i="1"/>
  <c r="AB66" i="1" s="1"/>
  <c r="BH70" i="1"/>
  <c r="AB70" i="1" s="1"/>
  <c r="BH75" i="1"/>
  <c r="AB75" i="1" s="1"/>
  <c r="BH78" i="1"/>
  <c r="AB78" i="1" s="1"/>
  <c r="BH80" i="1"/>
  <c r="AB80" i="1" s="1"/>
  <c r="BH83" i="1"/>
  <c r="AB83" i="1" s="1"/>
  <c r="BH87" i="1"/>
  <c r="AB87" i="1" s="1"/>
  <c r="BH92" i="1"/>
  <c r="AB92" i="1" s="1"/>
  <c r="BH96" i="1"/>
  <c r="AB96" i="1" s="1"/>
  <c r="BH103" i="1"/>
  <c r="AB103" i="1" s="1"/>
  <c r="BI112" i="1"/>
  <c r="BH121" i="1"/>
  <c r="BI125" i="1"/>
  <c r="BI15" i="1"/>
  <c r="AC15" i="1" s="1"/>
  <c r="BI20" i="1"/>
  <c r="AC20" i="1" s="1"/>
  <c r="AX14" i="1"/>
  <c r="AV14" i="1" s="1"/>
  <c r="BH15" i="1"/>
  <c r="AB15" i="1" s="1"/>
  <c r="AX18" i="1"/>
  <c r="BC18" i="1" s="1"/>
  <c r="BH20" i="1"/>
  <c r="AB20" i="1" s="1"/>
  <c r="AX23" i="1"/>
  <c r="AV23" i="1" s="1"/>
  <c r="BH26" i="1"/>
  <c r="AB26" i="1" s="1"/>
  <c r="AX28" i="1"/>
  <c r="AV28" i="1" s="1"/>
  <c r="BH29" i="1"/>
  <c r="AB29" i="1" s="1"/>
  <c r="AX31" i="1"/>
  <c r="AV31" i="1" s="1"/>
  <c r="BH32" i="1"/>
  <c r="AB32" i="1" s="1"/>
  <c r="AX34" i="1"/>
  <c r="BC34" i="1" s="1"/>
  <c r="BH36" i="1"/>
  <c r="AB36" i="1" s="1"/>
  <c r="AX38" i="1"/>
  <c r="BC38" i="1" s="1"/>
  <c r="BH40" i="1"/>
  <c r="AB40" i="1" s="1"/>
  <c r="AX42" i="1"/>
  <c r="BC42" i="1" s="1"/>
  <c r="BH43" i="1"/>
  <c r="AB43" i="1" s="1"/>
  <c r="AX44" i="1"/>
  <c r="AV44" i="1" s="1"/>
  <c r="BH45" i="1"/>
  <c r="AB45" i="1" s="1"/>
  <c r="AX46" i="1"/>
  <c r="BC46" i="1" s="1"/>
  <c r="BH47" i="1"/>
  <c r="M51" i="1"/>
  <c r="M49" i="1" s="1"/>
  <c r="AW51" i="1"/>
  <c r="M56" i="1"/>
  <c r="AW56" i="1"/>
  <c r="M60" i="1"/>
  <c r="AW60" i="1"/>
  <c r="M64" i="1"/>
  <c r="AW64" i="1"/>
  <c r="M67" i="1"/>
  <c r="AW67" i="1"/>
  <c r="M72" i="1"/>
  <c r="M69" i="1" s="1"/>
  <c r="AW72" i="1"/>
  <c r="M77" i="1"/>
  <c r="AW77" i="1"/>
  <c r="M79" i="1"/>
  <c r="AW79" i="1"/>
  <c r="M82" i="1"/>
  <c r="AW82" i="1"/>
  <c r="M85" i="1"/>
  <c r="M84" i="1" s="1"/>
  <c r="AW85" i="1"/>
  <c r="M90" i="1"/>
  <c r="AW90" i="1"/>
  <c r="M94" i="1"/>
  <c r="AW94" i="1"/>
  <c r="M100" i="1"/>
  <c r="M99" i="1" s="1"/>
  <c r="AW100" i="1"/>
  <c r="M105" i="1"/>
  <c r="M102" i="1" s="1"/>
  <c r="AW105" i="1"/>
  <c r="L107" i="1"/>
  <c r="AV108" i="1"/>
  <c r="BC110" i="1"/>
  <c r="BH112" i="1"/>
  <c r="M115" i="1"/>
  <c r="M114" i="1" s="1"/>
  <c r="AW115" i="1"/>
  <c r="BI118" i="1"/>
  <c r="AX119" i="1"/>
  <c r="BC119" i="1" s="1"/>
  <c r="AV122" i="1"/>
  <c r="BC124" i="1"/>
  <c r="BH125" i="1"/>
  <c r="BI108" i="1"/>
  <c r="BH118" i="1"/>
  <c r="BI122" i="1"/>
  <c r="AL125" i="1"/>
  <c r="M110" i="1"/>
  <c r="M107" i="1" s="1"/>
  <c r="O116" i="1"/>
  <c r="AL118" i="1"/>
  <c r="AU116" i="1" s="1"/>
  <c r="M124" i="1"/>
  <c r="M123" i="1" s="1"/>
  <c r="L13" i="1"/>
  <c r="K18" i="1"/>
  <c r="K17" i="1" s="1"/>
  <c r="O49" i="1"/>
  <c r="O69" i="1"/>
  <c r="O102" i="1"/>
  <c r="AL122" i="1"/>
  <c r="AU120" i="1" s="1"/>
  <c r="K28" i="1"/>
  <c r="K27" i="1" s="1"/>
  <c r="O39" i="1"/>
  <c r="AL51" i="1"/>
  <c r="AU49" i="1" s="1"/>
  <c r="AL72" i="1"/>
  <c r="AU69" i="1" s="1"/>
  <c r="AL105" i="1"/>
  <c r="AU102" i="1" s="1"/>
  <c r="L116" i="1"/>
  <c r="AL42" i="1"/>
  <c r="AU39" i="1" s="1"/>
  <c r="K14" i="1"/>
  <c r="K13" i="1" s="1"/>
  <c r="O107" i="1"/>
  <c r="BC23" i="1" l="1"/>
  <c r="AV38" i="1"/>
  <c r="BC70" i="1"/>
  <c r="AV119" i="1"/>
  <c r="O12" i="1"/>
  <c r="J63" i="1"/>
  <c r="J48" i="1" s="1"/>
  <c r="AV117" i="1"/>
  <c r="AV46" i="1"/>
  <c r="J27" i="1"/>
  <c r="J12" i="1" s="1"/>
  <c r="K12" i="1"/>
  <c r="M89" i="1"/>
  <c r="M76" i="1"/>
  <c r="C15" i="2"/>
  <c r="C22" i="2" s="1"/>
  <c r="M106" i="1"/>
  <c r="O48" i="1"/>
  <c r="C14" i="2"/>
  <c r="BC14" i="1"/>
  <c r="K116" i="1"/>
  <c r="K106" i="1" s="1"/>
  <c r="M55" i="1"/>
  <c r="BC67" i="1"/>
  <c r="AV67" i="1"/>
  <c r="M12" i="1"/>
  <c r="BC85" i="1"/>
  <c r="AV85" i="1"/>
  <c r="BC56" i="1"/>
  <c r="AV56" i="1"/>
  <c r="BC44" i="1"/>
  <c r="BC31" i="1"/>
  <c r="BC51" i="1"/>
  <c r="AV51" i="1"/>
  <c r="BC90" i="1"/>
  <c r="AV90" i="1"/>
  <c r="BC77" i="1"/>
  <c r="AV77" i="1"/>
  <c r="BC60" i="1"/>
  <c r="AV60" i="1"/>
  <c r="O106" i="1"/>
  <c r="AV34" i="1"/>
  <c r="BC115" i="1"/>
  <c r="AV115" i="1"/>
  <c r="BC105" i="1"/>
  <c r="AV105" i="1"/>
  <c r="BC28" i="1"/>
  <c r="M63" i="1"/>
  <c r="AV18" i="1"/>
  <c r="AV42" i="1"/>
  <c r="BC82" i="1"/>
  <c r="AV82" i="1"/>
  <c r="BC72" i="1"/>
  <c r="AV72" i="1"/>
  <c r="L127" i="1"/>
  <c r="L12" i="1"/>
  <c r="BC94" i="1"/>
  <c r="AV94" i="1"/>
  <c r="BC79" i="1"/>
  <c r="AV79" i="1"/>
  <c r="BC64" i="1"/>
  <c r="AV64" i="1"/>
  <c r="L106" i="1"/>
  <c r="C29" i="2"/>
  <c r="L48" i="1"/>
  <c r="BC100" i="1"/>
  <c r="AV100" i="1"/>
  <c r="K48" i="1" l="1"/>
  <c r="M48" i="1"/>
  <c r="M127" i="1"/>
  <c r="F29" i="2"/>
  <c r="I28" i="2"/>
  <c r="I29" i="2" l="1"/>
</calcChain>
</file>

<file path=xl/sharedStrings.xml><?xml version="1.0" encoding="utf-8"?>
<sst xmlns="http://schemas.openxmlformats.org/spreadsheetml/2006/main" count="1424" uniqueCount="377">
  <si>
    <t>Slepý stavební rozpočet</t>
  </si>
  <si>
    <t>Název stavby:</t>
  </si>
  <si>
    <t>Multifunkční sportoviště ul. Šípková, Oblekovice</t>
  </si>
  <si>
    <t>Doba výstavby:</t>
  </si>
  <si>
    <t xml:space="preserve"> </t>
  </si>
  <si>
    <t>Objednatel:</t>
  </si>
  <si>
    <t> </t>
  </si>
  <si>
    <t>Druh stavby:</t>
  </si>
  <si>
    <t>Začátek výstavby:</t>
  </si>
  <si>
    <t>29.03.2023</t>
  </si>
  <si>
    <t>Projektant:</t>
  </si>
  <si>
    <t>Lokalita:</t>
  </si>
  <si>
    <t>Znojmo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</si>
  <si>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</si>
  <si>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</si>
  <si>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</si>
  <si>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</si>
  <si>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</si>
  <si>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</si>
  <si>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</si>
  <si>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</si>
  <si>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 / Varianta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</si>
  <si>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</si>
  <si>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</si>
  <si>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</si>
  <si>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</si>
  <si>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</si>
  <si>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</si>
  <si>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</si>
  <si>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</si>
  <si>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</si>
  <si>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</si>
  <si>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</si>
  <si>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</si>
  <si>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</si>
  <si>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</si>
  <si>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</si>
  <si>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Celkem vč. DPH</t>
  </si>
  <si>
    <t>Celkem/MJ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</si>
  <si>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</si>
  <si>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</si>
  <si>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</si>
  <si>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</si>
  <si>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</si>
  <si>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</si>
  <si>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</si>
  <si>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</si>
  <si>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</si>
  <si>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</si>
  <si>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</si>
  <si>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</si>
  <si>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</si>
  <si>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</si>
  <si>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SO 001</t>
  </si>
  <si>
    <t>PARKOVACÍ  MÍSTA UL. ŠÍPKOVÁ</t>
  </si>
  <si>
    <t>12</t>
  </si>
  <si>
    <t>Odkopávky a prokopávky</t>
  </si>
  <si>
    <t>1</t>
  </si>
  <si>
    <t>122301102R00</t>
  </si>
  <si>
    <t>Odkopávky nezapažené v hor. 4 do 1000 m3</t>
  </si>
  <si>
    <t>m3</t>
  </si>
  <si>
    <t>21</t>
  </si>
  <si>
    <t>RTS II / 2022</t>
  </si>
  <si>
    <t>12_</t>
  </si>
  <si>
    <t>SO 001_1_</t>
  </si>
  <si>
    <t>SO 001_</t>
  </si>
  <si>
    <t>2</t>
  </si>
  <si>
    <t>122301109R00</t>
  </si>
  <si>
    <t>Příplatek za lepivost - odkopávky v hor. 4</t>
  </si>
  <si>
    <t>RTS komentář:</t>
  </si>
  <si>
    <t>Do měrných jednotek se udává poměrné množství zeminy, které ulpí v nářadí a o které je snížen celkový výkon stroje</t>
  </si>
  <si>
    <t>16</t>
  </si>
  <si>
    <t>Přemístění výkopku</t>
  </si>
  <si>
    <t>3</t>
  </si>
  <si>
    <t>162701105R00</t>
  </si>
  <si>
    <t>Vodorovné přemístění výkopku z hor.1-4 do 10000 m</t>
  </si>
  <si>
    <t>16_</t>
  </si>
  <si>
    <t>17</t>
  </si>
  <si>
    <t>Konstrukce ze zemin</t>
  </si>
  <si>
    <t>4</t>
  </si>
  <si>
    <t>171201101R00</t>
  </si>
  <si>
    <t>Uložení sypaniny do násypů nezhutněných</t>
  </si>
  <si>
    <t>17_</t>
  </si>
  <si>
    <t>Uložení sypaniny do násypů nebo na skládku s rozprostřením sypaniny ve vrstvách a s hrubým urovnáním</t>
  </si>
  <si>
    <t>18</t>
  </si>
  <si>
    <t>Povrchové úpravy terénu</t>
  </si>
  <si>
    <t>5</t>
  </si>
  <si>
    <t>181101102R00</t>
  </si>
  <si>
    <t>Úprava pláně v zářezech v hor. 1-4, se zhutněním</t>
  </si>
  <si>
    <t>m2</t>
  </si>
  <si>
    <t>18_</t>
  </si>
  <si>
    <t>Položky jsou shodné i pro úpravu pláně v násypech.</t>
  </si>
  <si>
    <t>19</t>
  </si>
  <si>
    <t>Hloubení pro podzemní stěny, ražení a hloubení důlní</t>
  </si>
  <si>
    <t>6</t>
  </si>
  <si>
    <t>199000002R00</t>
  </si>
  <si>
    <t>Poplatek za skládku horniny 1- 4, č. dle katal. odpadů 17 05 04</t>
  </si>
  <si>
    <t>19_</t>
  </si>
  <si>
    <t>56</t>
  </si>
  <si>
    <t>Podkladní vrstvy komunikací, letišť a ploch</t>
  </si>
  <si>
    <t>7</t>
  </si>
  <si>
    <t>564851111R00</t>
  </si>
  <si>
    <t>Podklad ze štěrkodrti po zhutnění tloušťky 15 cm</t>
  </si>
  <si>
    <t>56_</t>
  </si>
  <si>
    <t>SO 001_5_</t>
  </si>
  <si>
    <t>8</t>
  </si>
  <si>
    <t>565151211R00</t>
  </si>
  <si>
    <t>Podklad z obal kam.ACP 16+,ACP 22+,nad 3 m,tl.7 cm</t>
  </si>
  <si>
    <t>57</t>
  </si>
  <si>
    <t>Kryty pozemních komunikací, letišť a ploch z kameniva nebo živičné</t>
  </si>
  <si>
    <t>9</t>
  </si>
  <si>
    <t>577142122R00</t>
  </si>
  <si>
    <t>Beton asfalt. ACL 16+ ložný, š. nad 3 m, tl. 5 cm</t>
  </si>
  <si>
    <t>57_</t>
  </si>
  <si>
    <t>10</t>
  </si>
  <si>
    <t>573231125R00</t>
  </si>
  <si>
    <t>Postřik spojovací z KAE, množství zbytkového asfaltu 0,5 kg/m2</t>
  </si>
  <si>
    <t>59</t>
  </si>
  <si>
    <t>Kryty pozemních komunikací, letišť a ploch dlážděných (předlažby)</t>
  </si>
  <si>
    <t>11</t>
  </si>
  <si>
    <t>596215040R00</t>
  </si>
  <si>
    <t>Kladení zámkové dlažby tl. 8 cm do drtě tl. 4 cm</t>
  </si>
  <si>
    <t>59_</t>
  </si>
  <si>
    <t>Od CÚ 2015/ II. není v jednotkové ceně započteno řezání dlaždic!!! Rozpočtuje se samostatnou položkou 596 29-1113.R00 Řezání zámkové dlažby tl. 80 mm. V položce jsou zakalkulovány i náklady na dodání hmot pro lože a na dodání materiálu na výplň spár. V položce nejsou zakalkulovány náklady na dodání zámkové dlažby, která se oceňuje ve specifikaci, ztratné se doporučuje ve výši 5%.</t>
  </si>
  <si>
    <t>59248202</t>
  </si>
  <si>
    <t>Dlažba drenážní HYDROBAR přírodní</t>
  </si>
  <si>
    <t>Univerzální dlažba, jejíž tvar umožňuje pokládku do klasické i drenážní dlažby. Mezery a otvory mezi dlažebními kameny lze vysypat štěrkem.  Skladebnost: HB1 - klasická skladba 39,7 ks/m2, 100% dl. plochy  HB2 - drenážní skladba 36,4 ks/m2, 91,7% dl. plochy  HB3 - drenážní skladba 36,2 ks/m2, 91,3% dl. plochy Impregnace Protect System I</t>
  </si>
  <si>
    <t>13</t>
  </si>
  <si>
    <t>596291113R00</t>
  </si>
  <si>
    <t>Řezání zámkové dlažby tl. 80 mm</t>
  </si>
  <si>
    <t>m</t>
  </si>
  <si>
    <t>91</t>
  </si>
  <si>
    <t>Doplňující konstrukce a práce na pozemních komunikacích a zpevněných plochách</t>
  </si>
  <si>
    <t>14</t>
  </si>
  <si>
    <t>917862111R00</t>
  </si>
  <si>
    <t>Osazení stojat. obrub.bet. s opěrou,lože z C 12/15</t>
  </si>
  <si>
    <t>91_</t>
  </si>
  <si>
    <t>SO 001_9_</t>
  </si>
  <si>
    <t>Osazení betonového silničního nebo chodníkového obrubníku</t>
  </si>
  <si>
    <t>15</t>
  </si>
  <si>
    <t>59217481</t>
  </si>
  <si>
    <t>Obrubník silniční přechodový P 1000/150/150-250</t>
  </si>
  <si>
    <t>kus</t>
  </si>
  <si>
    <t>59217480</t>
  </si>
  <si>
    <t>Obrubník silniční přechodový L 1000/150/150-250</t>
  </si>
  <si>
    <t>59217476</t>
  </si>
  <si>
    <t>Obrubník silniční nájezdový 1000/150/150 šedý</t>
  </si>
  <si>
    <t>59217472</t>
  </si>
  <si>
    <t>Obrubník silniční 1000/150/250 šedý</t>
  </si>
  <si>
    <t>998225111R00</t>
  </si>
  <si>
    <t>Přesun hmot, pozemní komunikace, kryt živičný</t>
  </si>
  <si>
    <t>t</t>
  </si>
  <si>
    <t>20</t>
  </si>
  <si>
    <t>998223011R00</t>
  </si>
  <si>
    <t>Přesun hmot, pozemní komunikace, kryt dlážděný</t>
  </si>
  <si>
    <t>SO 002</t>
  </si>
  <si>
    <t>MULTIFUNKČNÍ SPORTOVIŠTĚ</t>
  </si>
  <si>
    <t>122301103R00</t>
  </si>
  <si>
    <t>Odkopávky nezapažené v hor. 4 do 10000 m3</t>
  </si>
  <si>
    <t>SO 002_1_</t>
  </si>
  <si>
    <t>SO 002_</t>
  </si>
  <si>
    <t>22</t>
  </si>
  <si>
    <t>23</t>
  </si>
  <si>
    <t>24</t>
  </si>
  <si>
    <t>25</t>
  </si>
  <si>
    <t>171101103R00</t>
  </si>
  <si>
    <t>Uložení sypaniny do násypů zhutněných na 100% PS</t>
  </si>
  <si>
    <t>Položka se používá pro násypy z hornin soudržných.</t>
  </si>
  <si>
    <t>26</t>
  </si>
  <si>
    <t>Zásyp zářezu se šikmými stěnami bez zhutnění</t>
  </si>
  <si>
    <t>Položka obsahuje i přemístění materiálu pro zásyp ze vzdálenosti do 10 m od okraje zásypu.</t>
  </si>
  <si>
    <t>27</t>
  </si>
  <si>
    <t>58333664</t>
  </si>
  <si>
    <t>Kamenivo těžené frakce 8-16 kačírek praný VL</t>
  </si>
  <si>
    <t>28</t>
  </si>
  <si>
    <t>182300010RAD</t>
  </si>
  <si>
    <t>Rozprostření ornice ve svahu tloušťka 15 cm</t>
  </si>
  <si>
    <t>Varianta:</t>
  </si>
  <si>
    <t>dovoz ornice ze vzdálenosti 10 km, osetí trávou</t>
  </si>
  <si>
    <t>29</t>
  </si>
  <si>
    <t>182101101R00</t>
  </si>
  <si>
    <t>Svahování v zářezech v hor. 1 - 4</t>
  </si>
  <si>
    <t>30</t>
  </si>
  <si>
    <t>Úprava podloží a základové spáry</t>
  </si>
  <si>
    <t>31</t>
  </si>
  <si>
    <t>212810010RAB</t>
  </si>
  <si>
    <t>Trativody z PVC drenážních flexibilních trubek</t>
  </si>
  <si>
    <t>RTS II / 2024</t>
  </si>
  <si>
    <t>21_</t>
  </si>
  <si>
    <t>SO 002_2_</t>
  </si>
  <si>
    <t>lože štěrkopísek a obsyp kamenivo, trubky d 80 mm</t>
  </si>
  <si>
    <t>32</t>
  </si>
  <si>
    <t>212810010RAC</t>
  </si>
  <si>
    <t>lože štěrkopísek a obsyp kamenivo, trubky d 100 mm</t>
  </si>
  <si>
    <t>Zpevňování hornin a konstrukcí</t>
  </si>
  <si>
    <t>33</t>
  </si>
  <si>
    <t>289970111R00</t>
  </si>
  <si>
    <t>Vrstva geotextilie Geofiltex 300g/m2; vč. materiálu</t>
  </si>
  <si>
    <t>28_</t>
  </si>
  <si>
    <t>34</t>
  </si>
  <si>
    <t>SO 002_5_</t>
  </si>
  <si>
    <t>35</t>
  </si>
  <si>
    <t>564721111R00</t>
  </si>
  <si>
    <t>Podklad z kameniva drceného vel.32-63 mm,tl. 8 cm</t>
  </si>
  <si>
    <t>36</t>
  </si>
  <si>
    <t>564811111R00</t>
  </si>
  <si>
    <t>Podklad ze štěrkodrti po zhutnění tloušťky 5 cm</t>
  </si>
  <si>
    <t>37</t>
  </si>
  <si>
    <t>564811121RT2</t>
  </si>
  <si>
    <t>Podklad ze štěrkodrti po zhutnění tloušťky 3 cm</t>
  </si>
  <si>
    <t>štěrkodrť frakce 0-4 mm</t>
  </si>
  <si>
    <t>38</t>
  </si>
  <si>
    <t>Podklad z kameniva drceného vel.4-8 mm,tl. 4 cm</t>
  </si>
  <si>
    <t>39</t>
  </si>
  <si>
    <t>564661111R00</t>
  </si>
  <si>
    <t>Podklad z kameniva drceného 63-125 mm, tl. 20 cm</t>
  </si>
  <si>
    <t>58</t>
  </si>
  <si>
    <t>Kryty pozemních komunikací, letišť a ploch z betonu a ostatních hmot</t>
  </si>
  <si>
    <t>40</t>
  </si>
  <si>
    <t>589181120R00</t>
  </si>
  <si>
    <t>Provedení krytu sportovních ploch z umělého trávníku, pro fotbalové hřiště</t>
  </si>
  <si>
    <t>58_</t>
  </si>
  <si>
    <t>Položka obsahuje dodávku a montáž podkladní pásky, lepidla a zásypu z křemičitého písku a granulátu. Položka neobsahuje dodávku umělého trávníku</t>
  </si>
  <si>
    <t>41</t>
  </si>
  <si>
    <t>284130359</t>
  </si>
  <si>
    <t>Trávník umělý POPULAR 15, v. 15 mm</t>
  </si>
  <si>
    <t>Jutagrass landscaping  POPULAR 25 Počet vpichů na m2: 14698 Výška vlasu (mm): 25 Celkový počet volných konců: 470336 Materiálové složení: MFPE 5.000/8S, MFPP 5.500/8T - kombinace rovného a texturovaného monofilního vlákna v 8-mi svazku Dtex: 130 Barva:  light green - světle zelená/dark green - tmavě zelená  olive green - olivově zelená/sand - pískov</t>
  </si>
  <si>
    <t>42</t>
  </si>
  <si>
    <t>596215021R00</t>
  </si>
  <si>
    <t>Kladení zámkové dlažby tl. 6 cm do drtě tl. 4 cm</t>
  </si>
  <si>
    <t>Od CÚ 2015/ II. není v jednotkové ceně započteno řezání dlaždic!!! Rozpočtuje se samostatnou položkou 596 29-1111.R00 Řezání zámkové dlažby tl. 60 mm. V položce jsou zakalkulovány i náklady na dodání hmot pro lože a na dodání materiálu na výplň spár. V položce nejsou zakalkulovány náklady na dodání zámkové dlažby, která se oceňuje ve specifikaci, ztratné se doporučuje ve výši 5%.</t>
  </si>
  <si>
    <t>43</t>
  </si>
  <si>
    <t>59245308</t>
  </si>
  <si>
    <t>Dlažba BEST KLASIKO přírodní  20 x10 x 6</t>
  </si>
  <si>
    <t xml:space="preserve"> Dlažba vibrolisovaná, standardní povrc</t>
  </si>
  <si>
    <t>44</t>
  </si>
  <si>
    <t>596291111R00</t>
  </si>
  <si>
    <t>Řezání zámkové dlažby tl. 60 mm</t>
  </si>
  <si>
    <t>90</t>
  </si>
  <si>
    <t>Hodinové zúčtovací sazby (HZS)</t>
  </si>
  <si>
    <t>45</t>
  </si>
  <si>
    <t>900100002RBA</t>
  </si>
  <si>
    <t>Oplocení z poplastovaného pletiva, ocelové sloupky; výška 4 m</t>
  </si>
  <si>
    <t>100 m</t>
  </si>
  <si>
    <t>90_</t>
  </si>
  <si>
    <t>SO 002_9_</t>
  </si>
  <si>
    <t xml:space="preserve"> vrátka, podhrabová deska</t>
  </si>
  <si>
    <t>Hloubení šachet pro osazení sloupků, s naložením na dopravní prostředek a odvozem výkopku do 20 m, se složením, bez rozhrnutí, v hornině 3, dodávka a osazení sloupků a vzpěr plotových ocelových trubkových výšky520 cm typových s proti korozní ochranou, se zabetonováním do 0,325 m3 betonem C 25/30, dodávka a montáž pletiva se čtvercovými oky 50,0 x 50,0 x 2,0 mm,  do výšky 4 m, vrátek 100 x 205 cm ocelových se sloupky, dodávka a montáž podhrabových desek 295x30x5 cm.</t>
  </si>
  <si>
    <t>510VD</t>
  </si>
  <si>
    <t>SPORTOVNÍ POVRCH</t>
  </si>
  <si>
    <t>46</t>
  </si>
  <si>
    <t>51001VD</t>
  </si>
  <si>
    <t>PROLÉZAČKY A  MOBILIÁŘ VČETNĚ UKOTVENÍ</t>
  </si>
  <si>
    <t>510VD_</t>
  </si>
  <si>
    <t>DODÁVKA A MONTÁŽ ;(PRŮLEZKY, LAVIČKY, Oplocení s kovovou konstrukcí a s plastovými pláňkami HDPE, posilovací stroje)</t>
  </si>
  <si>
    <t>47</t>
  </si>
  <si>
    <t>916531111RT4</t>
  </si>
  <si>
    <t>Osazení záhon.obrubníků do lože z C12/15 bez opěry</t>
  </si>
  <si>
    <t>včetně obrubníku ABO 4 - 5    50/5/25</t>
  </si>
  <si>
    <t>48</t>
  </si>
  <si>
    <t>VORN</t>
  </si>
  <si>
    <t>Vedlejší a ostatní rozpočtové náklady</t>
  </si>
  <si>
    <t>01VRN</t>
  </si>
  <si>
    <t>Průzkumy, geodetické a projektové práce</t>
  </si>
  <si>
    <t>49</t>
  </si>
  <si>
    <t>012002VRN</t>
  </si>
  <si>
    <t>Geodetické práce</t>
  </si>
  <si>
    <t>Soubor</t>
  </si>
  <si>
    <t>99</t>
  </si>
  <si>
    <t>01VRN_</t>
  </si>
  <si>
    <t>SO 002_Â _</t>
  </si>
  <si>
    <t>VYTÝČENÍ STAVBY, ZAMĚŘENÍ STUTEČNÉHO PROVEDENÍ STAVBY, GEOMETRICKÝ PLÁN</t>
  </si>
  <si>
    <t>50</t>
  </si>
  <si>
    <t>011002VRN</t>
  </si>
  <si>
    <t>Průzkumy</t>
  </si>
  <si>
    <t>(PROVĚŘENÍ VHODNOSTI MATERIÁLU, PROVĚŘENÍ POLOHY ING. SÍTÍ atd.)</t>
  </si>
  <si>
    <t>51</t>
  </si>
  <si>
    <t>013002VRN</t>
  </si>
  <si>
    <t>Projektové práce</t>
  </si>
  <si>
    <t xml:space="preserve">DOKUMENTACE SKUTEČNÉHO PROVEDENÍ STAVBY, provozní řád
</t>
  </si>
  <si>
    <t>02VRN</t>
  </si>
  <si>
    <t>Příprava staveniště</t>
  </si>
  <si>
    <t>52</t>
  </si>
  <si>
    <t>021002VRN</t>
  </si>
  <si>
    <t>Zabezpečovací práce</t>
  </si>
  <si>
    <t>02VRN_</t>
  </si>
  <si>
    <t>03VRN</t>
  </si>
  <si>
    <t>Zařízení staveniště</t>
  </si>
  <si>
    <t>53</t>
  </si>
  <si>
    <t>030001VRN</t>
  </si>
  <si>
    <t>03VRN_</t>
  </si>
  <si>
    <t>54</t>
  </si>
  <si>
    <t>035002VRN</t>
  </si>
  <si>
    <t>Pronájem zařízení a místa</t>
  </si>
  <si>
    <t>55</t>
  </si>
  <si>
    <t>039002VRN</t>
  </si>
  <si>
    <t>Odstranění zařízení staveniště</t>
  </si>
  <si>
    <t>04VRN</t>
  </si>
  <si>
    <t>Inženýrské činnosti</t>
  </si>
  <si>
    <t>043002VRN</t>
  </si>
  <si>
    <t>Zkoušky</t>
  </si>
  <si>
    <t>04VRN_</t>
  </si>
  <si>
    <t>044002VRN</t>
  </si>
  <si>
    <t>Revize</t>
  </si>
  <si>
    <t>07VRN</t>
  </si>
  <si>
    <t>Provozní vlivy</t>
  </si>
  <si>
    <t>072002VRN</t>
  </si>
  <si>
    <t>Silniční provoz - DIO, DIR a dopravní značení</t>
  </si>
  <si>
    <t>07VRN_</t>
  </si>
  <si>
    <t>075002VRN</t>
  </si>
  <si>
    <t>Ochraná pásma objektů a inženýrských sítí</t>
  </si>
  <si>
    <t>VYTÝČENÍ ING. SÍTÍÍ, OCHRANA SÍTÍ, ZPĚTNÉ PŘEDÁNÍ ZPRÁVCŮM SÍTÍ</t>
  </si>
  <si>
    <t>Celkem:</t>
  </si>
  <si>
    <t>Poznámka:</t>
  </si>
  <si>
    <t>Krycí list slepého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</si>
  <si>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</si>
  <si>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</si>
  <si>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</si>
  <si>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</si>
  <si>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</si>
  <si>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</si>
  <si>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</si>
  <si>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</si>
  <si>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</si>
  <si>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</si>
  <si>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</si>
  <si>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</si>
  <si>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</si>
  <si>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</si>
  <si>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</si>
  <si>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</si>
  <si>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</si>
  <si>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</si>
  <si>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</si>
  <si>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</si>
  <si>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</si>
  <si>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</si>
  <si>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</si>
  <si>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</si>
  <si>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</si>
  <si>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</si>
  <si>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</si>
  <si>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</si>
  <si>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</si>
  <si>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</si>
  <si>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</si>
  <si>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</si>
  <si>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</si>
  <si>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</si>
  <si>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</si>
  <si>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</si>
  <si>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</si>
  <si>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</si>
  <si>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</si>
  <si>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</si>
  <si>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</si>
  <si>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</si>
  <si>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</si>
  <si>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</si>
  <si>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</si>
  <si>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</si>
  <si>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</si>
  <si>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</si>
  <si>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</si>
  <si>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</si>
  <si>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</si>
  <si>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Finanční náklady</t>
  </si>
  <si>
    <t>Náklady na pracovníky</t>
  </si>
  <si>
    <t>Ostatní náklady</t>
  </si>
  <si>
    <t>Vlastní VORN</t>
  </si>
  <si>
    <t>Celkem VORN</t>
  </si>
  <si>
    <t>Trávník umělý (viz. PD situace), v. 15 mm</t>
  </si>
  <si>
    <t>Dopadová plocha - "Zatravňovací desky", vč. Pokládky</t>
  </si>
  <si>
    <t>Příprava podkladu pro osazení dopadové plochy</t>
  </si>
  <si>
    <t>174251213R00</t>
  </si>
  <si>
    <t>komentář:</t>
  </si>
  <si>
    <t>připravený, posekaný trávník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</si>
</sst>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sz val="1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1" fillId="3" borderId="81" applyNumberFormat="0" applyFont="0" applyAlignment="0" applyProtection="0"/>
  </cellStyleXfs>
  <cellXfs count="178">
    <xf numFmtId="0" fontId="0" fillId="0" borderId="0" xfId="0"/>
    <xf numFmtId="4" fontId="2" fillId="2" borderId="0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3" fillId="2" borderId="36" xfId="0" applyNumberFormat="1" applyFont="1" applyFill="1" applyBorder="1" applyAlignment="1" applyProtection="1">
      <alignment horizontal="left" vertical="center"/>
    </xf>
    <xf numFmtId="0" fontId="2" fillId="2" borderId="37" xfId="0" applyNumberFormat="1" applyFont="1" applyFill="1" applyBorder="1" applyAlignment="1" applyProtection="1">
      <alignment horizontal="left" vertical="center"/>
    </xf>
    <xf numFmtId="0" fontId="3" fillId="2" borderId="37" xfId="0" applyNumberFormat="1" applyFont="1" applyFill="1" applyBorder="1" applyAlignment="1" applyProtection="1">
      <alignment horizontal="left" vertical="center"/>
    </xf>
    <xf numFmtId="4" fontId="2" fillId="2" borderId="37" xfId="0" applyNumberFormat="1" applyFont="1" applyFill="1" applyBorder="1" applyAlignment="1" applyProtection="1">
      <alignment horizontal="right" vertical="center"/>
    </xf>
    <xf numFmtId="0" fontId="2" fillId="2" borderId="37" xfId="0" applyNumberFormat="1" applyFont="1" applyFill="1" applyBorder="1" applyAlignment="1" applyProtection="1">
      <alignment horizontal="right" vertical="center"/>
    </xf>
    <xf numFmtId="0" fontId="2" fillId="2" borderId="38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0" fillId="0" borderId="39" xfId="0" applyNumberFormat="1" applyFont="1" applyFill="1" applyBorder="1" applyAlignment="1" applyProtection="1"/>
    <xf numFmtId="0" fontId="0" fillId="0" borderId="40" xfId="0" applyNumberFormat="1" applyFont="1" applyFill="1" applyBorder="1" applyAlignment="1" applyProtection="1"/>
    <xf numFmtId="0" fontId="4" fillId="0" borderId="40" xfId="0" applyNumberFormat="1" applyFont="1" applyFill="1" applyBorder="1" applyAlignment="1" applyProtection="1">
      <alignment horizontal="right" vertical="center"/>
    </xf>
    <xf numFmtId="4" fontId="2" fillId="0" borderId="4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2" borderId="44" xfId="0" applyNumberFormat="1" applyFont="1" applyFill="1" applyBorder="1" applyAlignment="1" applyProtection="1">
      <alignment horizontal="center" vertical="center"/>
    </xf>
    <xf numFmtId="0" fontId="7" fillId="2" borderId="47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left" vertical="center"/>
    </xf>
    <xf numFmtId="0" fontId="10" fillId="0" borderId="49" xfId="0" applyNumberFormat="1" applyFont="1" applyFill="1" applyBorder="1" applyAlignment="1" applyProtection="1">
      <alignment horizontal="left" vertical="center"/>
    </xf>
    <xf numFmtId="4" fontId="10" fillId="0" borderId="49" xfId="0" applyNumberFormat="1" applyFont="1" applyFill="1" applyBorder="1" applyAlignment="1" applyProtection="1">
      <alignment horizontal="right" vertical="center"/>
    </xf>
    <xf numFmtId="0" fontId="10" fillId="0" borderId="49" xfId="0" applyNumberFormat="1" applyFont="1" applyFill="1" applyBorder="1" applyAlignment="1" applyProtection="1">
      <alignment horizontal="right" vertical="center"/>
    </xf>
    <xf numFmtId="0" fontId="9" fillId="0" borderId="52" xfId="0" applyNumberFormat="1" applyFont="1" applyFill="1" applyBorder="1" applyAlignment="1" applyProtection="1">
      <alignment horizontal="left" vertical="center"/>
    </xf>
    <xf numFmtId="4" fontId="10" fillId="0" borderId="56" xfId="0" applyNumberFormat="1" applyFont="1" applyFill="1" applyBorder="1" applyAlignment="1" applyProtection="1">
      <alignment horizontal="right" vertical="center"/>
    </xf>
    <xf numFmtId="0" fontId="10" fillId="0" borderId="56" xfId="0" applyNumberFormat="1" applyFont="1" applyFill="1" applyBorder="1" applyAlignment="1" applyProtection="1">
      <alignment horizontal="right" vertical="center"/>
    </xf>
    <xf numFmtId="4" fontId="10" fillId="0" borderId="47" xfId="0" applyNumberFormat="1" applyFont="1" applyFill="1" applyBorder="1" applyAlignment="1" applyProtection="1">
      <alignment horizontal="right" vertical="center"/>
    </xf>
    <xf numFmtId="4" fontId="10" fillId="0" borderId="30" xfId="0" applyNumberFormat="1" applyFont="1" applyFill="1" applyBorder="1" applyAlignment="1" applyProtection="1">
      <alignment horizontal="right" vertical="center"/>
    </xf>
    <xf numFmtId="4" fontId="9" fillId="2" borderId="46" xfId="0" applyNumberFormat="1" applyFont="1" applyFill="1" applyBorder="1" applyAlignment="1" applyProtection="1">
      <alignment horizontal="right" vertical="center"/>
    </xf>
    <xf numFmtId="4" fontId="9" fillId="2" borderId="51" xfId="0" applyNumberFormat="1" applyFont="1" applyFill="1" applyBorder="1" applyAlignment="1" applyProtection="1">
      <alignment horizontal="right" vertical="center"/>
    </xf>
    <xf numFmtId="0" fontId="5" fillId="0" borderId="37" xfId="0" applyNumberFormat="1" applyFont="1" applyFill="1" applyBorder="1" applyAlignment="1" applyProtection="1">
      <alignment horizontal="left" vertical="center"/>
    </xf>
    <xf numFmtId="0" fontId="2" fillId="0" borderId="19" xfId="0" applyNumberFormat="1" applyFont="1" applyFill="1" applyBorder="1" applyAlignment="1" applyProtection="1">
      <alignment horizontal="right" vertical="center"/>
    </xf>
    <xf numFmtId="4" fontId="3" fillId="0" borderId="49" xfId="0" applyNumberFormat="1" applyFont="1" applyFill="1" applyBorder="1" applyAlignment="1" applyProtection="1">
      <alignment horizontal="right" vertical="center"/>
    </xf>
    <xf numFmtId="0" fontId="3" fillId="0" borderId="49" xfId="0" applyNumberFormat="1" applyFont="1" applyFill="1" applyBorder="1" applyAlignment="1" applyProtection="1">
      <alignment horizontal="left" vertical="center"/>
    </xf>
    <xf numFmtId="4" fontId="3" fillId="0" borderId="75" xfId="0" applyNumberFormat="1" applyFont="1" applyFill="1" applyBorder="1" applyAlignment="1" applyProtection="1">
      <alignment horizontal="right" vertical="center"/>
    </xf>
    <xf numFmtId="0" fontId="3" fillId="0" borderId="75" xfId="0" applyNumberFormat="1" applyFont="1" applyFill="1" applyBorder="1" applyAlignment="1" applyProtection="1">
      <alignment horizontal="left" vertical="center"/>
    </xf>
    <xf numFmtId="0" fontId="2" fillId="0" borderId="79" xfId="0" applyNumberFormat="1" applyFont="1" applyFill="1" applyBorder="1" applyAlignment="1" applyProtection="1">
      <alignment horizontal="left" vertical="center"/>
    </xf>
    <xf numFmtId="0" fontId="2" fillId="0" borderId="79" xfId="0" applyNumberFormat="1" applyFont="1" applyFill="1" applyBorder="1" applyAlignment="1" applyProtection="1">
      <alignment horizontal="right" vertical="center"/>
    </xf>
    <xf numFmtId="4" fontId="2" fillId="0" borderId="79" xfId="0" applyNumberFormat="1" applyFont="1" applyFill="1" applyBorder="1" applyAlignment="1" applyProtection="1">
      <alignment horizontal="right" vertical="center"/>
    </xf>
    <xf numFmtId="0" fontId="3" fillId="4" borderId="5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4" fontId="3" fillId="4" borderId="0" xfId="0" applyNumberFormat="1" applyFont="1" applyFill="1" applyBorder="1" applyAlignment="1" applyProtection="1">
      <alignment horizontal="right" vertical="center"/>
    </xf>
    <xf numFmtId="0" fontId="3" fillId="4" borderId="0" xfId="0" applyNumberFormat="1" applyFont="1" applyFill="1" applyBorder="1" applyAlignment="1" applyProtection="1">
      <alignment horizontal="right" vertical="center"/>
    </xf>
    <xf numFmtId="0" fontId="3" fillId="4" borderId="6" xfId="0" applyNumberFormat="1" applyFont="1" applyFill="1" applyBorder="1" applyAlignment="1" applyProtection="1">
      <alignment horizontal="right" vertical="center"/>
    </xf>
    <xf numFmtId="0" fontId="3" fillId="3" borderId="81" xfId="1" applyNumberFormat="1" applyFont="1" applyAlignment="1" applyProtection="1">
      <alignment horizontal="left" vertical="center"/>
    </xf>
    <xf numFmtId="4" fontId="3" fillId="3" borderId="81" xfId="1" applyNumberFormat="1" applyFont="1" applyAlignment="1" applyProtection="1">
      <alignment horizontal="right" vertical="center"/>
    </xf>
    <xf numFmtId="0" fontId="3" fillId="3" borderId="81" xfId="1" applyNumberFormat="1" applyFont="1" applyAlignment="1" applyProtection="1">
      <alignment horizontal="right" vertical="center"/>
    </xf>
    <xf numFmtId="0" fontId="4" fillId="4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40" xfId="0" applyNumberFormat="1" applyFont="1" applyFill="1" applyBorder="1" applyAlignment="1" applyProtection="1">
      <alignment horizontal="left" vertical="center" wrapText="1"/>
    </xf>
    <xf numFmtId="0" fontId="4" fillId="0" borderId="40" xfId="0" applyNumberFormat="1" applyFont="1" applyFill="1" applyBorder="1" applyAlignment="1" applyProtection="1">
      <alignment horizontal="left" vertical="center"/>
    </xf>
    <xf numFmtId="0" fontId="4" fillId="0" borderId="41" xfId="0" applyNumberFormat="1" applyFont="1" applyFill="1" applyBorder="1" applyAlignment="1" applyProtection="1">
      <alignment horizontal="left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4" borderId="0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4" borderId="6" xfId="0" applyNumberFormat="1" applyFont="1" applyFill="1" applyBorder="1" applyAlignment="1" applyProtection="1">
      <alignment horizontal="left" vertical="center"/>
    </xf>
    <xf numFmtId="0" fontId="3" fillId="3" borderId="81" xfId="1" applyNumberFormat="1" applyFont="1" applyAlignment="1" applyProtection="1">
      <alignment horizontal="left" vertical="center" wrapText="1"/>
    </xf>
    <xf numFmtId="0" fontId="3" fillId="3" borderId="81" xfId="1" applyNumberFormat="1" applyFont="1" applyAlignment="1" applyProtection="1">
      <alignment horizontal="left" vertical="center"/>
    </xf>
    <xf numFmtId="0" fontId="2" fillId="0" borderId="25" xfId="0" applyNumberFormat="1" applyFont="1" applyFill="1" applyBorder="1" applyAlignment="1" applyProtection="1">
      <alignment horizontal="left" vertical="center"/>
    </xf>
    <xf numFmtId="0" fontId="2" fillId="0" borderId="26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0" fillId="0" borderId="64" xfId="0" applyNumberFormat="1" applyFont="1" applyFill="1" applyBorder="1" applyAlignment="1" applyProtection="1">
      <alignment horizontal="left" vertical="center"/>
    </xf>
    <xf numFmtId="0" fontId="10" fillId="0" borderId="62" xfId="0" applyNumberFormat="1" applyFont="1" applyFill="1" applyBorder="1" applyAlignment="1" applyProtection="1">
      <alignment horizontal="left" vertical="center"/>
    </xf>
    <xf numFmtId="0" fontId="10" fillId="0" borderId="63" xfId="0" applyNumberFormat="1" applyFont="1" applyFill="1" applyBorder="1" applyAlignment="1" applyProtection="1">
      <alignment horizontal="left" vertical="center"/>
    </xf>
    <xf numFmtId="0" fontId="10" fillId="0" borderId="67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66" xfId="0" applyNumberFormat="1" applyFont="1" applyFill="1" applyBorder="1" applyAlignment="1" applyProtection="1">
      <alignment horizontal="left" vertical="center"/>
    </xf>
    <xf numFmtId="0" fontId="10" fillId="0" borderId="71" xfId="0" applyNumberFormat="1" applyFont="1" applyFill="1" applyBorder="1" applyAlignment="1" applyProtection="1">
      <alignment horizontal="left" vertical="center"/>
    </xf>
    <xf numFmtId="0" fontId="10" fillId="0" borderId="69" xfId="0" applyNumberFormat="1" applyFont="1" applyFill="1" applyBorder="1" applyAlignment="1" applyProtection="1">
      <alignment horizontal="left" vertical="center"/>
    </xf>
    <xf numFmtId="0" fontId="10" fillId="0" borderId="70" xfId="0" applyNumberFormat="1" applyFont="1" applyFill="1" applyBorder="1" applyAlignment="1" applyProtection="1">
      <alignment horizontal="left" vertical="center"/>
    </xf>
    <xf numFmtId="0" fontId="10" fillId="0" borderId="61" xfId="0" applyNumberFormat="1" applyFont="1" applyFill="1" applyBorder="1" applyAlignment="1" applyProtection="1">
      <alignment horizontal="left" vertical="center"/>
    </xf>
    <xf numFmtId="0" fontId="10" fillId="0" borderId="65" xfId="0" applyNumberFormat="1" applyFont="1" applyFill="1" applyBorder="1" applyAlignment="1" applyProtection="1">
      <alignment horizontal="left" vertical="center"/>
    </xf>
    <xf numFmtId="0" fontId="10" fillId="0" borderId="68" xfId="0" applyNumberFormat="1" applyFont="1" applyFill="1" applyBorder="1" applyAlignment="1" applyProtection="1">
      <alignment horizontal="left" vertical="center"/>
    </xf>
    <xf numFmtId="0" fontId="9" fillId="0" borderId="53" xfId="0" applyNumberFormat="1" applyFont="1" applyFill="1" applyBorder="1" applyAlignment="1" applyProtection="1">
      <alignment horizontal="left" vertical="center"/>
    </xf>
    <xf numFmtId="0" fontId="9" fillId="0" borderId="51" xfId="0" applyNumberFormat="1" applyFont="1" applyFill="1" applyBorder="1" applyAlignment="1" applyProtection="1">
      <alignment horizontal="left" vertical="center"/>
    </xf>
    <xf numFmtId="0" fontId="9" fillId="2" borderId="58" xfId="0" applyNumberFormat="1" applyFont="1" applyFill="1" applyBorder="1" applyAlignment="1" applyProtection="1">
      <alignment horizontal="left" vertical="center"/>
    </xf>
    <xf numFmtId="0" fontId="9" fillId="2" borderId="59" xfId="0" applyNumberFormat="1" applyFont="1" applyFill="1" applyBorder="1" applyAlignment="1" applyProtection="1">
      <alignment horizontal="left" vertical="center"/>
    </xf>
    <xf numFmtId="0" fontId="9" fillId="2" borderId="53" xfId="0" applyNumberFormat="1" applyFont="1" applyFill="1" applyBorder="1" applyAlignment="1" applyProtection="1">
      <alignment horizontal="left" vertical="center"/>
    </xf>
    <xf numFmtId="0" fontId="9" fillId="2" borderId="60" xfId="0" applyNumberFormat="1" applyFont="1" applyFill="1" applyBorder="1" applyAlignment="1" applyProtection="1">
      <alignment horizontal="left" vertical="center"/>
    </xf>
    <xf numFmtId="0" fontId="9" fillId="2" borderId="45" xfId="0" applyNumberFormat="1" applyFont="1" applyFill="1" applyBorder="1" applyAlignment="1" applyProtection="1">
      <alignment horizontal="left" vertical="center"/>
    </xf>
    <xf numFmtId="0" fontId="9" fillId="2" borderId="50" xfId="0" applyNumberFormat="1" applyFont="1" applyFill="1" applyBorder="1" applyAlignment="1" applyProtection="1">
      <alignment horizontal="left" vertical="center"/>
    </xf>
    <xf numFmtId="0" fontId="10" fillId="0" borderId="50" xfId="0" applyNumberFormat="1" applyFont="1" applyFill="1" applyBorder="1" applyAlignment="1" applyProtection="1">
      <alignment horizontal="left" vertical="center"/>
    </xf>
    <xf numFmtId="0" fontId="10" fillId="0" borderId="51" xfId="0" applyNumberFormat="1" applyFont="1" applyFill="1" applyBorder="1" applyAlignment="1" applyProtection="1">
      <alignment horizontal="left" vertical="center"/>
    </xf>
    <xf numFmtId="0" fontId="10" fillId="0" borderId="57" xfId="0" applyNumberFormat="1" applyFont="1" applyFill="1" applyBorder="1" applyAlignment="1" applyProtection="1">
      <alignment horizontal="left" vertical="center"/>
    </xf>
    <xf numFmtId="0" fontId="10" fillId="0" borderId="55" xfId="0" applyNumberFormat="1" applyFont="1" applyFill="1" applyBorder="1" applyAlignment="1" applyProtection="1">
      <alignment horizontal="left" vertical="center"/>
    </xf>
    <xf numFmtId="0" fontId="9" fillId="0" borderId="45" xfId="0" applyNumberFormat="1" applyFont="1" applyFill="1" applyBorder="1" applyAlignment="1" applyProtection="1">
      <alignment horizontal="left" vertical="center"/>
    </xf>
    <xf numFmtId="0" fontId="9" fillId="0" borderId="46" xfId="0" applyNumberFormat="1" applyFont="1" applyFill="1" applyBorder="1" applyAlignment="1" applyProtection="1">
      <alignment horizontal="left" vertical="center"/>
    </xf>
    <xf numFmtId="0" fontId="9" fillId="0" borderId="50" xfId="0" applyNumberFormat="1" applyFont="1" applyFill="1" applyBorder="1" applyAlignment="1" applyProtection="1">
      <alignment horizontal="left" vertical="center"/>
    </xf>
    <xf numFmtId="0" fontId="9" fillId="0" borderId="54" xfId="0" applyNumberFormat="1" applyFont="1" applyFill="1" applyBorder="1" applyAlignment="1" applyProtection="1">
      <alignment horizontal="left" vertical="center"/>
    </xf>
    <xf numFmtId="0" fontId="9" fillId="0" borderId="55" xfId="0" applyNumberFormat="1" applyFont="1" applyFill="1" applyBorder="1" applyAlignment="1" applyProtection="1">
      <alignment horizontal="left" vertical="center"/>
    </xf>
    <xf numFmtId="0" fontId="9" fillId="0" borderId="58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41" xfId="0" applyNumberFormat="1" applyFont="1" applyFill="1" applyBorder="1" applyAlignment="1" applyProtection="1">
      <alignment horizontal="left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8" fillId="0" borderId="45" xfId="0" applyNumberFormat="1" applyFont="1" applyFill="1" applyBorder="1" applyAlignment="1" applyProtection="1">
      <alignment horizontal="left" vertical="center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3" fillId="0" borderId="40" xfId="0" applyNumberFormat="1" applyFont="1" applyFill="1" applyBorder="1" applyAlignment="1" applyProtection="1">
      <alignment horizontal="left" vertical="center"/>
    </xf>
    <xf numFmtId="0" fontId="3" fillId="0" borderId="39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 applyProtection="1">
      <alignment horizontal="left" vertical="center"/>
    </xf>
    <xf numFmtId="0" fontId="3" fillId="0" borderId="53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left" vertical="center"/>
    </xf>
    <xf numFmtId="0" fontId="3" fillId="0" borderId="51" xfId="0" applyNumberFormat="1" applyFont="1" applyFill="1" applyBorder="1" applyAlignment="1" applyProtection="1">
      <alignment horizontal="left" vertical="center"/>
    </xf>
    <xf numFmtId="0" fontId="3" fillId="0" borderId="72" xfId="0" applyNumberFormat="1" applyFont="1" applyFill="1" applyBorder="1" applyAlignment="1" applyProtection="1">
      <alignment horizontal="left" vertical="center"/>
    </xf>
    <xf numFmtId="0" fontId="3" fillId="0" borderId="73" xfId="0" applyNumberFormat="1" applyFont="1" applyFill="1" applyBorder="1" applyAlignment="1" applyProtection="1">
      <alignment horizontal="left" vertical="center"/>
    </xf>
    <xf numFmtId="0" fontId="3" fillId="0" borderId="74" xfId="0" applyNumberFormat="1" applyFont="1" applyFill="1" applyBorder="1" applyAlignment="1" applyProtection="1">
      <alignment horizontal="left" vertical="center"/>
    </xf>
    <xf numFmtId="0" fontId="2" fillId="0" borderId="76" xfId="0" applyNumberFormat="1" applyFont="1" applyFill="1" applyBorder="1" applyAlignment="1" applyProtection="1">
      <alignment horizontal="left" vertical="center"/>
    </xf>
    <xf numFmtId="0" fontId="2" fillId="0" borderId="77" xfId="0" applyNumberFormat="1" applyFont="1" applyFill="1" applyBorder="1" applyAlignment="1" applyProtection="1">
      <alignment horizontal="left" vertical="center"/>
    </xf>
    <xf numFmtId="0" fontId="2" fillId="0" borderId="78" xfId="0" applyNumberFormat="1" applyFont="1" applyFill="1" applyBorder="1" applyAlignment="1" applyProtection="1">
      <alignment horizontal="left" vertical="center"/>
    </xf>
    <xf numFmtId="0" fontId="9" fillId="0" borderId="76" xfId="0" applyNumberFormat="1" applyFont="1" applyFill="1" applyBorder="1" applyAlignment="1" applyProtection="1">
      <alignment horizontal="left" vertical="center"/>
    </xf>
    <xf numFmtId="0" fontId="9" fillId="0" borderId="77" xfId="0" applyNumberFormat="1" applyFont="1" applyFill="1" applyBorder="1" applyAlignment="1" applyProtection="1">
      <alignment horizontal="left" vertical="center"/>
    </xf>
    <xf numFmtId="0" fontId="9" fillId="0" borderId="78" xfId="0" applyNumberFormat="1" applyFont="1" applyFill="1" applyBorder="1" applyAlignment="1" applyProtection="1">
      <alignment horizontal="left" vertical="center"/>
    </xf>
    <xf numFmtId="4" fontId="9" fillId="0" borderId="80" xfId="0" applyNumberFormat="1" applyFont="1" applyFill="1" applyBorder="1" applyAlignment="1" applyProtection="1">
      <alignment horizontal="right" vertical="center"/>
    </xf>
    <xf numFmtId="0" fontId="9" fillId="0" borderId="77" xfId="0" applyNumberFormat="1" applyFont="1" applyFill="1" applyBorder="1" applyAlignment="1" applyProtection="1">
      <alignment horizontal="right" vertical="center"/>
    </xf>
    <xf numFmtId="0" fontId="9" fillId="0" borderId="78" xfId="0" applyNumberFormat="1" applyFont="1" applyFill="1" applyBorder="1" applyAlignment="1" applyProtection="1">
      <alignment horizontal="right"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left" vertical="center"/>
    </xf>
  </cellXfs>
  <cellStyles count="2">
    <cellStyle name="Normální" xfId="0" builtinId="0"/>
    <cellStyle name="Poznámka" xfId="1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42949672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42949672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42949672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29"/>
  <sheetViews>
    <sheetView tabSelected="1" workbookViewId="0">
      <pane ySplit="11" topLeftCell="A42" activePane="bottomLeft" state="frozen"/>
      <selection pane="bottomLeft" activeCell="H44" sqref="H44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2.4257812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61" hidden="1" customWidth="1"/>
    <col min="77" max="78" width="12.140625" hidden="1"/>
  </cols>
  <sheetData>
    <row r="1" spans="1:76" ht="54.75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112" t="s">
        <v>1</v>
      </c>
      <c r="B2" s="104"/>
      <c r="C2" s="104"/>
      <c r="D2" s="117" t="s">
        <v>2</v>
      </c>
      <c r="E2" s="118"/>
      <c r="F2" s="104" t="s">
        <v>3</v>
      </c>
      <c r="G2" s="104"/>
      <c r="H2" s="104" t="s">
        <v>4</v>
      </c>
      <c r="I2" s="116" t="s">
        <v>5</v>
      </c>
      <c r="J2" s="104" t="s">
        <v>6</v>
      </c>
      <c r="K2" s="104"/>
      <c r="L2" s="104"/>
      <c r="M2" s="104"/>
      <c r="N2" s="104"/>
      <c r="O2" s="104"/>
      <c r="P2" s="105"/>
    </row>
    <row r="3" spans="1:76" x14ac:dyDescent="0.25">
      <c r="A3" s="113"/>
      <c r="B3" s="78"/>
      <c r="C3" s="78"/>
      <c r="D3" s="119"/>
      <c r="E3" s="119"/>
      <c r="F3" s="78"/>
      <c r="G3" s="78"/>
      <c r="H3" s="78"/>
      <c r="I3" s="78"/>
      <c r="J3" s="78"/>
      <c r="K3" s="78"/>
      <c r="L3" s="78"/>
      <c r="M3" s="78"/>
      <c r="N3" s="78"/>
      <c r="O3" s="78"/>
      <c r="P3" s="106"/>
    </row>
    <row r="4" spans="1:76" x14ac:dyDescent="0.25">
      <c r="A4" s="114" t="s">
        <v>7</v>
      </c>
      <c r="B4" s="78"/>
      <c r="C4" s="78"/>
      <c r="D4" s="77" t="s">
        <v>4</v>
      </c>
      <c r="E4" s="78"/>
      <c r="F4" s="78" t="s">
        <v>8</v>
      </c>
      <c r="G4" s="78"/>
      <c r="H4" s="78" t="s">
        <v>9</v>
      </c>
      <c r="I4" s="77" t="s">
        <v>10</v>
      </c>
      <c r="J4" s="78" t="s">
        <v>6</v>
      </c>
      <c r="K4" s="78"/>
      <c r="L4" s="78"/>
      <c r="M4" s="78"/>
      <c r="N4" s="78"/>
      <c r="O4" s="78"/>
      <c r="P4" s="106"/>
    </row>
    <row r="5" spans="1:76" x14ac:dyDescent="0.25">
      <c r="A5" s="11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106"/>
    </row>
    <row r="6" spans="1:76" x14ac:dyDescent="0.25">
      <c r="A6" s="114" t="s">
        <v>11</v>
      </c>
      <c r="B6" s="78"/>
      <c r="C6" s="78"/>
      <c r="D6" s="77" t="s">
        <v>12</v>
      </c>
      <c r="E6" s="78"/>
      <c r="F6" s="78" t="s">
        <v>13</v>
      </c>
      <c r="G6" s="78"/>
      <c r="H6" s="78" t="s">
        <v>4</v>
      </c>
      <c r="I6" s="77" t="s">
        <v>14</v>
      </c>
      <c r="J6" s="78" t="s">
        <v>6</v>
      </c>
      <c r="K6" s="78"/>
      <c r="L6" s="78"/>
      <c r="M6" s="78"/>
      <c r="N6" s="78"/>
      <c r="O6" s="78"/>
      <c r="P6" s="106"/>
    </row>
    <row r="7" spans="1:76" x14ac:dyDescent="0.25">
      <c r="A7" s="11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106"/>
    </row>
    <row r="8" spans="1:76" x14ac:dyDescent="0.25">
      <c r="A8" s="114" t="s">
        <v>15</v>
      </c>
      <c r="B8" s="78"/>
      <c r="C8" s="78"/>
      <c r="D8" s="77" t="s">
        <v>4</v>
      </c>
      <c r="E8" s="78"/>
      <c r="F8" s="78" t="s">
        <v>16</v>
      </c>
      <c r="G8" s="78"/>
      <c r="H8" s="78" t="s">
        <v>9</v>
      </c>
      <c r="I8" s="77" t="s">
        <v>17</v>
      </c>
      <c r="J8" s="78" t="s">
        <v>6</v>
      </c>
      <c r="K8" s="78"/>
      <c r="L8" s="78"/>
      <c r="M8" s="78"/>
      <c r="N8" s="78"/>
      <c r="O8" s="78"/>
      <c r="P8" s="106"/>
    </row>
    <row r="9" spans="1:76" x14ac:dyDescent="0.25">
      <c r="A9" s="115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8"/>
    </row>
    <row r="10" spans="1:76" x14ac:dyDescent="0.25">
      <c r="A10" s="5" t="s">
        <v>18</v>
      </c>
      <c r="B10" s="6" t="s">
        <v>19</v>
      </c>
      <c r="C10" s="6" t="s">
        <v>20</v>
      </c>
      <c r="D10" s="109" t="s">
        <v>21</v>
      </c>
      <c r="E10" s="110"/>
      <c r="F10" s="6" t="s">
        <v>22</v>
      </c>
      <c r="G10" s="7" t="s">
        <v>23</v>
      </c>
      <c r="H10" s="8" t="s">
        <v>24</v>
      </c>
      <c r="I10" s="9" t="s">
        <v>25</v>
      </c>
      <c r="J10" s="97" t="s">
        <v>26</v>
      </c>
      <c r="K10" s="98"/>
      <c r="L10" s="99"/>
      <c r="M10" s="10" t="s">
        <v>26</v>
      </c>
      <c r="N10" s="100" t="s">
        <v>27</v>
      </c>
      <c r="O10" s="101"/>
      <c r="P10" s="11" t="s">
        <v>28</v>
      </c>
      <c r="BK10" s="12" t="s">
        <v>29</v>
      </c>
      <c r="BL10" s="13" t="s">
        <v>30</v>
      </c>
      <c r="BW10" s="13" t="s">
        <v>31</v>
      </c>
    </row>
    <row r="11" spans="1:76" x14ac:dyDescent="0.25">
      <c r="A11" s="14" t="s">
        <v>4</v>
      </c>
      <c r="B11" s="15" t="s">
        <v>4</v>
      </c>
      <c r="C11" s="15" t="s">
        <v>4</v>
      </c>
      <c r="D11" s="95" t="s">
        <v>32</v>
      </c>
      <c r="E11" s="96"/>
      <c r="F11" s="15" t="s">
        <v>4</v>
      </c>
      <c r="G11" s="15" t="s">
        <v>4</v>
      </c>
      <c r="H11" s="16" t="s">
        <v>33</v>
      </c>
      <c r="I11" s="17" t="s">
        <v>4</v>
      </c>
      <c r="J11" s="18" t="s">
        <v>34</v>
      </c>
      <c r="K11" s="19" t="s">
        <v>35</v>
      </c>
      <c r="L11" s="20" t="s">
        <v>36</v>
      </c>
      <c r="M11" s="21" t="s">
        <v>37</v>
      </c>
      <c r="N11" s="22" t="s">
        <v>38</v>
      </c>
      <c r="O11" s="23" t="s">
        <v>36</v>
      </c>
      <c r="P11" s="24" t="s">
        <v>39</v>
      </c>
      <c r="Z11" s="12" t="s">
        <v>40</v>
      </c>
      <c r="AA11" s="12" t="s">
        <v>41</v>
      </c>
      <c r="AB11" s="12" t="s">
        <v>42</v>
      </c>
      <c r="AC11" s="12" t="s">
        <v>43</v>
      </c>
      <c r="AD11" s="12" t="s">
        <v>44</v>
      </c>
      <c r="AE11" s="12" t="s">
        <v>45</v>
      </c>
      <c r="AF11" s="12" t="s">
        <v>46</v>
      </c>
      <c r="AG11" s="12" t="s">
        <v>47</v>
      </c>
      <c r="AH11" s="12" t="s">
        <v>48</v>
      </c>
      <c r="BH11" s="12" t="s">
        <v>49</v>
      </c>
      <c r="BI11" s="12" t="s">
        <v>50</v>
      </c>
      <c r="BJ11" s="12" t="s">
        <v>51</v>
      </c>
    </row>
    <row r="12" spans="1:76" x14ac:dyDescent="0.25">
      <c r="A12" s="25" t="s">
        <v>52</v>
      </c>
      <c r="B12" s="26" t="s">
        <v>53</v>
      </c>
      <c r="C12" s="26" t="s">
        <v>52</v>
      </c>
      <c r="D12" s="102" t="s">
        <v>54</v>
      </c>
      <c r="E12" s="103"/>
      <c r="F12" s="27" t="s">
        <v>4</v>
      </c>
      <c r="G12" s="27" t="s">
        <v>4</v>
      </c>
      <c r="H12" s="27" t="s">
        <v>4</v>
      </c>
      <c r="I12" s="27" t="s">
        <v>4</v>
      </c>
      <c r="J12" s="28">
        <f>J13+J17+J19+J22+J25+J27+J30+J33+J39</f>
        <v>0</v>
      </c>
      <c r="K12" s="28">
        <f>K13+K17+K19+K22+K25+K27+K30+K33+K39</f>
        <v>0</v>
      </c>
      <c r="L12" s="28">
        <f>L13+L17+L19+L22+L25+L27+L30+L33+L39</f>
        <v>0</v>
      </c>
      <c r="M12" s="28">
        <f>M13+M17+M19+M22+M25+M27+M30+M33+M39</f>
        <v>0</v>
      </c>
      <c r="N12" s="29" t="s">
        <v>52</v>
      </c>
      <c r="O12" s="28">
        <f>O13+O17+O19+O22+O25+O27+O30+O33+O39</f>
        <v>786.87776110000004</v>
      </c>
      <c r="P12" s="30" t="s">
        <v>52</v>
      </c>
    </row>
    <row r="13" spans="1:76" x14ac:dyDescent="0.25">
      <c r="A13" s="31" t="s">
        <v>52</v>
      </c>
      <c r="B13" s="32" t="s">
        <v>53</v>
      </c>
      <c r="C13" s="32" t="s">
        <v>55</v>
      </c>
      <c r="D13" s="83" t="s">
        <v>56</v>
      </c>
      <c r="E13" s="84"/>
      <c r="F13" s="33" t="s">
        <v>4</v>
      </c>
      <c r="G13" s="33" t="s">
        <v>4</v>
      </c>
      <c r="H13" s="33" t="s">
        <v>4</v>
      </c>
      <c r="I13" s="33" t="s">
        <v>4</v>
      </c>
      <c r="J13" s="1">
        <f>SUM(J14:J15)</f>
        <v>0</v>
      </c>
      <c r="K13" s="1">
        <f>SUM(K14:K15)</f>
        <v>0</v>
      </c>
      <c r="L13" s="1">
        <f>SUM(L14:L15)</f>
        <v>0</v>
      </c>
      <c r="M13" s="1">
        <f>SUM(M14:M15)</f>
        <v>0</v>
      </c>
      <c r="N13" s="12" t="s">
        <v>52</v>
      </c>
      <c r="O13" s="1">
        <f>SUM(O14:O15)</f>
        <v>0</v>
      </c>
      <c r="P13" s="34" t="s">
        <v>52</v>
      </c>
      <c r="AI13" s="12" t="s">
        <v>53</v>
      </c>
      <c r="AS13" s="1">
        <f>SUM(AJ14:AJ15)</f>
        <v>0</v>
      </c>
      <c r="AT13" s="1">
        <f>SUM(AK14:AK15)</f>
        <v>0</v>
      </c>
      <c r="AU13" s="1">
        <f>SUM(AL14:AL15)</f>
        <v>0</v>
      </c>
    </row>
    <row r="14" spans="1:76" x14ac:dyDescent="0.25">
      <c r="A14" s="2" t="s">
        <v>57</v>
      </c>
      <c r="B14" s="3" t="s">
        <v>53</v>
      </c>
      <c r="C14" s="3" t="s">
        <v>58</v>
      </c>
      <c r="D14" s="77" t="s">
        <v>59</v>
      </c>
      <c r="E14" s="78"/>
      <c r="F14" s="3" t="s">
        <v>60</v>
      </c>
      <c r="G14" s="35">
        <v>530.02599999999995</v>
      </c>
      <c r="H14" s="35">
        <v>0</v>
      </c>
      <c r="I14" s="36" t="s">
        <v>61</v>
      </c>
      <c r="J14" s="35">
        <f>G14*AO14</f>
        <v>0</v>
      </c>
      <c r="K14" s="35">
        <f>G14*AP14</f>
        <v>0</v>
      </c>
      <c r="L14" s="35">
        <f>G14*H14</f>
        <v>0</v>
      </c>
      <c r="M14" s="35">
        <f>L14*(1+BW14/100)</f>
        <v>0</v>
      </c>
      <c r="N14" s="35">
        <v>0</v>
      </c>
      <c r="O14" s="35">
        <f>G14*N14</f>
        <v>0</v>
      </c>
      <c r="P14" s="37" t="s">
        <v>62</v>
      </c>
      <c r="Z14" s="35">
        <f>IF(AQ14="5",BJ14,0)</f>
        <v>0</v>
      </c>
      <c r="AB14" s="35">
        <f>IF(AQ14="1",BH14,0)</f>
        <v>0</v>
      </c>
      <c r="AC14" s="35">
        <f>IF(AQ14="1",BI14,0)</f>
        <v>0</v>
      </c>
      <c r="AD14" s="35">
        <f>IF(AQ14="7",BH14,0)</f>
        <v>0</v>
      </c>
      <c r="AE14" s="35">
        <f>IF(AQ14="7",BI14,0)</f>
        <v>0</v>
      </c>
      <c r="AF14" s="35">
        <f>IF(AQ14="2",BH14,0)</f>
        <v>0</v>
      </c>
      <c r="AG14" s="35">
        <f>IF(AQ14="2",BI14,0)</f>
        <v>0</v>
      </c>
      <c r="AH14" s="35">
        <f>IF(AQ14="0",BJ14,0)</f>
        <v>0</v>
      </c>
      <c r="AI14" s="12" t="s">
        <v>53</v>
      </c>
      <c r="AJ14" s="35">
        <f>IF(AN14=0,L14,0)</f>
        <v>0</v>
      </c>
      <c r="AK14" s="35">
        <f>IF(AN14=12,L14,0)</f>
        <v>0</v>
      </c>
      <c r="AL14" s="35">
        <f>IF(AN14=21,L14,0)</f>
        <v>0</v>
      </c>
      <c r="AN14" s="35">
        <v>21</v>
      </c>
      <c r="AO14" s="35">
        <f>H14*0</f>
        <v>0</v>
      </c>
      <c r="AP14" s="35">
        <f>H14*(1-0)</f>
        <v>0</v>
      </c>
      <c r="AQ14" s="36" t="s">
        <v>57</v>
      </c>
      <c r="AV14" s="35">
        <f>AW14+AX14</f>
        <v>0</v>
      </c>
      <c r="AW14" s="35">
        <f>G14*AO14</f>
        <v>0</v>
      </c>
      <c r="AX14" s="35">
        <f>G14*AP14</f>
        <v>0</v>
      </c>
      <c r="AY14" s="36" t="s">
        <v>63</v>
      </c>
      <c r="AZ14" s="36" t="s">
        <v>64</v>
      </c>
      <c r="BA14" s="12" t="s">
        <v>65</v>
      </c>
      <c r="BC14" s="35">
        <f>AW14+AX14</f>
        <v>0</v>
      </c>
      <c r="BD14" s="35">
        <f>H14/(100-BE14)*100</f>
        <v>0</v>
      </c>
      <c r="BE14" s="35">
        <v>0</v>
      </c>
      <c r="BF14" s="35">
        <f>O14</f>
        <v>0</v>
      </c>
      <c r="BH14" s="35">
        <f>G14*AO14</f>
        <v>0</v>
      </c>
      <c r="BI14" s="35">
        <f>G14*AP14</f>
        <v>0</v>
      </c>
      <c r="BJ14" s="35">
        <f>G14*H14</f>
        <v>0</v>
      </c>
      <c r="BK14" s="35"/>
      <c r="BL14" s="35">
        <v>12</v>
      </c>
      <c r="BW14" s="35" t="str">
        <f>I14</f>
        <v>21</v>
      </c>
      <c r="BX14" s="4" t="s">
        <v>59</v>
      </c>
    </row>
    <row r="15" spans="1:76" x14ac:dyDescent="0.25">
      <c r="A15" s="2" t="s">
        <v>66</v>
      </c>
      <c r="B15" s="3" t="s">
        <v>53</v>
      </c>
      <c r="C15" s="3" t="s">
        <v>67</v>
      </c>
      <c r="D15" s="77" t="s">
        <v>68</v>
      </c>
      <c r="E15" s="78"/>
      <c r="F15" s="3" t="s">
        <v>60</v>
      </c>
      <c r="G15" s="35">
        <v>265.01299999999998</v>
      </c>
      <c r="H15" s="35">
        <v>0</v>
      </c>
      <c r="I15" s="36" t="s">
        <v>61</v>
      </c>
      <c r="J15" s="35">
        <f>G15*AO15</f>
        <v>0</v>
      </c>
      <c r="K15" s="35">
        <f>G15*AP15</f>
        <v>0</v>
      </c>
      <c r="L15" s="35">
        <f>G15*H15</f>
        <v>0</v>
      </c>
      <c r="M15" s="35">
        <f>L15*(1+BW15/100)</f>
        <v>0</v>
      </c>
      <c r="N15" s="35">
        <v>0</v>
      </c>
      <c r="O15" s="35">
        <f>G15*N15</f>
        <v>0</v>
      </c>
      <c r="P15" s="37" t="s">
        <v>62</v>
      </c>
      <c r="Z15" s="35">
        <f>IF(AQ15="5",BJ15,0)</f>
        <v>0</v>
      </c>
      <c r="AB15" s="35">
        <f>IF(AQ15="1",BH15,0)</f>
        <v>0</v>
      </c>
      <c r="AC15" s="35">
        <f>IF(AQ15="1",BI15,0)</f>
        <v>0</v>
      </c>
      <c r="AD15" s="35">
        <f>IF(AQ15="7",BH15,0)</f>
        <v>0</v>
      </c>
      <c r="AE15" s="35">
        <f>IF(AQ15="7",BI15,0)</f>
        <v>0</v>
      </c>
      <c r="AF15" s="35">
        <f>IF(AQ15="2",BH15,0)</f>
        <v>0</v>
      </c>
      <c r="AG15" s="35">
        <f>IF(AQ15="2",BI15,0)</f>
        <v>0</v>
      </c>
      <c r="AH15" s="35">
        <f>IF(AQ15="0",BJ15,0)</f>
        <v>0</v>
      </c>
      <c r="AI15" s="12" t="s">
        <v>53</v>
      </c>
      <c r="AJ15" s="35">
        <f>IF(AN15=0,L15,0)</f>
        <v>0</v>
      </c>
      <c r="AK15" s="35">
        <f>IF(AN15=12,L15,0)</f>
        <v>0</v>
      </c>
      <c r="AL15" s="35">
        <f>IF(AN15=21,L15,0)</f>
        <v>0</v>
      </c>
      <c r="AN15" s="35">
        <v>21</v>
      </c>
      <c r="AO15" s="35">
        <f>H15*0</f>
        <v>0</v>
      </c>
      <c r="AP15" s="35">
        <f>H15*(1-0)</f>
        <v>0</v>
      </c>
      <c r="AQ15" s="36" t="s">
        <v>57</v>
      </c>
      <c r="AV15" s="35">
        <f>AW15+AX15</f>
        <v>0</v>
      </c>
      <c r="AW15" s="35">
        <f>G15*AO15</f>
        <v>0</v>
      </c>
      <c r="AX15" s="35">
        <f>G15*AP15</f>
        <v>0</v>
      </c>
      <c r="AY15" s="36" t="s">
        <v>63</v>
      </c>
      <c r="AZ15" s="36" t="s">
        <v>64</v>
      </c>
      <c r="BA15" s="12" t="s">
        <v>65</v>
      </c>
      <c r="BC15" s="35">
        <f>AW15+AX15</f>
        <v>0</v>
      </c>
      <c r="BD15" s="35">
        <f>H15/(100-BE15)*100</f>
        <v>0</v>
      </c>
      <c r="BE15" s="35">
        <v>0</v>
      </c>
      <c r="BF15" s="35">
        <f>O15</f>
        <v>0</v>
      </c>
      <c r="BH15" s="35">
        <f>G15*AO15</f>
        <v>0</v>
      </c>
      <c r="BI15" s="35">
        <f>G15*AP15</f>
        <v>0</v>
      </c>
      <c r="BJ15" s="35">
        <f>G15*H15</f>
        <v>0</v>
      </c>
      <c r="BK15" s="35"/>
      <c r="BL15" s="35">
        <v>12</v>
      </c>
      <c r="BW15" s="35" t="str">
        <f>I15</f>
        <v>21</v>
      </c>
      <c r="BX15" s="4" t="s">
        <v>68</v>
      </c>
    </row>
    <row r="16" spans="1:76" ht="25.5" x14ac:dyDescent="0.25">
      <c r="A16" s="38"/>
      <c r="C16" s="39" t="s">
        <v>69</v>
      </c>
      <c r="D16" s="85" t="s">
        <v>70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BX16" s="40" t="s">
        <v>70</v>
      </c>
    </row>
    <row r="17" spans="1:76" x14ac:dyDescent="0.25">
      <c r="A17" s="31" t="s">
        <v>52</v>
      </c>
      <c r="B17" s="32" t="s">
        <v>53</v>
      </c>
      <c r="C17" s="32" t="s">
        <v>71</v>
      </c>
      <c r="D17" s="83" t="s">
        <v>72</v>
      </c>
      <c r="E17" s="84"/>
      <c r="F17" s="33" t="s">
        <v>4</v>
      </c>
      <c r="G17" s="33" t="s">
        <v>4</v>
      </c>
      <c r="H17" s="33" t="s">
        <v>4</v>
      </c>
      <c r="I17" s="33" t="s">
        <v>4</v>
      </c>
      <c r="J17" s="1">
        <f>SUM(J18:J18)</f>
        <v>0</v>
      </c>
      <c r="K17" s="1">
        <f>SUM(K18:K18)</f>
        <v>0</v>
      </c>
      <c r="L17" s="1">
        <f>SUM(L18:L18)</f>
        <v>0</v>
      </c>
      <c r="M17" s="1">
        <f>SUM(M18:M18)</f>
        <v>0</v>
      </c>
      <c r="N17" s="12" t="s">
        <v>52</v>
      </c>
      <c r="O17" s="1">
        <f>SUM(O18:O18)</f>
        <v>0</v>
      </c>
      <c r="P17" s="34" t="s">
        <v>52</v>
      </c>
      <c r="AI17" s="12" t="s">
        <v>53</v>
      </c>
      <c r="AS17" s="1">
        <f>SUM(AJ18:AJ18)</f>
        <v>0</v>
      </c>
      <c r="AT17" s="1">
        <f>SUM(AK18:AK18)</f>
        <v>0</v>
      </c>
      <c r="AU17" s="1">
        <f>SUM(AL18:AL18)</f>
        <v>0</v>
      </c>
    </row>
    <row r="18" spans="1:76" x14ac:dyDescent="0.25">
      <c r="A18" s="2" t="s">
        <v>73</v>
      </c>
      <c r="B18" s="3" t="s">
        <v>53</v>
      </c>
      <c r="C18" s="3" t="s">
        <v>74</v>
      </c>
      <c r="D18" s="77" t="s">
        <v>75</v>
      </c>
      <c r="E18" s="78"/>
      <c r="F18" s="3" t="s">
        <v>60</v>
      </c>
      <c r="G18" s="35">
        <v>530.02599999999995</v>
      </c>
      <c r="H18" s="35">
        <v>0</v>
      </c>
      <c r="I18" s="36" t="s">
        <v>61</v>
      </c>
      <c r="J18" s="35">
        <f>G18*AO18</f>
        <v>0</v>
      </c>
      <c r="K18" s="35">
        <f>G18*AP18</f>
        <v>0</v>
      </c>
      <c r="L18" s="35">
        <f>G18*H18</f>
        <v>0</v>
      </c>
      <c r="M18" s="35">
        <f>L18*(1+BW18/100)</f>
        <v>0</v>
      </c>
      <c r="N18" s="35">
        <v>0</v>
      </c>
      <c r="O18" s="35">
        <f>G18*N18</f>
        <v>0</v>
      </c>
      <c r="P18" s="37" t="s">
        <v>62</v>
      </c>
      <c r="Z18" s="35">
        <f>IF(AQ18="5",BJ18,0)</f>
        <v>0</v>
      </c>
      <c r="AB18" s="35">
        <f>IF(AQ18="1",BH18,0)</f>
        <v>0</v>
      </c>
      <c r="AC18" s="35">
        <f>IF(AQ18="1",BI18,0)</f>
        <v>0</v>
      </c>
      <c r="AD18" s="35">
        <f>IF(AQ18="7",BH18,0)</f>
        <v>0</v>
      </c>
      <c r="AE18" s="35">
        <f>IF(AQ18="7",BI18,0)</f>
        <v>0</v>
      </c>
      <c r="AF18" s="35">
        <f>IF(AQ18="2",BH18,0)</f>
        <v>0</v>
      </c>
      <c r="AG18" s="35">
        <f>IF(AQ18="2",BI18,0)</f>
        <v>0</v>
      </c>
      <c r="AH18" s="35">
        <f>IF(AQ18="0",BJ18,0)</f>
        <v>0</v>
      </c>
      <c r="AI18" s="12" t="s">
        <v>53</v>
      </c>
      <c r="AJ18" s="35">
        <f>IF(AN18=0,L18,0)</f>
        <v>0</v>
      </c>
      <c r="AK18" s="35">
        <f>IF(AN18=12,L18,0)</f>
        <v>0</v>
      </c>
      <c r="AL18" s="35">
        <f>IF(AN18=21,L18,0)</f>
        <v>0</v>
      </c>
      <c r="AN18" s="35">
        <v>21</v>
      </c>
      <c r="AO18" s="35">
        <f>H18*0</f>
        <v>0</v>
      </c>
      <c r="AP18" s="35">
        <f>H18*(1-0)</f>
        <v>0</v>
      </c>
      <c r="AQ18" s="36" t="s">
        <v>57</v>
      </c>
      <c r="AV18" s="35">
        <f>AW18+AX18</f>
        <v>0</v>
      </c>
      <c r="AW18" s="35">
        <f>G18*AO18</f>
        <v>0</v>
      </c>
      <c r="AX18" s="35">
        <f>G18*AP18</f>
        <v>0</v>
      </c>
      <c r="AY18" s="36" t="s">
        <v>76</v>
      </c>
      <c r="AZ18" s="36" t="s">
        <v>64</v>
      </c>
      <c r="BA18" s="12" t="s">
        <v>65</v>
      </c>
      <c r="BC18" s="35">
        <f>AW18+AX18</f>
        <v>0</v>
      </c>
      <c r="BD18" s="35">
        <f>H18/(100-BE18)*100</f>
        <v>0</v>
      </c>
      <c r="BE18" s="35">
        <v>0</v>
      </c>
      <c r="BF18" s="35">
        <f>O18</f>
        <v>0</v>
      </c>
      <c r="BH18" s="35">
        <f>G18*AO18</f>
        <v>0</v>
      </c>
      <c r="BI18" s="35">
        <f>G18*AP18</f>
        <v>0</v>
      </c>
      <c r="BJ18" s="35">
        <f>G18*H18</f>
        <v>0</v>
      </c>
      <c r="BK18" s="35"/>
      <c r="BL18" s="35">
        <v>16</v>
      </c>
      <c r="BW18" s="35" t="str">
        <f>I18</f>
        <v>21</v>
      </c>
      <c r="BX18" s="4" t="s">
        <v>75</v>
      </c>
    </row>
    <row r="19" spans="1:76" x14ac:dyDescent="0.25">
      <c r="A19" s="31" t="s">
        <v>52</v>
      </c>
      <c r="B19" s="32" t="s">
        <v>53</v>
      </c>
      <c r="C19" s="32" t="s">
        <v>77</v>
      </c>
      <c r="D19" s="83" t="s">
        <v>78</v>
      </c>
      <c r="E19" s="84"/>
      <c r="F19" s="33" t="s">
        <v>4</v>
      </c>
      <c r="G19" s="33" t="s">
        <v>4</v>
      </c>
      <c r="H19" s="33" t="s">
        <v>4</v>
      </c>
      <c r="I19" s="33" t="s">
        <v>4</v>
      </c>
      <c r="J19" s="1">
        <f>SUM(J20:J20)</f>
        <v>0</v>
      </c>
      <c r="K19" s="1">
        <f>SUM(K20:K20)</f>
        <v>0</v>
      </c>
      <c r="L19" s="1">
        <f>SUM(L20:L20)</f>
        <v>0</v>
      </c>
      <c r="M19" s="1">
        <f>SUM(M20:M20)</f>
        <v>0</v>
      </c>
      <c r="N19" s="12" t="s">
        <v>52</v>
      </c>
      <c r="O19" s="1">
        <f>SUM(O20:O20)</f>
        <v>0</v>
      </c>
      <c r="P19" s="34" t="s">
        <v>52</v>
      </c>
      <c r="AI19" s="12" t="s">
        <v>53</v>
      </c>
      <c r="AS19" s="1">
        <f>SUM(AJ20:AJ20)</f>
        <v>0</v>
      </c>
      <c r="AT19" s="1">
        <f>SUM(AK20:AK20)</f>
        <v>0</v>
      </c>
      <c r="AU19" s="1">
        <f>SUM(AL20:AL20)</f>
        <v>0</v>
      </c>
    </row>
    <row r="20" spans="1:76" x14ac:dyDescent="0.25">
      <c r="A20" s="2" t="s">
        <v>79</v>
      </c>
      <c r="B20" s="3" t="s">
        <v>53</v>
      </c>
      <c r="C20" s="3" t="s">
        <v>80</v>
      </c>
      <c r="D20" s="77" t="s">
        <v>81</v>
      </c>
      <c r="E20" s="78"/>
      <c r="F20" s="3" t="s">
        <v>60</v>
      </c>
      <c r="G20" s="35">
        <v>530.02599999999995</v>
      </c>
      <c r="H20" s="35">
        <v>0</v>
      </c>
      <c r="I20" s="36" t="s">
        <v>61</v>
      </c>
      <c r="J20" s="35">
        <f>G20*AO20</f>
        <v>0</v>
      </c>
      <c r="K20" s="35">
        <f>G20*AP20</f>
        <v>0</v>
      </c>
      <c r="L20" s="35">
        <f>G20*H20</f>
        <v>0</v>
      </c>
      <c r="M20" s="35">
        <f>L20*(1+BW20/100)</f>
        <v>0</v>
      </c>
      <c r="N20" s="35">
        <v>0</v>
      </c>
      <c r="O20" s="35">
        <f>G20*N20</f>
        <v>0</v>
      </c>
      <c r="P20" s="37" t="s">
        <v>62</v>
      </c>
      <c r="Z20" s="35">
        <f>IF(AQ20="5",BJ20,0)</f>
        <v>0</v>
      </c>
      <c r="AB20" s="35">
        <f>IF(AQ20="1",BH20,0)</f>
        <v>0</v>
      </c>
      <c r="AC20" s="35">
        <f>IF(AQ20="1",BI20,0)</f>
        <v>0</v>
      </c>
      <c r="AD20" s="35">
        <f>IF(AQ20="7",BH20,0)</f>
        <v>0</v>
      </c>
      <c r="AE20" s="35">
        <f>IF(AQ20="7",BI20,0)</f>
        <v>0</v>
      </c>
      <c r="AF20" s="35">
        <f>IF(AQ20="2",BH20,0)</f>
        <v>0</v>
      </c>
      <c r="AG20" s="35">
        <f>IF(AQ20="2",BI20,0)</f>
        <v>0</v>
      </c>
      <c r="AH20" s="35">
        <f>IF(AQ20="0",BJ20,0)</f>
        <v>0</v>
      </c>
      <c r="AI20" s="12" t="s">
        <v>53</v>
      </c>
      <c r="AJ20" s="35">
        <f>IF(AN20=0,L20,0)</f>
        <v>0</v>
      </c>
      <c r="AK20" s="35">
        <f>IF(AN20=12,L20,0)</f>
        <v>0</v>
      </c>
      <c r="AL20" s="35">
        <f>IF(AN20=21,L20,0)</f>
        <v>0</v>
      </c>
      <c r="AN20" s="35">
        <v>21</v>
      </c>
      <c r="AO20" s="35">
        <f>H20*0</f>
        <v>0</v>
      </c>
      <c r="AP20" s="35">
        <f>H20*(1-0)</f>
        <v>0</v>
      </c>
      <c r="AQ20" s="36" t="s">
        <v>57</v>
      </c>
      <c r="AV20" s="35">
        <f>AW20+AX20</f>
        <v>0</v>
      </c>
      <c r="AW20" s="35">
        <f>G20*AO20</f>
        <v>0</v>
      </c>
      <c r="AX20" s="35">
        <f>G20*AP20</f>
        <v>0</v>
      </c>
      <c r="AY20" s="36" t="s">
        <v>82</v>
      </c>
      <c r="AZ20" s="36" t="s">
        <v>64</v>
      </c>
      <c r="BA20" s="12" t="s">
        <v>65</v>
      </c>
      <c r="BC20" s="35">
        <f>AW20+AX20</f>
        <v>0</v>
      </c>
      <c r="BD20" s="35">
        <f>H20/(100-BE20)*100</f>
        <v>0</v>
      </c>
      <c r="BE20" s="35">
        <v>0</v>
      </c>
      <c r="BF20" s="35">
        <f>O20</f>
        <v>0</v>
      </c>
      <c r="BH20" s="35">
        <f>G20*AO20</f>
        <v>0</v>
      </c>
      <c r="BI20" s="35">
        <f>G20*AP20</f>
        <v>0</v>
      </c>
      <c r="BJ20" s="35">
        <f>G20*H20</f>
        <v>0</v>
      </c>
      <c r="BK20" s="35"/>
      <c r="BL20" s="35">
        <v>17</v>
      </c>
      <c r="BW20" s="35" t="str">
        <f>I20</f>
        <v>21</v>
      </c>
      <c r="BX20" s="4" t="s">
        <v>81</v>
      </c>
    </row>
    <row r="21" spans="1:76" ht="25.5" x14ac:dyDescent="0.25">
      <c r="A21" s="38"/>
      <c r="C21" s="39" t="s">
        <v>69</v>
      </c>
      <c r="D21" s="85" t="s">
        <v>83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  <c r="BX21" s="40" t="s">
        <v>83</v>
      </c>
    </row>
    <row r="22" spans="1:76" x14ac:dyDescent="0.25">
      <c r="A22" s="31" t="s">
        <v>52</v>
      </c>
      <c r="B22" s="32" t="s">
        <v>53</v>
      </c>
      <c r="C22" s="32" t="s">
        <v>84</v>
      </c>
      <c r="D22" s="83" t="s">
        <v>85</v>
      </c>
      <c r="E22" s="84"/>
      <c r="F22" s="33" t="s">
        <v>4</v>
      </c>
      <c r="G22" s="33" t="s">
        <v>4</v>
      </c>
      <c r="H22" s="33" t="s">
        <v>4</v>
      </c>
      <c r="I22" s="33" t="s">
        <v>4</v>
      </c>
      <c r="J22" s="1">
        <f>SUM(J23:J23)</f>
        <v>0</v>
      </c>
      <c r="K22" s="1">
        <f>SUM(K23:K23)</f>
        <v>0</v>
      </c>
      <c r="L22" s="1">
        <f>SUM(L23:L23)</f>
        <v>0</v>
      </c>
      <c r="M22" s="1">
        <f>SUM(M23:M23)</f>
        <v>0</v>
      </c>
      <c r="N22" s="12" t="s">
        <v>52</v>
      </c>
      <c r="O22" s="1">
        <f>SUM(O23:O23)</f>
        <v>0</v>
      </c>
      <c r="P22" s="34" t="s">
        <v>52</v>
      </c>
      <c r="AI22" s="12" t="s">
        <v>53</v>
      </c>
      <c r="AS22" s="1">
        <f>SUM(AJ23:AJ23)</f>
        <v>0</v>
      </c>
      <c r="AT22" s="1">
        <f>SUM(AK23:AK23)</f>
        <v>0</v>
      </c>
      <c r="AU22" s="1">
        <f>SUM(AL23:AL23)</f>
        <v>0</v>
      </c>
    </row>
    <row r="23" spans="1:76" x14ac:dyDescent="0.25">
      <c r="A23" s="2" t="s">
        <v>86</v>
      </c>
      <c r="B23" s="3" t="s">
        <v>53</v>
      </c>
      <c r="C23" s="3" t="s">
        <v>87</v>
      </c>
      <c r="D23" s="77" t="s">
        <v>88</v>
      </c>
      <c r="E23" s="78"/>
      <c r="F23" s="3" t="s">
        <v>89</v>
      </c>
      <c r="G23" s="35">
        <v>1407.38</v>
      </c>
      <c r="H23" s="35">
        <v>0</v>
      </c>
      <c r="I23" s="36" t="s">
        <v>61</v>
      </c>
      <c r="J23" s="35">
        <f>G23*AO23</f>
        <v>0</v>
      </c>
      <c r="K23" s="35">
        <f>G23*AP23</f>
        <v>0</v>
      </c>
      <c r="L23" s="35">
        <f>G23*H23</f>
        <v>0</v>
      </c>
      <c r="M23" s="35">
        <f>L23*(1+BW23/100)</f>
        <v>0</v>
      </c>
      <c r="N23" s="35">
        <v>0</v>
      </c>
      <c r="O23" s="35">
        <f>G23*N23</f>
        <v>0</v>
      </c>
      <c r="P23" s="37" t="s">
        <v>62</v>
      </c>
      <c r="Z23" s="35">
        <f>IF(AQ23="5",BJ23,0)</f>
        <v>0</v>
      </c>
      <c r="AB23" s="35">
        <f>IF(AQ23="1",BH23,0)</f>
        <v>0</v>
      </c>
      <c r="AC23" s="35">
        <f>IF(AQ23="1",BI23,0)</f>
        <v>0</v>
      </c>
      <c r="AD23" s="35">
        <f>IF(AQ23="7",BH23,0)</f>
        <v>0</v>
      </c>
      <c r="AE23" s="35">
        <f>IF(AQ23="7",BI23,0)</f>
        <v>0</v>
      </c>
      <c r="AF23" s="35">
        <f>IF(AQ23="2",BH23,0)</f>
        <v>0</v>
      </c>
      <c r="AG23" s="35">
        <f>IF(AQ23="2",BI23,0)</f>
        <v>0</v>
      </c>
      <c r="AH23" s="35">
        <f>IF(AQ23="0",BJ23,0)</f>
        <v>0</v>
      </c>
      <c r="AI23" s="12" t="s">
        <v>53</v>
      </c>
      <c r="AJ23" s="35">
        <f>IF(AN23=0,L23,0)</f>
        <v>0</v>
      </c>
      <c r="AK23" s="35">
        <f>IF(AN23=12,L23,0)</f>
        <v>0</v>
      </c>
      <c r="AL23" s="35">
        <f>IF(AN23=21,L23,0)</f>
        <v>0</v>
      </c>
      <c r="AN23" s="35">
        <v>21</v>
      </c>
      <c r="AO23" s="35">
        <f>H23*0</f>
        <v>0</v>
      </c>
      <c r="AP23" s="35">
        <f>H23*(1-0)</f>
        <v>0</v>
      </c>
      <c r="AQ23" s="36" t="s">
        <v>57</v>
      </c>
      <c r="AV23" s="35">
        <f>AW23+AX23</f>
        <v>0</v>
      </c>
      <c r="AW23" s="35">
        <f>G23*AO23</f>
        <v>0</v>
      </c>
      <c r="AX23" s="35">
        <f>G23*AP23</f>
        <v>0</v>
      </c>
      <c r="AY23" s="36" t="s">
        <v>90</v>
      </c>
      <c r="AZ23" s="36" t="s">
        <v>64</v>
      </c>
      <c r="BA23" s="12" t="s">
        <v>65</v>
      </c>
      <c r="BC23" s="35">
        <f>AW23+AX23</f>
        <v>0</v>
      </c>
      <c r="BD23" s="35">
        <f>H23/(100-BE23)*100</f>
        <v>0</v>
      </c>
      <c r="BE23" s="35">
        <v>0</v>
      </c>
      <c r="BF23" s="35">
        <f>O23</f>
        <v>0</v>
      </c>
      <c r="BH23" s="35">
        <f>G23*AO23</f>
        <v>0</v>
      </c>
      <c r="BI23" s="35">
        <f>G23*AP23</f>
        <v>0</v>
      </c>
      <c r="BJ23" s="35">
        <f>G23*H23</f>
        <v>0</v>
      </c>
      <c r="BK23" s="35"/>
      <c r="BL23" s="35">
        <v>18</v>
      </c>
      <c r="BW23" s="35" t="str">
        <f>I23</f>
        <v>21</v>
      </c>
      <c r="BX23" s="4" t="s">
        <v>88</v>
      </c>
    </row>
    <row r="24" spans="1:76" x14ac:dyDescent="0.25">
      <c r="A24" s="38"/>
      <c r="C24" s="39" t="s">
        <v>69</v>
      </c>
      <c r="D24" s="85" t="s">
        <v>91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7"/>
      <c r="BX24" s="40" t="s">
        <v>91</v>
      </c>
    </row>
    <row r="25" spans="1:76" x14ac:dyDescent="0.25">
      <c r="A25" s="31" t="s">
        <v>52</v>
      </c>
      <c r="B25" s="32" t="s">
        <v>53</v>
      </c>
      <c r="C25" s="32" t="s">
        <v>92</v>
      </c>
      <c r="D25" s="83" t="s">
        <v>93</v>
      </c>
      <c r="E25" s="84"/>
      <c r="F25" s="33" t="s">
        <v>4</v>
      </c>
      <c r="G25" s="33" t="s">
        <v>4</v>
      </c>
      <c r="H25" s="33" t="s">
        <v>4</v>
      </c>
      <c r="I25" s="33" t="s">
        <v>4</v>
      </c>
      <c r="J25" s="1">
        <f>SUM(J26:J26)</f>
        <v>0</v>
      </c>
      <c r="K25" s="1">
        <f>SUM(K26:K26)</f>
        <v>0</v>
      </c>
      <c r="L25" s="1">
        <f>SUM(L26:L26)</f>
        <v>0</v>
      </c>
      <c r="M25" s="1">
        <f>SUM(M26:M26)</f>
        <v>0</v>
      </c>
      <c r="N25" s="12" t="s">
        <v>52</v>
      </c>
      <c r="O25" s="1">
        <f>SUM(O26:O26)</f>
        <v>0</v>
      </c>
      <c r="P25" s="34" t="s">
        <v>52</v>
      </c>
      <c r="AI25" s="12" t="s">
        <v>53</v>
      </c>
      <c r="AS25" s="1">
        <f>SUM(AJ26:AJ26)</f>
        <v>0</v>
      </c>
      <c r="AT25" s="1">
        <f>SUM(AK26:AK26)</f>
        <v>0</v>
      </c>
      <c r="AU25" s="1">
        <f>SUM(AL26:AL26)</f>
        <v>0</v>
      </c>
    </row>
    <row r="26" spans="1:76" x14ac:dyDescent="0.25">
      <c r="A26" s="2" t="s">
        <v>94</v>
      </c>
      <c r="B26" s="3" t="s">
        <v>53</v>
      </c>
      <c r="C26" s="3" t="s">
        <v>95</v>
      </c>
      <c r="D26" s="77" t="s">
        <v>96</v>
      </c>
      <c r="E26" s="78"/>
      <c r="F26" s="3" t="s">
        <v>60</v>
      </c>
      <c r="G26" s="35">
        <v>530.02599999999995</v>
      </c>
      <c r="H26" s="35">
        <v>0</v>
      </c>
      <c r="I26" s="36" t="s">
        <v>61</v>
      </c>
      <c r="J26" s="35">
        <f>G26*AO26</f>
        <v>0</v>
      </c>
      <c r="K26" s="35">
        <f>G26*AP26</f>
        <v>0</v>
      </c>
      <c r="L26" s="35">
        <f>G26*H26</f>
        <v>0</v>
      </c>
      <c r="M26" s="35">
        <f>L26*(1+BW26/100)</f>
        <v>0</v>
      </c>
      <c r="N26" s="35">
        <v>0</v>
      </c>
      <c r="O26" s="35">
        <f>G26*N26</f>
        <v>0</v>
      </c>
      <c r="P26" s="37" t="s">
        <v>62</v>
      </c>
      <c r="Z26" s="35">
        <f>IF(AQ26="5",BJ26,0)</f>
        <v>0</v>
      </c>
      <c r="AB26" s="35">
        <f>IF(AQ26="1",BH26,0)</f>
        <v>0</v>
      </c>
      <c r="AC26" s="35">
        <f>IF(AQ26="1",BI26,0)</f>
        <v>0</v>
      </c>
      <c r="AD26" s="35">
        <f>IF(AQ26="7",BH26,0)</f>
        <v>0</v>
      </c>
      <c r="AE26" s="35">
        <f>IF(AQ26="7",BI26,0)</f>
        <v>0</v>
      </c>
      <c r="AF26" s="35">
        <f>IF(AQ26="2",BH26,0)</f>
        <v>0</v>
      </c>
      <c r="AG26" s="35">
        <f>IF(AQ26="2",BI26,0)</f>
        <v>0</v>
      </c>
      <c r="AH26" s="35">
        <f>IF(AQ26="0",BJ26,0)</f>
        <v>0</v>
      </c>
      <c r="AI26" s="12" t="s">
        <v>53</v>
      </c>
      <c r="AJ26" s="35">
        <f>IF(AN26=0,L26,0)</f>
        <v>0</v>
      </c>
      <c r="AK26" s="35">
        <f>IF(AN26=12,L26,0)</f>
        <v>0</v>
      </c>
      <c r="AL26" s="35">
        <f>IF(AN26=21,L26,0)</f>
        <v>0</v>
      </c>
      <c r="AN26" s="35">
        <v>21</v>
      </c>
      <c r="AO26" s="35">
        <f>H26*0</f>
        <v>0</v>
      </c>
      <c r="AP26" s="35">
        <f>H26*(1-0)</f>
        <v>0</v>
      </c>
      <c r="AQ26" s="36" t="s">
        <v>57</v>
      </c>
      <c r="AV26" s="35">
        <f>AW26+AX26</f>
        <v>0</v>
      </c>
      <c r="AW26" s="35">
        <f>G26*AO26</f>
        <v>0</v>
      </c>
      <c r="AX26" s="35">
        <f>G26*AP26</f>
        <v>0</v>
      </c>
      <c r="AY26" s="36" t="s">
        <v>97</v>
      </c>
      <c r="AZ26" s="36" t="s">
        <v>64</v>
      </c>
      <c r="BA26" s="12" t="s">
        <v>65</v>
      </c>
      <c r="BC26" s="35">
        <f>AW26+AX26</f>
        <v>0</v>
      </c>
      <c r="BD26" s="35">
        <f>H26/(100-BE26)*100</f>
        <v>0</v>
      </c>
      <c r="BE26" s="35">
        <v>0</v>
      </c>
      <c r="BF26" s="35">
        <f>O26</f>
        <v>0</v>
      </c>
      <c r="BH26" s="35">
        <f>G26*AO26</f>
        <v>0</v>
      </c>
      <c r="BI26" s="35">
        <f>G26*AP26</f>
        <v>0</v>
      </c>
      <c r="BJ26" s="35">
        <f>G26*H26</f>
        <v>0</v>
      </c>
      <c r="BK26" s="35"/>
      <c r="BL26" s="35">
        <v>19</v>
      </c>
      <c r="BW26" s="35" t="str">
        <f>I26</f>
        <v>21</v>
      </c>
      <c r="BX26" s="4" t="s">
        <v>96</v>
      </c>
    </row>
    <row r="27" spans="1:76" x14ac:dyDescent="0.25">
      <c r="A27" s="31" t="s">
        <v>52</v>
      </c>
      <c r="B27" s="32" t="s">
        <v>53</v>
      </c>
      <c r="C27" s="32" t="s">
        <v>98</v>
      </c>
      <c r="D27" s="83" t="s">
        <v>99</v>
      </c>
      <c r="E27" s="84"/>
      <c r="F27" s="33" t="s">
        <v>4</v>
      </c>
      <c r="G27" s="33" t="s">
        <v>4</v>
      </c>
      <c r="H27" s="33" t="s">
        <v>4</v>
      </c>
      <c r="I27" s="33" t="s">
        <v>4</v>
      </c>
      <c r="J27" s="1">
        <f>SUM(J28:J29)</f>
        <v>0</v>
      </c>
      <c r="K27" s="1">
        <f>SUM(K28:K29)</f>
        <v>0</v>
      </c>
      <c r="L27" s="1">
        <f>SUM(L28:L29)</f>
        <v>0</v>
      </c>
      <c r="M27" s="1">
        <f>SUM(M28:M29)</f>
        <v>0</v>
      </c>
      <c r="N27" s="12" t="s">
        <v>52</v>
      </c>
      <c r="O27" s="1">
        <f>SUM(O28:O29)</f>
        <v>620.99791670000002</v>
      </c>
      <c r="P27" s="34" t="s">
        <v>52</v>
      </c>
      <c r="AI27" s="12" t="s">
        <v>53</v>
      </c>
      <c r="AS27" s="1">
        <f>SUM(AJ28:AJ29)</f>
        <v>0</v>
      </c>
      <c r="AT27" s="1">
        <f>SUM(AK28:AK29)</f>
        <v>0</v>
      </c>
      <c r="AU27" s="1">
        <f>SUM(AL28:AL29)</f>
        <v>0</v>
      </c>
    </row>
    <row r="28" spans="1:76" x14ac:dyDescent="0.25">
      <c r="A28" s="2" t="s">
        <v>100</v>
      </c>
      <c r="B28" s="3" t="s">
        <v>53</v>
      </c>
      <c r="C28" s="3" t="s">
        <v>101</v>
      </c>
      <c r="D28" s="77" t="s">
        <v>102</v>
      </c>
      <c r="E28" s="78"/>
      <c r="F28" s="3" t="s">
        <v>89</v>
      </c>
      <c r="G28" s="35">
        <v>1407.38</v>
      </c>
      <c r="H28" s="35">
        <v>0</v>
      </c>
      <c r="I28" s="36" t="s">
        <v>61</v>
      </c>
      <c r="J28" s="35">
        <f>G28*AO28</f>
        <v>0</v>
      </c>
      <c r="K28" s="35">
        <f>G28*AP28</f>
        <v>0</v>
      </c>
      <c r="L28" s="35">
        <f>G28*H28</f>
        <v>0</v>
      </c>
      <c r="M28" s="35">
        <f>L28*(1+BW28/100)</f>
        <v>0</v>
      </c>
      <c r="N28" s="35">
        <v>0.378</v>
      </c>
      <c r="O28" s="35">
        <f>G28*N28</f>
        <v>531.98964000000001</v>
      </c>
      <c r="P28" s="37" t="s">
        <v>62</v>
      </c>
      <c r="Z28" s="35">
        <f>IF(AQ28="5",BJ28,0)</f>
        <v>0</v>
      </c>
      <c r="AB28" s="35">
        <f>IF(AQ28="1",BH28,0)</f>
        <v>0</v>
      </c>
      <c r="AC28" s="35">
        <f>IF(AQ28="1",BI28,0)</f>
        <v>0</v>
      </c>
      <c r="AD28" s="35">
        <f>IF(AQ28="7",BH28,0)</f>
        <v>0</v>
      </c>
      <c r="AE28" s="35">
        <f>IF(AQ28="7",BI28,0)</f>
        <v>0</v>
      </c>
      <c r="AF28" s="35">
        <f>IF(AQ28="2",BH28,0)</f>
        <v>0</v>
      </c>
      <c r="AG28" s="35">
        <f>IF(AQ28="2",BI28,0)</f>
        <v>0</v>
      </c>
      <c r="AH28" s="35">
        <f>IF(AQ28="0",BJ28,0)</f>
        <v>0</v>
      </c>
      <c r="AI28" s="12" t="s">
        <v>53</v>
      </c>
      <c r="AJ28" s="35">
        <f>IF(AN28=0,L28,0)</f>
        <v>0</v>
      </c>
      <c r="AK28" s="35">
        <f>IF(AN28=12,L28,0)</f>
        <v>0</v>
      </c>
      <c r="AL28" s="35">
        <f>IF(AN28=21,L28,0)</f>
        <v>0</v>
      </c>
      <c r="AN28" s="35">
        <v>21</v>
      </c>
      <c r="AO28" s="35">
        <f>H28*0.845574982</f>
        <v>0</v>
      </c>
      <c r="AP28" s="35">
        <f>H28*(1-0.845574982)</f>
        <v>0</v>
      </c>
      <c r="AQ28" s="36" t="s">
        <v>57</v>
      </c>
      <c r="AV28" s="35">
        <f>AW28+AX28</f>
        <v>0</v>
      </c>
      <c r="AW28" s="35">
        <f>G28*AO28</f>
        <v>0</v>
      </c>
      <c r="AX28" s="35">
        <f>G28*AP28</f>
        <v>0</v>
      </c>
      <c r="AY28" s="36" t="s">
        <v>103</v>
      </c>
      <c r="AZ28" s="36" t="s">
        <v>104</v>
      </c>
      <c r="BA28" s="12" t="s">
        <v>65</v>
      </c>
      <c r="BC28" s="35">
        <f>AW28+AX28</f>
        <v>0</v>
      </c>
      <c r="BD28" s="35">
        <f>H28/(100-BE28)*100</f>
        <v>0</v>
      </c>
      <c r="BE28" s="35">
        <v>0</v>
      </c>
      <c r="BF28" s="35">
        <f>O28</f>
        <v>531.98964000000001</v>
      </c>
      <c r="BH28" s="35">
        <f>G28*AO28</f>
        <v>0</v>
      </c>
      <c r="BI28" s="35">
        <f>G28*AP28</f>
        <v>0</v>
      </c>
      <c r="BJ28" s="35">
        <f>G28*H28</f>
        <v>0</v>
      </c>
      <c r="BK28" s="35"/>
      <c r="BL28" s="35">
        <v>56</v>
      </c>
      <c r="BW28" s="35" t="str">
        <f>I28</f>
        <v>21</v>
      </c>
      <c r="BX28" s="4" t="s">
        <v>102</v>
      </c>
    </row>
    <row r="29" spans="1:76" x14ac:dyDescent="0.25">
      <c r="A29" s="2" t="s">
        <v>105</v>
      </c>
      <c r="B29" s="3" t="s">
        <v>53</v>
      </c>
      <c r="C29" s="3" t="s">
        <v>106</v>
      </c>
      <c r="D29" s="77" t="s">
        <v>107</v>
      </c>
      <c r="E29" s="78"/>
      <c r="F29" s="3" t="s">
        <v>89</v>
      </c>
      <c r="G29" s="35">
        <v>482.09</v>
      </c>
      <c r="H29" s="35">
        <v>0</v>
      </c>
      <c r="I29" s="36" t="s">
        <v>61</v>
      </c>
      <c r="J29" s="35">
        <f>G29*AO29</f>
        <v>0</v>
      </c>
      <c r="K29" s="35">
        <f>G29*AP29</f>
        <v>0</v>
      </c>
      <c r="L29" s="35">
        <f>G29*H29</f>
        <v>0</v>
      </c>
      <c r="M29" s="35">
        <f>L29*(1+BW29/100)</f>
        <v>0</v>
      </c>
      <c r="N29" s="35">
        <v>0.18462999999999999</v>
      </c>
      <c r="O29" s="35">
        <f>G29*N29</f>
        <v>89.008276699999996</v>
      </c>
      <c r="P29" s="37" t="s">
        <v>62</v>
      </c>
      <c r="Z29" s="35">
        <f>IF(AQ29="5",BJ29,0)</f>
        <v>0</v>
      </c>
      <c r="AB29" s="35">
        <f>IF(AQ29="1",BH29,0)</f>
        <v>0</v>
      </c>
      <c r="AC29" s="35">
        <f>IF(AQ29="1",BI29,0)</f>
        <v>0</v>
      </c>
      <c r="AD29" s="35">
        <f>IF(AQ29="7",BH29,0)</f>
        <v>0</v>
      </c>
      <c r="AE29" s="35">
        <f>IF(AQ29="7",BI29,0)</f>
        <v>0</v>
      </c>
      <c r="AF29" s="35">
        <f>IF(AQ29="2",BH29,0)</f>
        <v>0</v>
      </c>
      <c r="AG29" s="35">
        <f>IF(AQ29="2",BI29,0)</f>
        <v>0</v>
      </c>
      <c r="AH29" s="35">
        <f>IF(AQ29="0",BJ29,0)</f>
        <v>0</v>
      </c>
      <c r="AI29" s="12" t="s">
        <v>53</v>
      </c>
      <c r="AJ29" s="35">
        <f>IF(AN29=0,L29,0)</f>
        <v>0</v>
      </c>
      <c r="AK29" s="35">
        <f>IF(AN29=12,L29,0)</f>
        <v>0</v>
      </c>
      <c r="AL29" s="35">
        <f>IF(AN29=21,L29,0)</f>
        <v>0</v>
      </c>
      <c r="AN29" s="35">
        <v>21</v>
      </c>
      <c r="AO29" s="35">
        <f>H29*0.875015688</f>
        <v>0</v>
      </c>
      <c r="AP29" s="35">
        <f>H29*(1-0.875015688)</f>
        <v>0</v>
      </c>
      <c r="AQ29" s="36" t="s">
        <v>57</v>
      </c>
      <c r="AV29" s="35">
        <f>AW29+AX29</f>
        <v>0</v>
      </c>
      <c r="AW29" s="35">
        <f>G29*AO29</f>
        <v>0</v>
      </c>
      <c r="AX29" s="35">
        <f>G29*AP29</f>
        <v>0</v>
      </c>
      <c r="AY29" s="36" t="s">
        <v>103</v>
      </c>
      <c r="AZ29" s="36" t="s">
        <v>104</v>
      </c>
      <c r="BA29" s="12" t="s">
        <v>65</v>
      </c>
      <c r="BC29" s="35">
        <f>AW29+AX29</f>
        <v>0</v>
      </c>
      <c r="BD29" s="35">
        <f>H29/(100-BE29)*100</f>
        <v>0</v>
      </c>
      <c r="BE29" s="35">
        <v>0</v>
      </c>
      <c r="BF29" s="35">
        <f>O29</f>
        <v>89.008276699999996</v>
      </c>
      <c r="BH29" s="35">
        <f>G29*AO29</f>
        <v>0</v>
      </c>
      <c r="BI29" s="35">
        <f>G29*AP29</f>
        <v>0</v>
      </c>
      <c r="BJ29" s="35">
        <f>G29*H29</f>
        <v>0</v>
      </c>
      <c r="BK29" s="35"/>
      <c r="BL29" s="35">
        <v>56</v>
      </c>
      <c r="BW29" s="35" t="str">
        <f>I29</f>
        <v>21</v>
      </c>
      <c r="BX29" s="4" t="s">
        <v>107</v>
      </c>
    </row>
    <row r="30" spans="1:76" x14ac:dyDescent="0.25">
      <c r="A30" s="31" t="s">
        <v>52</v>
      </c>
      <c r="B30" s="32" t="s">
        <v>53</v>
      </c>
      <c r="C30" s="32" t="s">
        <v>108</v>
      </c>
      <c r="D30" s="83" t="s">
        <v>109</v>
      </c>
      <c r="E30" s="84"/>
      <c r="F30" s="33" t="s">
        <v>4</v>
      </c>
      <c r="G30" s="33" t="s">
        <v>4</v>
      </c>
      <c r="H30" s="33" t="s">
        <v>4</v>
      </c>
      <c r="I30" s="33" t="s">
        <v>4</v>
      </c>
      <c r="J30" s="1">
        <f>SUM(J31:J32)</f>
        <v>0</v>
      </c>
      <c r="K30" s="1">
        <f>SUM(K31:K32)</f>
        <v>0</v>
      </c>
      <c r="L30" s="1">
        <f>SUM(L31:L32)</f>
        <v>0</v>
      </c>
      <c r="M30" s="1">
        <f>SUM(M31:M32)</f>
        <v>0</v>
      </c>
      <c r="N30" s="12" t="s">
        <v>52</v>
      </c>
      <c r="O30" s="1">
        <f>SUM(O31:O32)</f>
        <v>62.748834399999993</v>
      </c>
      <c r="P30" s="34" t="s">
        <v>52</v>
      </c>
      <c r="AI30" s="12" t="s">
        <v>53</v>
      </c>
      <c r="AS30" s="1">
        <f>SUM(AJ31:AJ32)</f>
        <v>0</v>
      </c>
      <c r="AT30" s="1">
        <f>SUM(AK31:AK32)</f>
        <v>0</v>
      </c>
      <c r="AU30" s="1">
        <f>SUM(AL31:AL32)</f>
        <v>0</v>
      </c>
    </row>
    <row r="31" spans="1:76" x14ac:dyDescent="0.25">
      <c r="A31" s="2" t="s">
        <v>110</v>
      </c>
      <c r="B31" s="3" t="s">
        <v>53</v>
      </c>
      <c r="C31" s="3" t="s">
        <v>111</v>
      </c>
      <c r="D31" s="77" t="s">
        <v>112</v>
      </c>
      <c r="E31" s="78"/>
      <c r="F31" s="3" t="s">
        <v>89</v>
      </c>
      <c r="G31" s="35">
        <v>482.09</v>
      </c>
      <c r="H31" s="35">
        <v>0</v>
      </c>
      <c r="I31" s="36" t="s">
        <v>61</v>
      </c>
      <c r="J31" s="35">
        <f>G31*AO31</f>
        <v>0</v>
      </c>
      <c r="K31" s="35">
        <f>G31*AP31</f>
        <v>0</v>
      </c>
      <c r="L31" s="35">
        <f>G31*H31</f>
        <v>0</v>
      </c>
      <c r="M31" s="35">
        <f>L31*(1+BW31/100)</f>
        <v>0</v>
      </c>
      <c r="N31" s="35">
        <v>0.12966</v>
      </c>
      <c r="O31" s="35">
        <f>G31*N31</f>
        <v>62.507789399999993</v>
      </c>
      <c r="P31" s="37" t="s">
        <v>62</v>
      </c>
      <c r="Z31" s="35">
        <f>IF(AQ31="5",BJ31,0)</f>
        <v>0</v>
      </c>
      <c r="AB31" s="35">
        <f>IF(AQ31="1",BH31,0)</f>
        <v>0</v>
      </c>
      <c r="AC31" s="35">
        <f>IF(AQ31="1",BI31,0)</f>
        <v>0</v>
      </c>
      <c r="AD31" s="35">
        <f>IF(AQ31="7",BH31,0)</f>
        <v>0</v>
      </c>
      <c r="AE31" s="35">
        <f>IF(AQ31="7",BI31,0)</f>
        <v>0</v>
      </c>
      <c r="AF31" s="35">
        <f>IF(AQ31="2",BH31,0)</f>
        <v>0</v>
      </c>
      <c r="AG31" s="35">
        <f>IF(AQ31="2",BI31,0)</f>
        <v>0</v>
      </c>
      <c r="AH31" s="35">
        <f>IF(AQ31="0",BJ31,0)</f>
        <v>0</v>
      </c>
      <c r="AI31" s="12" t="s">
        <v>53</v>
      </c>
      <c r="AJ31" s="35">
        <f>IF(AN31=0,L31,0)</f>
        <v>0</v>
      </c>
      <c r="AK31" s="35">
        <f>IF(AN31=12,L31,0)</f>
        <v>0</v>
      </c>
      <c r="AL31" s="35">
        <f>IF(AN31=21,L31,0)</f>
        <v>0</v>
      </c>
      <c r="AN31" s="35">
        <v>21</v>
      </c>
      <c r="AO31" s="35">
        <f>H31*0.901141975</f>
        <v>0</v>
      </c>
      <c r="AP31" s="35">
        <f>H31*(1-0.901141975)</f>
        <v>0</v>
      </c>
      <c r="AQ31" s="36" t="s">
        <v>57</v>
      </c>
      <c r="AV31" s="35">
        <f>AW31+AX31</f>
        <v>0</v>
      </c>
      <c r="AW31" s="35">
        <f>G31*AO31</f>
        <v>0</v>
      </c>
      <c r="AX31" s="35">
        <f>G31*AP31</f>
        <v>0</v>
      </c>
      <c r="AY31" s="36" t="s">
        <v>113</v>
      </c>
      <c r="AZ31" s="36" t="s">
        <v>104</v>
      </c>
      <c r="BA31" s="12" t="s">
        <v>65</v>
      </c>
      <c r="BC31" s="35">
        <f>AW31+AX31</f>
        <v>0</v>
      </c>
      <c r="BD31" s="35">
        <f>H31/(100-BE31)*100</f>
        <v>0</v>
      </c>
      <c r="BE31" s="35">
        <v>0</v>
      </c>
      <c r="BF31" s="35">
        <f>O31</f>
        <v>62.507789399999993</v>
      </c>
      <c r="BH31" s="35">
        <f>G31*AO31</f>
        <v>0</v>
      </c>
      <c r="BI31" s="35">
        <f>G31*AP31</f>
        <v>0</v>
      </c>
      <c r="BJ31" s="35">
        <f>G31*H31</f>
        <v>0</v>
      </c>
      <c r="BK31" s="35"/>
      <c r="BL31" s="35">
        <v>57</v>
      </c>
      <c r="BW31" s="35" t="str">
        <f>I31</f>
        <v>21</v>
      </c>
      <c r="BX31" s="4" t="s">
        <v>112</v>
      </c>
    </row>
    <row r="32" spans="1:76" x14ac:dyDescent="0.25">
      <c r="A32" s="2" t="s">
        <v>114</v>
      </c>
      <c r="B32" s="3" t="s">
        <v>53</v>
      </c>
      <c r="C32" s="3" t="s">
        <v>115</v>
      </c>
      <c r="D32" s="77" t="s">
        <v>116</v>
      </c>
      <c r="E32" s="78"/>
      <c r="F32" s="3" t="s">
        <v>89</v>
      </c>
      <c r="G32" s="35">
        <v>482.09</v>
      </c>
      <c r="H32" s="35">
        <v>0</v>
      </c>
      <c r="I32" s="36" t="s">
        <v>61</v>
      </c>
      <c r="J32" s="35">
        <f>G32*AO32</f>
        <v>0</v>
      </c>
      <c r="K32" s="35">
        <f>G32*AP32</f>
        <v>0</v>
      </c>
      <c r="L32" s="35">
        <f>G32*H32</f>
        <v>0</v>
      </c>
      <c r="M32" s="35">
        <f>L32*(1+BW32/100)</f>
        <v>0</v>
      </c>
      <c r="N32" s="35">
        <v>5.0000000000000001E-4</v>
      </c>
      <c r="O32" s="35">
        <f>G32*N32</f>
        <v>0.24104499999999998</v>
      </c>
      <c r="P32" s="37" t="s">
        <v>62</v>
      </c>
      <c r="Z32" s="35">
        <f>IF(AQ32="5",BJ32,0)</f>
        <v>0</v>
      </c>
      <c r="AB32" s="35">
        <f>IF(AQ32="1",BH32,0)</f>
        <v>0</v>
      </c>
      <c r="AC32" s="35">
        <f>IF(AQ32="1",BI32,0)</f>
        <v>0</v>
      </c>
      <c r="AD32" s="35">
        <f>IF(AQ32="7",BH32,0)</f>
        <v>0</v>
      </c>
      <c r="AE32" s="35">
        <f>IF(AQ32="7",BI32,0)</f>
        <v>0</v>
      </c>
      <c r="AF32" s="35">
        <f>IF(AQ32="2",BH32,0)</f>
        <v>0</v>
      </c>
      <c r="AG32" s="35">
        <f>IF(AQ32="2",BI32,0)</f>
        <v>0</v>
      </c>
      <c r="AH32" s="35">
        <f>IF(AQ32="0",BJ32,0)</f>
        <v>0</v>
      </c>
      <c r="AI32" s="12" t="s">
        <v>53</v>
      </c>
      <c r="AJ32" s="35">
        <f>IF(AN32=0,L32,0)</f>
        <v>0</v>
      </c>
      <c r="AK32" s="35">
        <f>IF(AN32=12,L32,0)</f>
        <v>0</v>
      </c>
      <c r="AL32" s="35">
        <f>IF(AN32=21,L32,0)</f>
        <v>0</v>
      </c>
      <c r="AN32" s="35">
        <v>21</v>
      </c>
      <c r="AO32" s="35">
        <f>H32*0.853845959</f>
        <v>0</v>
      </c>
      <c r="AP32" s="35">
        <f>H32*(1-0.853845959)</f>
        <v>0</v>
      </c>
      <c r="AQ32" s="36" t="s">
        <v>57</v>
      </c>
      <c r="AV32" s="35">
        <f>AW32+AX32</f>
        <v>0</v>
      </c>
      <c r="AW32" s="35">
        <f>G32*AO32</f>
        <v>0</v>
      </c>
      <c r="AX32" s="35">
        <f>G32*AP32</f>
        <v>0</v>
      </c>
      <c r="AY32" s="36" t="s">
        <v>113</v>
      </c>
      <c r="AZ32" s="36" t="s">
        <v>104</v>
      </c>
      <c r="BA32" s="12" t="s">
        <v>65</v>
      </c>
      <c r="BC32" s="35">
        <f>AW32+AX32</f>
        <v>0</v>
      </c>
      <c r="BD32" s="35">
        <f>H32/(100-BE32)*100</f>
        <v>0</v>
      </c>
      <c r="BE32" s="35">
        <v>0</v>
      </c>
      <c r="BF32" s="35">
        <f>O32</f>
        <v>0.24104499999999998</v>
      </c>
      <c r="BH32" s="35">
        <f>G32*AO32</f>
        <v>0</v>
      </c>
      <c r="BI32" s="35">
        <f>G32*AP32</f>
        <v>0</v>
      </c>
      <c r="BJ32" s="35">
        <f>G32*H32</f>
        <v>0</v>
      </c>
      <c r="BK32" s="35"/>
      <c r="BL32" s="35">
        <v>57</v>
      </c>
      <c r="BW32" s="35" t="str">
        <f>I32</f>
        <v>21</v>
      </c>
      <c r="BX32" s="4" t="s">
        <v>116</v>
      </c>
    </row>
    <row r="33" spans="1:76" x14ac:dyDescent="0.25">
      <c r="A33" s="31" t="s">
        <v>52</v>
      </c>
      <c r="B33" s="32" t="s">
        <v>53</v>
      </c>
      <c r="C33" s="32" t="s">
        <v>117</v>
      </c>
      <c r="D33" s="83" t="s">
        <v>118</v>
      </c>
      <c r="E33" s="84"/>
      <c r="F33" s="33" t="s">
        <v>4</v>
      </c>
      <c r="G33" s="33" t="s">
        <v>4</v>
      </c>
      <c r="H33" s="33" t="s">
        <v>4</v>
      </c>
      <c r="I33" s="33" t="s">
        <v>4</v>
      </c>
      <c r="J33" s="1">
        <f>SUM(J34:J38)</f>
        <v>0</v>
      </c>
      <c r="K33" s="1">
        <f>SUM(K34:K38)</f>
        <v>0</v>
      </c>
      <c r="L33" s="1">
        <f>SUM(L34:L38)</f>
        <v>0</v>
      </c>
      <c r="M33" s="1">
        <f>SUM(M34:M38)</f>
        <v>0</v>
      </c>
      <c r="N33" s="12" t="s">
        <v>52</v>
      </c>
      <c r="O33" s="1">
        <f>SUM(O34:O38)</f>
        <v>42.812849</v>
      </c>
      <c r="P33" s="34" t="s">
        <v>52</v>
      </c>
      <c r="AI33" s="12" t="s">
        <v>53</v>
      </c>
      <c r="AS33" s="1">
        <f>SUM(AJ34:AJ38)</f>
        <v>0</v>
      </c>
      <c r="AT33" s="1">
        <f>SUM(AK34:AK38)</f>
        <v>0</v>
      </c>
      <c r="AU33" s="1">
        <f>SUM(AL34:AL38)</f>
        <v>0</v>
      </c>
    </row>
    <row r="34" spans="1:76" x14ac:dyDescent="0.25">
      <c r="A34" s="2" t="s">
        <v>119</v>
      </c>
      <c r="B34" s="3" t="s">
        <v>53</v>
      </c>
      <c r="C34" s="3" t="s">
        <v>120</v>
      </c>
      <c r="D34" s="77" t="s">
        <v>121</v>
      </c>
      <c r="E34" s="78"/>
      <c r="F34" s="3" t="s">
        <v>89</v>
      </c>
      <c r="G34" s="35">
        <v>168.11</v>
      </c>
      <c r="H34" s="35">
        <v>0</v>
      </c>
      <c r="I34" s="36" t="s">
        <v>61</v>
      </c>
      <c r="J34" s="35">
        <f>G34*AO34</f>
        <v>0</v>
      </c>
      <c r="K34" s="35">
        <f>G34*AP34</f>
        <v>0</v>
      </c>
      <c r="L34" s="35">
        <f>G34*H34</f>
        <v>0</v>
      </c>
      <c r="M34" s="35">
        <f>L34*(1+BW34/100)</f>
        <v>0</v>
      </c>
      <c r="N34" s="35">
        <v>7.3899999999999993E-2</v>
      </c>
      <c r="O34" s="35">
        <f>G34*N34</f>
        <v>12.423329000000001</v>
      </c>
      <c r="P34" s="37" t="s">
        <v>62</v>
      </c>
      <c r="Z34" s="35">
        <f>IF(AQ34="5",BJ34,0)</f>
        <v>0</v>
      </c>
      <c r="AB34" s="35">
        <f>IF(AQ34="1",BH34,0)</f>
        <v>0</v>
      </c>
      <c r="AC34" s="35">
        <f>IF(AQ34="1",BI34,0)</f>
        <v>0</v>
      </c>
      <c r="AD34" s="35">
        <f>IF(AQ34="7",BH34,0)</f>
        <v>0</v>
      </c>
      <c r="AE34" s="35">
        <f>IF(AQ34="7",BI34,0)</f>
        <v>0</v>
      </c>
      <c r="AF34" s="35">
        <f>IF(AQ34="2",BH34,0)</f>
        <v>0</v>
      </c>
      <c r="AG34" s="35">
        <f>IF(AQ34="2",BI34,0)</f>
        <v>0</v>
      </c>
      <c r="AH34" s="35">
        <f>IF(AQ34="0",BJ34,0)</f>
        <v>0</v>
      </c>
      <c r="AI34" s="12" t="s">
        <v>53</v>
      </c>
      <c r="AJ34" s="35">
        <f>IF(AN34=0,L34,0)</f>
        <v>0</v>
      </c>
      <c r="AK34" s="35">
        <f>IF(AN34=12,L34,0)</f>
        <v>0</v>
      </c>
      <c r="AL34" s="35">
        <f>IF(AN34=21,L34,0)</f>
        <v>0</v>
      </c>
      <c r="AN34" s="35">
        <v>21</v>
      </c>
      <c r="AO34" s="35">
        <f>H34*0.144602649</f>
        <v>0</v>
      </c>
      <c r="AP34" s="35">
        <f>H34*(1-0.144602649)</f>
        <v>0</v>
      </c>
      <c r="AQ34" s="36" t="s">
        <v>57</v>
      </c>
      <c r="AV34" s="35">
        <f>AW34+AX34</f>
        <v>0</v>
      </c>
      <c r="AW34" s="35">
        <f>G34*AO34</f>
        <v>0</v>
      </c>
      <c r="AX34" s="35">
        <f>G34*AP34</f>
        <v>0</v>
      </c>
      <c r="AY34" s="36" t="s">
        <v>122</v>
      </c>
      <c r="AZ34" s="36" t="s">
        <v>104</v>
      </c>
      <c r="BA34" s="12" t="s">
        <v>65</v>
      </c>
      <c r="BC34" s="35">
        <f>AW34+AX34</f>
        <v>0</v>
      </c>
      <c r="BD34" s="35">
        <f>H34/(100-BE34)*100</f>
        <v>0</v>
      </c>
      <c r="BE34" s="35">
        <v>0</v>
      </c>
      <c r="BF34" s="35">
        <f>O34</f>
        <v>12.423329000000001</v>
      </c>
      <c r="BH34" s="35">
        <f>G34*AO34</f>
        <v>0</v>
      </c>
      <c r="BI34" s="35">
        <f>G34*AP34</f>
        <v>0</v>
      </c>
      <c r="BJ34" s="35">
        <f>G34*H34</f>
        <v>0</v>
      </c>
      <c r="BK34" s="35"/>
      <c r="BL34" s="35">
        <v>59</v>
      </c>
      <c r="BW34" s="35" t="str">
        <f>I34</f>
        <v>21</v>
      </c>
      <c r="BX34" s="4" t="s">
        <v>121</v>
      </c>
    </row>
    <row r="35" spans="1:76" ht="76.5" x14ac:dyDescent="0.25">
      <c r="A35" s="38"/>
      <c r="C35" s="39" t="s">
        <v>69</v>
      </c>
      <c r="D35" s="85" t="s">
        <v>123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7"/>
      <c r="BX35" s="40" t="s">
        <v>123</v>
      </c>
    </row>
    <row r="36" spans="1:76" x14ac:dyDescent="0.25">
      <c r="A36" s="2" t="s">
        <v>55</v>
      </c>
      <c r="B36" s="3" t="s">
        <v>53</v>
      </c>
      <c r="C36" s="3" t="s">
        <v>124</v>
      </c>
      <c r="D36" s="77" t="s">
        <v>125</v>
      </c>
      <c r="E36" s="78"/>
      <c r="F36" s="3" t="s">
        <v>89</v>
      </c>
      <c r="G36" s="35">
        <v>176.5155</v>
      </c>
      <c r="H36" s="35">
        <v>0</v>
      </c>
      <c r="I36" s="36" t="s">
        <v>61</v>
      </c>
      <c r="J36" s="35">
        <f>G36*AO36</f>
        <v>0</v>
      </c>
      <c r="K36" s="35">
        <f>G36*AP36</f>
        <v>0</v>
      </c>
      <c r="L36" s="35">
        <f>G36*H36</f>
        <v>0</v>
      </c>
      <c r="M36" s="35">
        <f>L36*(1+BW36/100)</f>
        <v>0</v>
      </c>
      <c r="N36" s="35">
        <v>0.17199999999999999</v>
      </c>
      <c r="O36" s="35">
        <f>G36*N36</f>
        <v>30.360665999999998</v>
      </c>
      <c r="P36" s="37" t="s">
        <v>62</v>
      </c>
      <c r="Z36" s="35">
        <f>IF(AQ36="5",BJ36,0)</f>
        <v>0</v>
      </c>
      <c r="AB36" s="35">
        <f>IF(AQ36="1",BH36,0)</f>
        <v>0</v>
      </c>
      <c r="AC36" s="35">
        <f>IF(AQ36="1",BI36,0)</f>
        <v>0</v>
      </c>
      <c r="AD36" s="35">
        <f>IF(AQ36="7",BH36,0)</f>
        <v>0</v>
      </c>
      <c r="AE36" s="35">
        <f>IF(AQ36="7",BI36,0)</f>
        <v>0</v>
      </c>
      <c r="AF36" s="35">
        <f>IF(AQ36="2",BH36,0)</f>
        <v>0</v>
      </c>
      <c r="AG36" s="35">
        <f>IF(AQ36="2",BI36,0)</f>
        <v>0</v>
      </c>
      <c r="AH36" s="35">
        <f>IF(AQ36="0",BJ36,0)</f>
        <v>0</v>
      </c>
      <c r="AI36" s="12" t="s">
        <v>53</v>
      </c>
      <c r="AJ36" s="35">
        <f>IF(AN36=0,L36,0)</f>
        <v>0</v>
      </c>
      <c r="AK36" s="35">
        <f>IF(AN36=12,L36,0)</f>
        <v>0</v>
      </c>
      <c r="AL36" s="35">
        <f>IF(AN36=21,L36,0)</f>
        <v>0</v>
      </c>
      <c r="AN36" s="35">
        <v>21</v>
      </c>
      <c r="AO36" s="35">
        <f>H36*1</f>
        <v>0</v>
      </c>
      <c r="AP36" s="35">
        <f>H36*(1-1)</f>
        <v>0</v>
      </c>
      <c r="AQ36" s="36" t="s">
        <v>57</v>
      </c>
      <c r="AV36" s="35">
        <f>AW36+AX36</f>
        <v>0</v>
      </c>
      <c r="AW36" s="35">
        <f>G36*AO36</f>
        <v>0</v>
      </c>
      <c r="AX36" s="35">
        <f>G36*AP36</f>
        <v>0</v>
      </c>
      <c r="AY36" s="36" t="s">
        <v>122</v>
      </c>
      <c r="AZ36" s="36" t="s">
        <v>104</v>
      </c>
      <c r="BA36" s="12" t="s">
        <v>65</v>
      </c>
      <c r="BC36" s="35">
        <f>AW36+AX36</f>
        <v>0</v>
      </c>
      <c r="BD36" s="35">
        <f>H36/(100-BE36)*100</f>
        <v>0</v>
      </c>
      <c r="BE36" s="35">
        <v>0</v>
      </c>
      <c r="BF36" s="35">
        <f>O36</f>
        <v>30.360665999999998</v>
      </c>
      <c r="BH36" s="35">
        <f>G36*AO36</f>
        <v>0</v>
      </c>
      <c r="BI36" s="35">
        <f>G36*AP36</f>
        <v>0</v>
      </c>
      <c r="BJ36" s="35">
        <f>G36*H36</f>
        <v>0</v>
      </c>
      <c r="BK36" s="35"/>
      <c r="BL36" s="35">
        <v>59</v>
      </c>
      <c r="BW36" s="35" t="str">
        <f>I36</f>
        <v>21</v>
      </c>
      <c r="BX36" s="4" t="s">
        <v>125</v>
      </c>
    </row>
    <row r="37" spans="1:76" ht="76.5" x14ac:dyDescent="0.25">
      <c r="A37" s="38"/>
      <c r="C37" s="39" t="s">
        <v>69</v>
      </c>
      <c r="D37" s="85" t="s">
        <v>126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7"/>
      <c r="BX37" s="40" t="s">
        <v>126</v>
      </c>
    </row>
    <row r="38" spans="1:76" x14ac:dyDescent="0.25">
      <c r="A38" s="2" t="s">
        <v>127</v>
      </c>
      <c r="B38" s="3" t="s">
        <v>53</v>
      </c>
      <c r="C38" s="3" t="s">
        <v>128</v>
      </c>
      <c r="D38" s="77" t="s">
        <v>129</v>
      </c>
      <c r="E38" s="78"/>
      <c r="F38" s="3" t="s">
        <v>130</v>
      </c>
      <c r="G38" s="35">
        <v>80.150000000000006</v>
      </c>
      <c r="H38" s="35">
        <v>0</v>
      </c>
      <c r="I38" s="36" t="s">
        <v>61</v>
      </c>
      <c r="J38" s="35">
        <f>G38*AO38</f>
        <v>0</v>
      </c>
      <c r="K38" s="35">
        <f>G38*AP38</f>
        <v>0</v>
      </c>
      <c r="L38" s="35">
        <f>G38*H38</f>
        <v>0</v>
      </c>
      <c r="M38" s="35">
        <f>L38*(1+BW38/100)</f>
        <v>0</v>
      </c>
      <c r="N38" s="35">
        <v>3.6000000000000002E-4</v>
      </c>
      <c r="O38" s="35">
        <f>G38*N38</f>
        <v>2.8854000000000005E-2</v>
      </c>
      <c r="P38" s="37" t="s">
        <v>62</v>
      </c>
      <c r="Z38" s="35">
        <f>IF(AQ38="5",BJ38,0)</f>
        <v>0</v>
      </c>
      <c r="AB38" s="35">
        <f>IF(AQ38="1",BH38,0)</f>
        <v>0</v>
      </c>
      <c r="AC38" s="35">
        <f>IF(AQ38="1",BI38,0)</f>
        <v>0</v>
      </c>
      <c r="AD38" s="35">
        <f>IF(AQ38="7",BH38,0)</f>
        <v>0</v>
      </c>
      <c r="AE38" s="35">
        <f>IF(AQ38="7",BI38,0)</f>
        <v>0</v>
      </c>
      <c r="AF38" s="35">
        <f>IF(AQ38="2",BH38,0)</f>
        <v>0</v>
      </c>
      <c r="AG38" s="35">
        <f>IF(AQ38="2",BI38,0)</f>
        <v>0</v>
      </c>
      <c r="AH38" s="35">
        <f>IF(AQ38="0",BJ38,0)</f>
        <v>0</v>
      </c>
      <c r="AI38" s="12" t="s">
        <v>53</v>
      </c>
      <c r="AJ38" s="35">
        <f>IF(AN38=0,L38,0)</f>
        <v>0</v>
      </c>
      <c r="AK38" s="35">
        <f>IF(AN38=12,L38,0)</f>
        <v>0</v>
      </c>
      <c r="AL38" s="35">
        <f>IF(AN38=21,L38,0)</f>
        <v>0</v>
      </c>
      <c r="AN38" s="35">
        <v>21</v>
      </c>
      <c r="AO38" s="35">
        <f>H38*0.066595841</f>
        <v>0</v>
      </c>
      <c r="AP38" s="35">
        <f>H38*(1-0.066595841)</f>
        <v>0</v>
      </c>
      <c r="AQ38" s="36" t="s">
        <v>57</v>
      </c>
      <c r="AV38" s="35">
        <f>AW38+AX38</f>
        <v>0</v>
      </c>
      <c r="AW38" s="35">
        <f>G38*AO38</f>
        <v>0</v>
      </c>
      <c r="AX38" s="35">
        <f>G38*AP38</f>
        <v>0</v>
      </c>
      <c r="AY38" s="36" t="s">
        <v>122</v>
      </c>
      <c r="AZ38" s="36" t="s">
        <v>104</v>
      </c>
      <c r="BA38" s="12" t="s">
        <v>65</v>
      </c>
      <c r="BC38" s="35">
        <f>AW38+AX38</f>
        <v>0</v>
      </c>
      <c r="BD38" s="35">
        <f>H38/(100-BE38)*100</f>
        <v>0</v>
      </c>
      <c r="BE38" s="35">
        <v>0</v>
      </c>
      <c r="BF38" s="35">
        <f>O38</f>
        <v>2.8854000000000005E-2</v>
      </c>
      <c r="BH38" s="35">
        <f>G38*AO38</f>
        <v>0</v>
      </c>
      <c r="BI38" s="35">
        <f>G38*AP38</f>
        <v>0</v>
      </c>
      <c r="BJ38" s="35">
        <f>G38*H38</f>
        <v>0</v>
      </c>
      <c r="BK38" s="35"/>
      <c r="BL38" s="35">
        <v>59</v>
      </c>
      <c r="BW38" s="35" t="str">
        <f>I38</f>
        <v>21</v>
      </c>
      <c r="BX38" s="4" t="s">
        <v>129</v>
      </c>
    </row>
    <row r="39" spans="1:76" x14ac:dyDescent="0.25">
      <c r="A39" s="31" t="s">
        <v>52</v>
      </c>
      <c r="B39" s="32" t="s">
        <v>53</v>
      </c>
      <c r="C39" s="32" t="s">
        <v>131</v>
      </c>
      <c r="D39" s="83" t="s">
        <v>132</v>
      </c>
      <c r="E39" s="84"/>
      <c r="F39" s="33" t="s">
        <v>4</v>
      </c>
      <c r="G39" s="33" t="s">
        <v>4</v>
      </c>
      <c r="H39" s="33" t="s">
        <v>4</v>
      </c>
      <c r="I39" s="33" t="s">
        <v>4</v>
      </c>
      <c r="J39" s="1">
        <f>SUM(J40:J47)</f>
        <v>0</v>
      </c>
      <c r="K39" s="1">
        <f>SUM(K40:K47)</f>
        <v>0</v>
      </c>
      <c r="L39" s="1">
        <f>SUM(L40:L47)</f>
        <v>0</v>
      </c>
      <c r="M39" s="1">
        <f>SUM(M40:M47)</f>
        <v>0</v>
      </c>
      <c r="N39" s="12" t="s">
        <v>52</v>
      </c>
      <c r="O39" s="1">
        <f>SUM(O40:O47)</f>
        <v>60.318161000000003</v>
      </c>
      <c r="P39" s="34" t="s">
        <v>52</v>
      </c>
      <c r="AI39" s="12" t="s">
        <v>53</v>
      </c>
      <c r="AS39" s="1">
        <f>SUM(AJ40:AJ47)</f>
        <v>0</v>
      </c>
      <c r="AT39" s="1">
        <f>SUM(AK40:AK47)</f>
        <v>0</v>
      </c>
      <c r="AU39" s="1">
        <f>SUM(AL40:AL47)</f>
        <v>0</v>
      </c>
    </row>
    <row r="40" spans="1:76" x14ac:dyDescent="0.25">
      <c r="A40" s="2" t="s">
        <v>133</v>
      </c>
      <c r="B40" s="3" t="s">
        <v>53</v>
      </c>
      <c r="C40" s="3" t="s">
        <v>134</v>
      </c>
      <c r="D40" s="77" t="s">
        <v>135</v>
      </c>
      <c r="E40" s="78"/>
      <c r="F40" s="3" t="s">
        <v>130</v>
      </c>
      <c r="G40" s="35">
        <v>225.59</v>
      </c>
      <c r="H40" s="35">
        <v>0</v>
      </c>
      <c r="I40" s="36" t="s">
        <v>61</v>
      </c>
      <c r="J40" s="35">
        <f>G40*AO40</f>
        <v>0</v>
      </c>
      <c r="K40" s="35">
        <f>G40*AP40</f>
        <v>0</v>
      </c>
      <c r="L40" s="35">
        <f>G40*H40</f>
        <v>0</v>
      </c>
      <c r="M40" s="35">
        <f>L40*(1+BW40/100)</f>
        <v>0</v>
      </c>
      <c r="N40" s="35">
        <v>0.188</v>
      </c>
      <c r="O40" s="35">
        <f>G40*N40</f>
        <v>42.410919999999997</v>
      </c>
      <c r="P40" s="37" t="s">
        <v>62</v>
      </c>
      <c r="Z40" s="35">
        <f>IF(AQ40="5",BJ40,0)</f>
        <v>0</v>
      </c>
      <c r="AB40" s="35">
        <f>IF(AQ40="1",BH40,0)</f>
        <v>0</v>
      </c>
      <c r="AC40" s="35">
        <f>IF(AQ40="1",BI40,0)</f>
        <v>0</v>
      </c>
      <c r="AD40" s="35">
        <f>IF(AQ40="7",BH40,0)</f>
        <v>0</v>
      </c>
      <c r="AE40" s="35">
        <f>IF(AQ40="7",BI40,0)</f>
        <v>0</v>
      </c>
      <c r="AF40" s="35">
        <f>IF(AQ40="2",BH40,0)</f>
        <v>0</v>
      </c>
      <c r="AG40" s="35">
        <f>IF(AQ40="2",BI40,0)</f>
        <v>0</v>
      </c>
      <c r="AH40" s="35">
        <f>IF(AQ40="0",BJ40,0)</f>
        <v>0</v>
      </c>
      <c r="AI40" s="12" t="s">
        <v>53</v>
      </c>
      <c r="AJ40" s="35">
        <f>IF(AN40=0,L40,0)</f>
        <v>0</v>
      </c>
      <c r="AK40" s="35">
        <f>IF(AN40=12,L40,0)</f>
        <v>0</v>
      </c>
      <c r="AL40" s="35">
        <f>IF(AN40=21,L40,0)</f>
        <v>0</v>
      </c>
      <c r="AN40" s="35">
        <v>21</v>
      </c>
      <c r="AO40" s="35">
        <f>H40*0.580653991</f>
        <v>0</v>
      </c>
      <c r="AP40" s="35">
        <f>H40*(1-0.580653991)</f>
        <v>0</v>
      </c>
      <c r="AQ40" s="36" t="s">
        <v>57</v>
      </c>
      <c r="AV40" s="35">
        <f>AW40+AX40</f>
        <v>0</v>
      </c>
      <c r="AW40" s="35">
        <f>G40*AO40</f>
        <v>0</v>
      </c>
      <c r="AX40" s="35">
        <f>G40*AP40</f>
        <v>0</v>
      </c>
      <c r="AY40" s="36" t="s">
        <v>136</v>
      </c>
      <c r="AZ40" s="36" t="s">
        <v>137</v>
      </c>
      <c r="BA40" s="12" t="s">
        <v>65</v>
      </c>
      <c r="BC40" s="35">
        <f>AW40+AX40</f>
        <v>0</v>
      </c>
      <c r="BD40" s="35">
        <f>H40/(100-BE40)*100</f>
        <v>0</v>
      </c>
      <c r="BE40" s="35">
        <v>0</v>
      </c>
      <c r="BF40" s="35">
        <f>O40</f>
        <v>42.410919999999997</v>
      </c>
      <c r="BH40" s="35">
        <f>G40*AO40</f>
        <v>0</v>
      </c>
      <c r="BI40" s="35">
        <f>G40*AP40</f>
        <v>0</v>
      </c>
      <c r="BJ40" s="35">
        <f>G40*H40</f>
        <v>0</v>
      </c>
      <c r="BK40" s="35"/>
      <c r="BL40" s="35">
        <v>91</v>
      </c>
      <c r="BW40" s="35" t="str">
        <f>I40</f>
        <v>21</v>
      </c>
      <c r="BX40" s="4" t="s">
        <v>135</v>
      </c>
    </row>
    <row r="41" spans="1:76" x14ac:dyDescent="0.25">
      <c r="A41" s="38"/>
      <c r="C41" s="39" t="s">
        <v>69</v>
      </c>
      <c r="D41" s="85" t="s">
        <v>138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7"/>
      <c r="BX41" s="40" t="s">
        <v>138</v>
      </c>
    </row>
    <row r="42" spans="1:76" x14ac:dyDescent="0.25">
      <c r="A42" s="2" t="s">
        <v>139</v>
      </c>
      <c r="B42" s="3" t="s">
        <v>53</v>
      </c>
      <c r="C42" s="3" t="s">
        <v>140</v>
      </c>
      <c r="D42" s="77" t="s">
        <v>141</v>
      </c>
      <c r="E42" s="78"/>
      <c r="F42" s="3" t="s">
        <v>142</v>
      </c>
      <c r="G42" s="35">
        <v>4</v>
      </c>
      <c r="H42" s="35">
        <v>0</v>
      </c>
      <c r="I42" s="36" t="s">
        <v>61</v>
      </c>
      <c r="J42" s="35">
        <f t="shared" ref="J42:J47" si="0">G42*AO42</f>
        <v>0</v>
      </c>
      <c r="K42" s="35">
        <f t="shared" ref="K42:K47" si="1">G42*AP42</f>
        <v>0</v>
      </c>
      <c r="L42" s="35">
        <f t="shared" ref="L42:L47" si="2">G42*H42</f>
        <v>0</v>
      </c>
      <c r="M42" s="35">
        <f t="shared" ref="M42:M47" si="3">L42*(1+BW42/100)</f>
        <v>0</v>
      </c>
      <c r="N42" s="35">
        <v>6.7000000000000004E-2</v>
      </c>
      <c r="O42" s="35">
        <f t="shared" ref="O42:O47" si="4">G42*N42</f>
        <v>0.26800000000000002</v>
      </c>
      <c r="P42" s="37" t="s">
        <v>62</v>
      </c>
      <c r="Z42" s="35">
        <f t="shared" ref="Z42:Z47" si="5">IF(AQ42="5",BJ42,0)</f>
        <v>0</v>
      </c>
      <c r="AB42" s="35">
        <f t="shared" ref="AB42:AB47" si="6">IF(AQ42="1",BH42,0)</f>
        <v>0</v>
      </c>
      <c r="AC42" s="35">
        <f t="shared" ref="AC42:AC47" si="7">IF(AQ42="1",BI42,0)</f>
        <v>0</v>
      </c>
      <c r="AD42" s="35">
        <f t="shared" ref="AD42:AD47" si="8">IF(AQ42="7",BH42,0)</f>
        <v>0</v>
      </c>
      <c r="AE42" s="35">
        <f t="shared" ref="AE42:AE47" si="9">IF(AQ42="7",BI42,0)</f>
        <v>0</v>
      </c>
      <c r="AF42" s="35">
        <f t="shared" ref="AF42:AF47" si="10">IF(AQ42="2",BH42,0)</f>
        <v>0</v>
      </c>
      <c r="AG42" s="35">
        <f t="shared" ref="AG42:AG47" si="11">IF(AQ42="2",BI42,0)</f>
        <v>0</v>
      </c>
      <c r="AH42" s="35">
        <f t="shared" ref="AH42:AH47" si="12">IF(AQ42="0",BJ42,0)</f>
        <v>0</v>
      </c>
      <c r="AI42" s="12" t="s">
        <v>53</v>
      </c>
      <c r="AJ42" s="35">
        <f t="shared" ref="AJ42:AJ47" si="13">IF(AN42=0,L42,0)</f>
        <v>0</v>
      </c>
      <c r="AK42" s="35">
        <f t="shared" ref="AK42:AK47" si="14">IF(AN42=12,L42,0)</f>
        <v>0</v>
      </c>
      <c r="AL42" s="35">
        <f t="shared" ref="AL42:AL47" si="15">IF(AN42=21,L42,0)</f>
        <v>0</v>
      </c>
      <c r="AN42" s="35">
        <v>21</v>
      </c>
      <c r="AO42" s="35">
        <f>H42*1</f>
        <v>0</v>
      </c>
      <c r="AP42" s="35">
        <f>H42*(1-1)</f>
        <v>0</v>
      </c>
      <c r="AQ42" s="36" t="s">
        <v>57</v>
      </c>
      <c r="AV42" s="35">
        <f t="shared" ref="AV42:AV47" si="16">AW42+AX42</f>
        <v>0</v>
      </c>
      <c r="AW42" s="35">
        <f t="shared" ref="AW42:AW47" si="17">G42*AO42</f>
        <v>0</v>
      </c>
      <c r="AX42" s="35">
        <f t="shared" ref="AX42:AX47" si="18">G42*AP42</f>
        <v>0</v>
      </c>
      <c r="AY42" s="36" t="s">
        <v>136</v>
      </c>
      <c r="AZ42" s="36" t="s">
        <v>137</v>
      </c>
      <c r="BA42" s="12" t="s">
        <v>65</v>
      </c>
      <c r="BC42" s="35">
        <f t="shared" ref="BC42:BC47" si="19">AW42+AX42</f>
        <v>0</v>
      </c>
      <c r="BD42" s="35">
        <f t="shared" ref="BD42:BD47" si="20">H42/(100-BE42)*100</f>
        <v>0</v>
      </c>
      <c r="BE42" s="35">
        <v>0</v>
      </c>
      <c r="BF42" s="35">
        <f t="shared" ref="BF42:BF47" si="21">O42</f>
        <v>0.26800000000000002</v>
      </c>
      <c r="BH42" s="35">
        <f t="shared" ref="BH42:BH47" si="22">G42*AO42</f>
        <v>0</v>
      </c>
      <c r="BI42" s="35">
        <f t="shared" ref="BI42:BI47" si="23">G42*AP42</f>
        <v>0</v>
      </c>
      <c r="BJ42" s="35">
        <f t="shared" ref="BJ42:BJ47" si="24">G42*H42</f>
        <v>0</v>
      </c>
      <c r="BK42" s="35"/>
      <c r="BL42" s="35">
        <v>91</v>
      </c>
      <c r="BW42" s="35" t="str">
        <f t="shared" ref="BW42:BW47" si="25">I42</f>
        <v>21</v>
      </c>
      <c r="BX42" s="4" t="s">
        <v>141</v>
      </c>
    </row>
    <row r="43" spans="1:76" x14ac:dyDescent="0.25">
      <c r="A43" s="2" t="s">
        <v>71</v>
      </c>
      <c r="B43" s="3" t="s">
        <v>53</v>
      </c>
      <c r="C43" s="3" t="s">
        <v>143</v>
      </c>
      <c r="D43" s="77" t="s">
        <v>144</v>
      </c>
      <c r="E43" s="78"/>
      <c r="F43" s="3" t="s">
        <v>142</v>
      </c>
      <c r="G43" s="35">
        <v>4</v>
      </c>
      <c r="H43" s="35">
        <v>0</v>
      </c>
      <c r="I43" s="36" t="s">
        <v>61</v>
      </c>
      <c r="J43" s="35">
        <f t="shared" si="0"/>
        <v>0</v>
      </c>
      <c r="K43" s="35">
        <f t="shared" si="1"/>
        <v>0</v>
      </c>
      <c r="L43" s="35">
        <f t="shared" si="2"/>
        <v>0</v>
      </c>
      <c r="M43" s="35">
        <f t="shared" si="3"/>
        <v>0</v>
      </c>
      <c r="N43" s="35">
        <v>6.7000000000000004E-2</v>
      </c>
      <c r="O43" s="35">
        <f t="shared" si="4"/>
        <v>0.26800000000000002</v>
      </c>
      <c r="P43" s="37" t="s">
        <v>62</v>
      </c>
      <c r="Z43" s="35">
        <f t="shared" si="5"/>
        <v>0</v>
      </c>
      <c r="AB43" s="35">
        <f t="shared" si="6"/>
        <v>0</v>
      </c>
      <c r="AC43" s="35">
        <f t="shared" si="7"/>
        <v>0</v>
      </c>
      <c r="AD43" s="35">
        <f t="shared" si="8"/>
        <v>0</v>
      </c>
      <c r="AE43" s="35">
        <f t="shared" si="9"/>
        <v>0</v>
      </c>
      <c r="AF43" s="35">
        <f t="shared" si="10"/>
        <v>0</v>
      </c>
      <c r="AG43" s="35">
        <f t="shared" si="11"/>
        <v>0</v>
      </c>
      <c r="AH43" s="35">
        <f t="shared" si="12"/>
        <v>0</v>
      </c>
      <c r="AI43" s="12" t="s">
        <v>53</v>
      </c>
      <c r="AJ43" s="35">
        <f t="shared" si="13"/>
        <v>0</v>
      </c>
      <c r="AK43" s="35">
        <f t="shared" si="14"/>
        <v>0</v>
      </c>
      <c r="AL43" s="35">
        <f t="shared" si="15"/>
        <v>0</v>
      </c>
      <c r="AN43" s="35">
        <v>21</v>
      </c>
      <c r="AO43" s="35">
        <f>H43*1</f>
        <v>0</v>
      </c>
      <c r="AP43" s="35">
        <f>H43*(1-1)</f>
        <v>0</v>
      </c>
      <c r="AQ43" s="36" t="s">
        <v>57</v>
      </c>
      <c r="AV43" s="35">
        <f t="shared" si="16"/>
        <v>0</v>
      </c>
      <c r="AW43" s="35">
        <f t="shared" si="17"/>
        <v>0</v>
      </c>
      <c r="AX43" s="35">
        <f t="shared" si="18"/>
        <v>0</v>
      </c>
      <c r="AY43" s="36" t="s">
        <v>136</v>
      </c>
      <c r="AZ43" s="36" t="s">
        <v>137</v>
      </c>
      <c r="BA43" s="12" t="s">
        <v>65</v>
      </c>
      <c r="BC43" s="35">
        <f t="shared" si="19"/>
        <v>0</v>
      </c>
      <c r="BD43" s="35">
        <f t="shared" si="20"/>
        <v>0</v>
      </c>
      <c r="BE43" s="35">
        <v>0</v>
      </c>
      <c r="BF43" s="35">
        <f t="shared" si="21"/>
        <v>0.26800000000000002</v>
      </c>
      <c r="BH43" s="35">
        <f t="shared" si="22"/>
        <v>0</v>
      </c>
      <c r="BI43" s="35">
        <f t="shared" si="23"/>
        <v>0</v>
      </c>
      <c r="BJ43" s="35">
        <f t="shared" si="24"/>
        <v>0</v>
      </c>
      <c r="BK43" s="35"/>
      <c r="BL43" s="35">
        <v>91</v>
      </c>
      <c r="BW43" s="35" t="str">
        <f t="shared" si="25"/>
        <v>21</v>
      </c>
      <c r="BX43" s="4" t="s">
        <v>144</v>
      </c>
    </row>
    <row r="44" spans="1:76" x14ac:dyDescent="0.25">
      <c r="A44" s="2" t="s">
        <v>77</v>
      </c>
      <c r="B44" s="3" t="s">
        <v>53</v>
      </c>
      <c r="C44" s="3" t="s">
        <v>145</v>
      </c>
      <c r="D44" s="77" t="s">
        <v>146</v>
      </c>
      <c r="E44" s="78"/>
      <c r="F44" s="3" t="s">
        <v>142</v>
      </c>
      <c r="G44" s="35">
        <v>47.86</v>
      </c>
      <c r="H44" s="35">
        <v>0</v>
      </c>
      <c r="I44" s="36" t="s">
        <v>61</v>
      </c>
      <c r="J44" s="35">
        <f t="shared" si="0"/>
        <v>0</v>
      </c>
      <c r="K44" s="35">
        <f t="shared" si="1"/>
        <v>0</v>
      </c>
      <c r="L44" s="35">
        <f t="shared" si="2"/>
        <v>0</v>
      </c>
      <c r="M44" s="35">
        <f t="shared" si="3"/>
        <v>0</v>
      </c>
      <c r="N44" s="35">
        <v>4.8300000000000003E-2</v>
      </c>
      <c r="O44" s="35">
        <f t="shared" si="4"/>
        <v>2.3116380000000003</v>
      </c>
      <c r="P44" s="37" t="s">
        <v>62</v>
      </c>
      <c r="Z44" s="35">
        <f t="shared" si="5"/>
        <v>0</v>
      </c>
      <c r="AB44" s="35">
        <f t="shared" si="6"/>
        <v>0</v>
      </c>
      <c r="AC44" s="35">
        <f t="shared" si="7"/>
        <v>0</v>
      </c>
      <c r="AD44" s="35">
        <f t="shared" si="8"/>
        <v>0</v>
      </c>
      <c r="AE44" s="35">
        <f t="shared" si="9"/>
        <v>0</v>
      </c>
      <c r="AF44" s="35">
        <f t="shared" si="10"/>
        <v>0</v>
      </c>
      <c r="AG44" s="35">
        <f t="shared" si="11"/>
        <v>0</v>
      </c>
      <c r="AH44" s="35">
        <f t="shared" si="12"/>
        <v>0</v>
      </c>
      <c r="AI44" s="12" t="s">
        <v>53</v>
      </c>
      <c r="AJ44" s="35">
        <f t="shared" si="13"/>
        <v>0</v>
      </c>
      <c r="AK44" s="35">
        <f t="shared" si="14"/>
        <v>0</v>
      </c>
      <c r="AL44" s="35">
        <f t="shared" si="15"/>
        <v>0</v>
      </c>
      <c r="AN44" s="35">
        <v>21</v>
      </c>
      <c r="AO44" s="35">
        <f>H44*1</f>
        <v>0</v>
      </c>
      <c r="AP44" s="35">
        <f>H44*(1-1)</f>
        <v>0</v>
      </c>
      <c r="AQ44" s="36" t="s">
        <v>57</v>
      </c>
      <c r="AV44" s="35">
        <f t="shared" si="16"/>
        <v>0</v>
      </c>
      <c r="AW44" s="35">
        <f t="shared" si="17"/>
        <v>0</v>
      </c>
      <c r="AX44" s="35">
        <f t="shared" si="18"/>
        <v>0</v>
      </c>
      <c r="AY44" s="36" t="s">
        <v>136</v>
      </c>
      <c r="AZ44" s="36" t="s">
        <v>137</v>
      </c>
      <c r="BA44" s="12" t="s">
        <v>65</v>
      </c>
      <c r="BC44" s="35">
        <f t="shared" si="19"/>
        <v>0</v>
      </c>
      <c r="BD44" s="35">
        <f t="shared" si="20"/>
        <v>0</v>
      </c>
      <c r="BE44" s="35">
        <v>0</v>
      </c>
      <c r="BF44" s="35">
        <f t="shared" si="21"/>
        <v>2.3116380000000003</v>
      </c>
      <c r="BH44" s="35">
        <f t="shared" si="22"/>
        <v>0</v>
      </c>
      <c r="BI44" s="35">
        <f t="shared" si="23"/>
        <v>0</v>
      </c>
      <c r="BJ44" s="35">
        <f t="shared" si="24"/>
        <v>0</v>
      </c>
      <c r="BK44" s="35"/>
      <c r="BL44" s="35">
        <v>91</v>
      </c>
      <c r="BW44" s="35" t="str">
        <f t="shared" si="25"/>
        <v>21</v>
      </c>
      <c r="BX44" s="4" t="s">
        <v>146</v>
      </c>
    </row>
    <row r="45" spans="1:76" x14ac:dyDescent="0.25">
      <c r="A45" s="2" t="s">
        <v>84</v>
      </c>
      <c r="B45" s="3" t="s">
        <v>53</v>
      </c>
      <c r="C45" s="3" t="s">
        <v>147</v>
      </c>
      <c r="D45" s="77" t="s">
        <v>148</v>
      </c>
      <c r="E45" s="78"/>
      <c r="F45" s="3" t="s">
        <v>142</v>
      </c>
      <c r="G45" s="35">
        <v>183.43</v>
      </c>
      <c r="H45" s="35">
        <v>0</v>
      </c>
      <c r="I45" s="36" t="s">
        <v>61</v>
      </c>
      <c r="J45" s="35">
        <f t="shared" si="0"/>
        <v>0</v>
      </c>
      <c r="K45" s="35">
        <f t="shared" si="1"/>
        <v>0</v>
      </c>
      <c r="L45" s="35">
        <f t="shared" si="2"/>
        <v>0</v>
      </c>
      <c r="M45" s="35">
        <f t="shared" si="3"/>
        <v>0</v>
      </c>
      <c r="N45" s="35">
        <v>8.2100000000000006E-2</v>
      </c>
      <c r="O45" s="35">
        <f t="shared" si="4"/>
        <v>15.059603000000001</v>
      </c>
      <c r="P45" s="37" t="s">
        <v>62</v>
      </c>
      <c r="Z45" s="35">
        <f t="shared" si="5"/>
        <v>0</v>
      </c>
      <c r="AB45" s="35">
        <f t="shared" si="6"/>
        <v>0</v>
      </c>
      <c r="AC45" s="35">
        <f t="shared" si="7"/>
        <v>0</v>
      </c>
      <c r="AD45" s="35">
        <f t="shared" si="8"/>
        <v>0</v>
      </c>
      <c r="AE45" s="35">
        <f t="shared" si="9"/>
        <v>0</v>
      </c>
      <c r="AF45" s="35">
        <f t="shared" si="10"/>
        <v>0</v>
      </c>
      <c r="AG45" s="35">
        <f t="shared" si="11"/>
        <v>0</v>
      </c>
      <c r="AH45" s="35">
        <f t="shared" si="12"/>
        <v>0</v>
      </c>
      <c r="AI45" s="12" t="s">
        <v>53</v>
      </c>
      <c r="AJ45" s="35">
        <f t="shared" si="13"/>
        <v>0</v>
      </c>
      <c r="AK45" s="35">
        <f t="shared" si="14"/>
        <v>0</v>
      </c>
      <c r="AL45" s="35">
        <f t="shared" si="15"/>
        <v>0</v>
      </c>
      <c r="AN45" s="35">
        <v>21</v>
      </c>
      <c r="AO45" s="35">
        <f>H45*1</f>
        <v>0</v>
      </c>
      <c r="AP45" s="35">
        <f>H45*(1-1)</f>
        <v>0</v>
      </c>
      <c r="AQ45" s="36" t="s">
        <v>57</v>
      </c>
      <c r="AV45" s="35">
        <f t="shared" si="16"/>
        <v>0</v>
      </c>
      <c r="AW45" s="35">
        <f t="shared" si="17"/>
        <v>0</v>
      </c>
      <c r="AX45" s="35">
        <f t="shared" si="18"/>
        <v>0</v>
      </c>
      <c r="AY45" s="36" t="s">
        <v>136</v>
      </c>
      <c r="AZ45" s="36" t="s">
        <v>137</v>
      </c>
      <c r="BA45" s="12" t="s">
        <v>65</v>
      </c>
      <c r="BC45" s="35">
        <f t="shared" si="19"/>
        <v>0</v>
      </c>
      <c r="BD45" s="35">
        <f t="shared" si="20"/>
        <v>0</v>
      </c>
      <c r="BE45" s="35">
        <v>0</v>
      </c>
      <c r="BF45" s="35">
        <f t="shared" si="21"/>
        <v>15.059603000000001</v>
      </c>
      <c r="BH45" s="35">
        <f t="shared" si="22"/>
        <v>0</v>
      </c>
      <c r="BI45" s="35">
        <f t="shared" si="23"/>
        <v>0</v>
      </c>
      <c r="BJ45" s="35">
        <f t="shared" si="24"/>
        <v>0</v>
      </c>
      <c r="BK45" s="35"/>
      <c r="BL45" s="35">
        <v>91</v>
      </c>
      <c r="BW45" s="35" t="str">
        <f t="shared" si="25"/>
        <v>21</v>
      </c>
      <c r="BX45" s="4" t="s">
        <v>148</v>
      </c>
    </row>
    <row r="46" spans="1:76" x14ac:dyDescent="0.25">
      <c r="A46" s="2" t="s">
        <v>92</v>
      </c>
      <c r="B46" s="3" t="s">
        <v>53</v>
      </c>
      <c r="C46" s="3" t="s">
        <v>149</v>
      </c>
      <c r="D46" s="77" t="s">
        <v>150</v>
      </c>
      <c r="E46" s="78"/>
      <c r="F46" s="3" t="s">
        <v>151</v>
      </c>
      <c r="G46" s="35">
        <v>227.37634</v>
      </c>
      <c r="H46" s="35">
        <v>0</v>
      </c>
      <c r="I46" s="36" t="s">
        <v>61</v>
      </c>
      <c r="J46" s="35">
        <f t="shared" si="0"/>
        <v>0</v>
      </c>
      <c r="K46" s="35">
        <f t="shared" si="1"/>
        <v>0</v>
      </c>
      <c r="L46" s="35">
        <f t="shared" si="2"/>
        <v>0</v>
      </c>
      <c r="M46" s="35">
        <f t="shared" si="3"/>
        <v>0</v>
      </c>
      <c r="N46" s="35">
        <v>0</v>
      </c>
      <c r="O46" s="35">
        <f t="shared" si="4"/>
        <v>0</v>
      </c>
      <c r="P46" s="37" t="s">
        <v>62</v>
      </c>
      <c r="Z46" s="35">
        <f t="shared" si="5"/>
        <v>0</v>
      </c>
      <c r="AB46" s="35">
        <f t="shared" si="6"/>
        <v>0</v>
      </c>
      <c r="AC46" s="35">
        <f t="shared" si="7"/>
        <v>0</v>
      </c>
      <c r="AD46" s="35">
        <f t="shared" si="8"/>
        <v>0</v>
      </c>
      <c r="AE46" s="35">
        <f t="shared" si="9"/>
        <v>0</v>
      </c>
      <c r="AF46" s="35">
        <f t="shared" si="10"/>
        <v>0</v>
      </c>
      <c r="AG46" s="35">
        <f t="shared" si="11"/>
        <v>0</v>
      </c>
      <c r="AH46" s="35">
        <f t="shared" si="12"/>
        <v>0</v>
      </c>
      <c r="AI46" s="12" t="s">
        <v>53</v>
      </c>
      <c r="AJ46" s="35">
        <f t="shared" si="13"/>
        <v>0</v>
      </c>
      <c r="AK46" s="35">
        <f t="shared" si="14"/>
        <v>0</v>
      </c>
      <c r="AL46" s="35">
        <f t="shared" si="15"/>
        <v>0</v>
      </c>
      <c r="AN46" s="35">
        <v>21</v>
      </c>
      <c r="AO46" s="35">
        <f>H46*0</f>
        <v>0</v>
      </c>
      <c r="AP46" s="35">
        <f>H46*(1-0)</f>
        <v>0</v>
      </c>
      <c r="AQ46" s="36" t="s">
        <v>86</v>
      </c>
      <c r="AV46" s="35">
        <f t="shared" si="16"/>
        <v>0</v>
      </c>
      <c r="AW46" s="35">
        <f t="shared" si="17"/>
        <v>0</v>
      </c>
      <c r="AX46" s="35">
        <f t="shared" si="18"/>
        <v>0</v>
      </c>
      <c r="AY46" s="36" t="s">
        <v>136</v>
      </c>
      <c r="AZ46" s="36" t="s">
        <v>137</v>
      </c>
      <c r="BA46" s="12" t="s">
        <v>65</v>
      </c>
      <c r="BC46" s="35">
        <f t="shared" si="19"/>
        <v>0</v>
      </c>
      <c r="BD46" s="35">
        <f t="shared" si="20"/>
        <v>0</v>
      </c>
      <c r="BE46" s="35">
        <v>0</v>
      </c>
      <c r="BF46" s="35">
        <f t="shared" si="21"/>
        <v>0</v>
      </c>
      <c r="BH46" s="35">
        <f t="shared" si="22"/>
        <v>0</v>
      </c>
      <c r="BI46" s="35">
        <f t="shared" si="23"/>
        <v>0</v>
      </c>
      <c r="BJ46" s="35">
        <f t="shared" si="24"/>
        <v>0</v>
      </c>
      <c r="BK46" s="35"/>
      <c r="BL46" s="35">
        <v>91</v>
      </c>
      <c r="BW46" s="35" t="str">
        <f t="shared" si="25"/>
        <v>21</v>
      </c>
      <c r="BX46" s="4" t="s">
        <v>150</v>
      </c>
    </row>
    <row r="47" spans="1:76" x14ac:dyDescent="0.25">
      <c r="A47" s="2" t="s">
        <v>152</v>
      </c>
      <c r="B47" s="3" t="s">
        <v>53</v>
      </c>
      <c r="C47" s="3" t="s">
        <v>153</v>
      </c>
      <c r="D47" s="77" t="s">
        <v>154</v>
      </c>
      <c r="E47" s="78"/>
      <c r="F47" s="3" t="s">
        <v>151</v>
      </c>
      <c r="G47" s="35">
        <v>635.12064999999996</v>
      </c>
      <c r="H47" s="35">
        <v>0</v>
      </c>
      <c r="I47" s="36" t="s">
        <v>61</v>
      </c>
      <c r="J47" s="35">
        <f t="shared" si="0"/>
        <v>0</v>
      </c>
      <c r="K47" s="35">
        <f t="shared" si="1"/>
        <v>0</v>
      </c>
      <c r="L47" s="35">
        <f t="shared" si="2"/>
        <v>0</v>
      </c>
      <c r="M47" s="35">
        <f t="shared" si="3"/>
        <v>0</v>
      </c>
      <c r="N47" s="35">
        <v>0</v>
      </c>
      <c r="O47" s="35">
        <f t="shared" si="4"/>
        <v>0</v>
      </c>
      <c r="P47" s="37" t="s">
        <v>62</v>
      </c>
      <c r="Z47" s="35">
        <f t="shared" si="5"/>
        <v>0</v>
      </c>
      <c r="AB47" s="35">
        <f t="shared" si="6"/>
        <v>0</v>
      </c>
      <c r="AC47" s="35">
        <f t="shared" si="7"/>
        <v>0</v>
      </c>
      <c r="AD47" s="35">
        <f t="shared" si="8"/>
        <v>0</v>
      </c>
      <c r="AE47" s="35">
        <f t="shared" si="9"/>
        <v>0</v>
      </c>
      <c r="AF47" s="35">
        <f t="shared" si="10"/>
        <v>0</v>
      </c>
      <c r="AG47" s="35">
        <f t="shared" si="11"/>
        <v>0</v>
      </c>
      <c r="AH47" s="35">
        <f t="shared" si="12"/>
        <v>0</v>
      </c>
      <c r="AI47" s="12" t="s">
        <v>53</v>
      </c>
      <c r="AJ47" s="35">
        <f t="shared" si="13"/>
        <v>0</v>
      </c>
      <c r="AK47" s="35">
        <f t="shared" si="14"/>
        <v>0</v>
      </c>
      <c r="AL47" s="35">
        <f t="shared" si="15"/>
        <v>0</v>
      </c>
      <c r="AN47" s="35">
        <v>21</v>
      </c>
      <c r="AO47" s="35">
        <f>H47*0</f>
        <v>0</v>
      </c>
      <c r="AP47" s="35">
        <f>H47*(1-0)</f>
        <v>0</v>
      </c>
      <c r="AQ47" s="36" t="s">
        <v>86</v>
      </c>
      <c r="AV47" s="35">
        <f t="shared" si="16"/>
        <v>0</v>
      </c>
      <c r="AW47" s="35">
        <f t="shared" si="17"/>
        <v>0</v>
      </c>
      <c r="AX47" s="35">
        <f t="shared" si="18"/>
        <v>0</v>
      </c>
      <c r="AY47" s="36" t="s">
        <v>136</v>
      </c>
      <c r="AZ47" s="36" t="s">
        <v>137</v>
      </c>
      <c r="BA47" s="12" t="s">
        <v>65</v>
      </c>
      <c r="BC47" s="35">
        <f t="shared" si="19"/>
        <v>0</v>
      </c>
      <c r="BD47" s="35">
        <f t="shared" si="20"/>
        <v>0</v>
      </c>
      <c r="BE47" s="35">
        <v>0</v>
      </c>
      <c r="BF47" s="35">
        <f t="shared" si="21"/>
        <v>0</v>
      </c>
      <c r="BH47" s="35">
        <f t="shared" si="22"/>
        <v>0</v>
      </c>
      <c r="BI47" s="35">
        <f t="shared" si="23"/>
        <v>0</v>
      </c>
      <c r="BJ47" s="35">
        <f t="shared" si="24"/>
        <v>0</v>
      </c>
      <c r="BK47" s="35"/>
      <c r="BL47" s="35">
        <v>91</v>
      </c>
      <c r="BW47" s="35" t="str">
        <f t="shared" si="25"/>
        <v>21</v>
      </c>
      <c r="BX47" s="4" t="s">
        <v>154</v>
      </c>
    </row>
    <row r="48" spans="1:76" x14ac:dyDescent="0.25">
      <c r="A48" s="31" t="s">
        <v>52</v>
      </c>
      <c r="B48" s="32" t="s">
        <v>155</v>
      </c>
      <c r="C48" s="32" t="s">
        <v>52</v>
      </c>
      <c r="D48" s="83" t="s">
        <v>156</v>
      </c>
      <c r="E48" s="84"/>
      <c r="F48" s="33" t="s">
        <v>4</v>
      </c>
      <c r="G48" s="33" t="s">
        <v>4</v>
      </c>
      <c r="H48" s="33" t="s">
        <v>4</v>
      </c>
      <c r="I48" s="33" t="s">
        <v>4</v>
      </c>
      <c r="J48" s="1">
        <f>J49+J53+J55+J63+J69+J74+J76+J84+J89+J95+J99+J102+J107+J114+J116+J120+J123</f>
        <v>0</v>
      </c>
      <c r="K48" s="1">
        <f>K49+K53+K55+K63+K69+K74+K76+K84+K89+K95+K99+K102+K107+K114+K116+K120+K123</f>
        <v>0</v>
      </c>
      <c r="L48" s="1">
        <f>L49+L53+L55+L63+L69+L74+L76+L84+L89+L95+L99+L102+L107+L114+L116+L120+L123</f>
        <v>0</v>
      </c>
      <c r="M48" s="1">
        <f>M49+M53+M55+M63+M69+M74+M76+M84+M89+M95+M99+M102+M107+M114+M116+M120+M123</f>
        <v>0</v>
      </c>
      <c r="N48" s="12" t="s">
        <v>52</v>
      </c>
      <c r="O48" s="1">
        <f>O49+O53+O55+O63+O69+O74+O76+O84+O89+O95+O99+O102+O107+O114+O116+O120+O123</f>
        <v>1854.1210559999997</v>
      </c>
      <c r="P48" s="34" t="s">
        <v>52</v>
      </c>
    </row>
    <row r="49" spans="1:76" x14ac:dyDescent="0.25">
      <c r="A49" s="31" t="s">
        <v>52</v>
      </c>
      <c r="B49" s="32" t="s">
        <v>155</v>
      </c>
      <c r="C49" s="32" t="s">
        <v>55</v>
      </c>
      <c r="D49" s="83" t="s">
        <v>56</v>
      </c>
      <c r="E49" s="84"/>
      <c r="F49" s="33" t="s">
        <v>4</v>
      </c>
      <c r="G49" s="33" t="s">
        <v>4</v>
      </c>
      <c r="H49" s="33" t="s">
        <v>4</v>
      </c>
      <c r="I49" s="33" t="s">
        <v>4</v>
      </c>
      <c r="J49" s="1">
        <f>SUM(J50:J51)</f>
        <v>0</v>
      </c>
      <c r="K49" s="1">
        <f>SUM(K50:K51)</f>
        <v>0</v>
      </c>
      <c r="L49" s="1">
        <f>SUM(L50:L51)</f>
        <v>0</v>
      </c>
      <c r="M49" s="1">
        <f>SUM(M50:M51)</f>
        <v>0</v>
      </c>
      <c r="N49" s="12" t="s">
        <v>52</v>
      </c>
      <c r="O49" s="1">
        <f>SUM(O50:O51)</f>
        <v>0</v>
      </c>
      <c r="P49" s="34" t="s">
        <v>52</v>
      </c>
      <c r="AI49" s="12" t="s">
        <v>155</v>
      </c>
      <c r="AS49" s="1">
        <f>SUM(AJ50:AJ51)</f>
        <v>0</v>
      </c>
      <c r="AT49" s="1">
        <f>SUM(AK50:AK51)</f>
        <v>0</v>
      </c>
      <c r="AU49" s="1">
        <f>SUM(AL50:AL51)</f>
        <v>0</v>
      </c>
    </row>
    <row r="50" spans="1:76" x14ac:dyDescent="0.25">
      <c r="A50" s="2" t="s">
        <v>61</v>
      </c>
      <c r="B50" s="3" t="s">
        <v>155</v>
      </c>
      <c r="C50" s="3" t="s">
        <v>157</v>
      </c>
      <c r="D50" s="77" t="s">
        <v>158</v>
      </c>
      <c r="E50" s="78"/>
      <c r="F50" s="3" t="s">
        <v>60</v>
      </c>
      <c r="G50" s="35">
        <v>1024.46</v>
      </c>
      <c r="H50" s="35">
        <v>0</v>
      </c>
      <c r="I50" s="36" t="s">
        <v>61</v>
      </c>
      <c r="J50" s="35">
        <f>G50*AO50</f>
        <v>0</v>
      </c>
      <c r="K50" s="35">
        <f>G50*AP50</f>
        <v>0</v>
      </c>
      <c r="L50" s="35">
        <f>G50*H50</f>
        <v>0</v>
      </c>
      <c r="M50" s="35">
        <f>L50*(1+BW50/100)</f>
        <v>0</v>
      </c>
      <c r="N50" s="35">
        <v>0</v>
      </c>
      <c r="O50" s="35">
        <f>G50*N50</f>
        <v>0</v>
      </c>
      <c r="P50" s="37" t="s">
        <v>62</v>
      </c>
      <c r="Z50" s="35">
        <f>IF(AQ50="5",BJ50,0)</f>
        <v>0</v>
      </c>
      <c r="AB50" s="35">
        <f>IF(AQ50="1",BH50,0)</f>
        <v>0</v>
      </c>
      <c r="AC50" s="35">
        <f>IF(AQ50="1",BI50,0)</f>
        <v>0</v>
      </c>
      <c r="AD50" s="35">
        <f>IF(AQ50="7",BH50,0)</f>
        <v>0</v>
      </c>
      <c r="AE50" s="35">
        <f>IF(AQ50="7",BI50,0)</f>
        <v>0</v>
      </c>
      <c r="AF50" s="35">
        <f>IF(AQ50="2",BH50,0)</f>
        <v>0</v>
      </c>
      <c r="AG50" s="35">
        <f>IF(AQ50="2",BI50,0)</f>
        <v>0</v>
      </c>
      <c r="AH50" s="35">
        <f>IF(AQ50="0",BJ50,0)</f>
        <v>0</v>
      </c>
      <c r="AI50" s="12" t="s">
        <v>155</v>
      </c>
      <c r="AJ50" s="35">
        <f>IF(AN50=0,L50,0)</f>
        <v>0</v>
      </c>
      <c r="AK50" s="35">
        <f>IF(AN50=12,L50,0)</f>
        <v>0</v>
      </c>
      <c r="AL50" s="35">
        <f>IF(AN50=21,L50,0)</f>
        <v>0</v>
      </c>
      <c r="AN50" s="35">
        <v>21</v>
      </c>
      <c r="AO50" s="35">
        <f>H50*0</f>
        <v>0</v>
      </c>
      <c r="AP50" s="35">
        <f>H50*(1-0)</f>
        <v>0</v>
      </c>
      <c r="AQ50" s="36" t="s">
        <v>57</v>
      </c>
      <c r="AV50" s="35">
        <f>AW50+AX50</f>
        <v>0</v>
      </c>
      <c r="AW50" s="35">
        <f>G50*AO50</f>
        <v>0</v>
      </c>
      <c r="AX50" s="35">
        <f>G50*AP50</f>
        <v>0</v>
      </c>
      <c r="AY50" s="36" t="s">
        <v>63</v>
      </c>
      <c r="AZ50" s="36" t="s">
        <v>159</v>
      </c>
      <c r="BA50" s="12" t="s">
        <v>160</v>
      </c>
      <c r="BC50" s="35">
        <f>AW50+AX50</f>
        <v>0</v>
      </c>
      <c r="BD50" s="35">
        <f>H50/(100-BE50)*100</f>
        <v>0</v>
      </c>
      <c r="BE50" s="35">
        <v>0</v>
      </c>
      <c r="BF50" s="35">
        <f>O50</f>
        <v>0</v>
      </c>
      <c r="BH50" s="35">
        <f>G50*AO50</f>
        <v>0</v>
      </c>
      <c r="BI50" s="35">
        <f>G50*AP50</f>
        <v>0</v>
      </c>
      <c r="BJ50" s="35">
        <f>G50*H50</f>
        <v>0</v>
      </c>
      <c r="BK50" s="35"/>
      <c r="BL50" s="35">
        <v>12</v>
      </c>
      <c r="BW50" s="35" t="str">
        <f>I50</f>
        <v>21</v>
      </c>
      <c r="BX50" s="4" t="s">
        <v>158</v>
      </c>
    </row>
    <row r="51" spans="1:76" x14ac:dyDescent="0.25">
      <c r="A51" s="2" t="s">
        <v>161</v>
      </c>
      <c r="B51" s="3" t="s">
        <v>155</v>
      </c>
      <c r="C51" s="3" t="s">
        <v>67</v>
      </c>
      <c r="D51" s="77" t="s">
        <v>68</v>
      </c>
      <c r="E51" s="78"/>
      <c r="F51" s="3" t="s">
        <v>60</v>
      </c>
      <c r="G51" s="35">
        <v>512.24</v>
      </c>
      <c r="H51" s="35">
        <v>0</v>
      </c>
      <c r="I51" s="36" t="s">
        <v>61</v>
      </c>
      <c r="J51" s="35">
        <f>G51*AO51</f>
        <v>0</v>
      </c>
      <c r="K51" s="35">
        <f>G51*AP51</f>
        <v>0</v>
      </c>
      <c r="L51" s="35">
        <f>G51*H51</f>
        <v>0</v>
      </c>
      <c r="M51" s="35">
        <f>L51*(1+BW51/100)</f>
        <v>0</v>
      </c>
      <c r="N51" s="35">
        <v>0</v>
      </c>
      <c r="O51" s="35">
        <f>G51*N51</f>
        <v>0</v>
      </c>
      <c r="P51" s="37" t="s">
        <v>62</v>
      </c>
      <c r="Z51" s="35">
        <f>IF(AQ51="5",BJ51,0)</f>
        <v>0</v>
      </c>
      <c r="AB51" s="35">
        <f>IF(AQ51="1",BH51,0)</f>
        <v>0</v>
      </c>
      <c r="AC51" s="35">
        <f>IF(AQ51="1",BI51,0)</f>
        <v>0</v>
      </c>
      <c r="AD51" s="35">
        <f>IF(AQ51="7",BH51,0)</f>
        <v>0</v>
      </c>
      <c r="AE51" s="35">
        <f>IF(AQ51="7",BI51,0)</f>
        <v>0</v>
      </c>
      <c r="AF51" s="35">
        <f>IF(AQ51="2",BH51,0)</f>
        <v>0</v>
      </c>
      <c r="AG51" s="35">
        <f>IF(AQ51="2",BI51,0)</f>
        <v>0</v>
      </c>
      <c r="AH51" s="35">
        <f>IF(AQ51="0",BJ51,0)</f>
        <v>0</v>
      </c>
      <c r="AI51" s="12" t="s">
        <v>155</v>
      </c>
      <c r="AJ51" s="35">
        <f>IF(AN51=0,L51,0)</f>
        <v>0</v>
      </c>
      <c r="AK51" s="35">
        <f>IF(AN51=12,L51,0)</f>
        <v>0</v>
      </c>
      <c r="AL51" s="35">
        <f>IF(AN51=21,L51,0)</f>
        <v>0</v>
      </c>
      <c r="AN51" s="35">
        <v>21</v>
      </c>
      <c r="AO51" s="35">
        <f>H51*0</f>
        <v>0</v>
      </c>
      <c r="AP51" s="35">
        <f>H51*(1-0)</f>
        <v>0</v>
      </c>
      <c r="AQ51" s="36" t="s">
        <v>57</v>
      </c>
      <c r="AV51" s="35">
        <f>AW51+AX51</f>
        <v>0</v>
      </c>
      <c r="AW51" s="35">
        <f>G51*AO51</f>
        <v>0</v>
      </c>
      <c r="AX51" s="35">
        <f>G51*AP51</f>
        <v>0</v>
      </c>
      <c r="AY51" s="36" t="s">
        <v>63</v>
      </c>
      <c r="AZ51" s="36" t="s">
        <v>159</v>
      </c>
      <c r="BA51" s="12" t="s">
        <v>160</v>
      </c>
      <c r="BC51" s="35">
        <f>AW51+AX51</f>
        <v>0</v>
      </c>
      <c r="BD51" s="35">
        <f>H51/(100-BE51)*100</f>
        <v>0</v>
      </c>
      <c r="BE51" s="35">
        <v>0</v>
      </c>
      <c r="BF51" s="35">
        <f>O51</f>
        <v>0</v>
      </c>
      <c r="BH51" s="35">
        <f>G51*AO51</f>
        <v>0</v>
      </c>
      <c r="BI51" s="35">
        <f>G51*AP51</f>
        <v>0</v>
      </c>
      <c r="BJ51" s="35">
        <f>G51*H51</f>
        <v>0</v>
      </c>
      <c r="BK51" s="35"/>
      <c r="BL51" s="35">
        <v>12</v>
      </c>
      <c r="BW51" s="35" t="str">
        <f>I51</f>
        <v>21</v>
      </c>
      <c r="BX51" s="4" t="s">
        <v>68</v>
      </c>
    </row>
    <row r="52" spans="1:76" ht="25.5" x14ac:dyDescent="0.25">
      <c r="A52" s="38"/>
      <c r="C52" s="39" t="s">
        <v>69</v>
      </c>
      <c r="D52" s="85" t="s">
        <v>70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BX52" s="40" t="s">
        <v>70</v>
      </c>
    </row>
    <row r="53" spans="1:76" x14ac:dyDescent="0.25">
      <c r="A53" s="31" t="s">
        <v>52</v>
      </c>
      <c r="B53" s="32" t="s">
        <v>155</v>
      </c>
      <c r="C53" s="32" t="s">
        <v>71</v>
      </c>
      <c r="D53" s="83" t="s">
        <v>72</v>
      </c>
      <c r="E53" s="84"/>
      <c r="F53" s="33" t="s">
        <v>4</v>
      </c>
      <c r="G53" s="33" t="s">
        <v>4</v>
      </c>
      <c r="H53" s="33" t="s">
        <v>4</v>
      </c>
      <c r="I53" s="33" t="s">
        <v>4</v>
      </c>
      <c r="J53" s="1">
        <f>SUM(J54:J54)</f>
        <v>0</v>
      </c>
      <c r="K53" s="1">
        <f>SUM(K54:K54)</f>
        <v>0</v>
      </c>
      <c r="L53" s="1">
        <f>SUM(L54:L54)</f>
        <v>0</v>
      </c>
      <c r="M53" s="1">
        <f>SUM(M54:M54)</f>
        <v>0</v>
      </c>
      <c r="N53" s="12" t="s">
        <v>52</v>
      </c>
      <c r="O53" s="1">
        <f>SUM(O54:O54)</f>
        <v>0</v>
      </c>
      <c r="P53" s="34" t="s">
        <v>52</v>
      </c>
      <c r="AI53" s="12" t="s">
        <v>155</v>
      </c>
      <c r="AS53" s="1">
        <f>SUM(AJ54:AJ54)</f>
        <v>0</v>
      </c>
      <c r="AT53" s="1">
        <f>SUM(AK54:AK54)</f>
        <v>0</v>
      </c>
      <c r="AU53" s="1">
        <f>SUM(AL54:AL54)</f>
        <v>0</v>
      </c>
    </row>
    <row r="54" spans="1:76" x14ac:dyDescent="0.25">
      <c r="A54" s="2" t="s">
        <v>162</v>
      </c>
      <c r="B54" s="3" t="s">
        <v>155</v>
      </c>
      <c r="C54" s="3" t="s">
        <v>74</v>
      </c>
      <c r="D54" s="77" t="s">
        <v>75</v>
      </c>
      <c r="E54" s="78"/>
      <c r="F54" s="3" t="s">
        <v>60</v>
      </c>
      <c r="G54" s="35">
        <v>495</v>
      </c>
      <c r="H54" s="35">
        <v>0</v>
      </c>
      <c r="I54" s="36" t="s">
        <v>61</v>
      </c>
      <c r="J54" s="35">
        <f>G54*AO54</f>
        <v>0</v>
      </c>
      <c r="K54" s="35">
        <f>G54*AP54</f>
        <v>0</v>
      </c>
      <c r="L54" s="35">
        <f>G54*H54</f>
        <v>0</v>
      </c>
      <c r="M54" s="35">
        <f>L54*(1+BW54/100)</f>
        <v>0</v>
      </c>
      <c r="N54" s="35">
        <v>0</v>
      </c>
      <c r="O54" s="35">
        <f>G54*N54</f>
        <v>0</v>
      </c>
      <c r="P54" s="37" t="s">
        <v>62</v>
      </c>
      <c r="Z54" s="35">
        <f>IF(AQ54="5",BJ54,0)</f>
        <v>0</v>
      </c>
      <c r="AB54" s="35">
        <f>IF(AQ54="1",BH54,0)</f>
        <v>0</v>
      </c>
      <c r="AC54" s="35">
        <f>IF(AQ54="1",BI54,0)</f>
        <v>0</v>
      </c>
      <c r="AD54" s="35">
        <f>IF(AQ54="7",BH54,0)</f>
        <v>0</v>
      </c>
      <c r="AE54" s="35">
        <f>IF(AQ54="7",BI54,0)</f>
        <v>0</v>
      </c>
      <c r="AF54" s="35">
        <f>IF(AQ54="2",BH54,0)</f>
        <v>0</v>
      </c>
      <c r="AG54" s="35">
        <f>IF(AQ54="2",BI54,0)</f>
        <v>0</v>
      </c>
      <c r="AH54" s="35">
        <f>IF(AQ54="0",BJ54,0)</f>
        <v>0</v>
      </c>
      <c r="AI54" s="12" t="s">
        <v>155</v>
      </c>
      <c r="AJ54" s="35">
        <f>IF(AN54=0,L54,0)</f>
        <v>0</v>
      </c>
      <c r="AK54" s="35">
        <f>IF(AN54=12,L54,0)</f>
        <v>0</v>
      </c>
      <c r="AL54" s="35">
        <f>IF(AN54=21,L54,0)</f>
        <v>0</v>
      </c>
      <c r="AN54" s="35">
        <v>21</v>
      </c>
      <c r="AO54" s="35">
        <f>H54*0</f>
        <v>0</v>
      </c>
      <c r="AP54" s="35">
        <f>H54*(1-0)</f>
        <v>0</v>
      </c>
      <c r="AQ54" s="36" t="s">
        <v>57</v>
      </c>
      <c r="AV54" s="35">
        <f>AW54+AX54</f>
        <v>0</v>
      </c>
      <c r="AW54" s="35">
        <f>G54*AO54</f>
        <v>0</v>
      </c>
      <c r="AX54" s="35">
        <f>G54*AP54</f>
        <v>0</v>
      </c>
      <c r="AY54" s="36" t="s">
        <v>76</v>
      </c>
      <c r="AZ54" s="36" t="s">
        <v>159</v>
      </c>
      <c r="BA54" s="12" t="s">
        <v>160</v>
      </c>
      <c r="BC54" s="35">
        <f>AW54+AX54</f>
        <v>0</v>
      </c>
      <c r="BD54" s="35">
        <f>H54/(100-BE54)*100</f>
        <v>0</v>
      </c>
      <c r="BE54" s="35">
        <v>0</v>
      </c>
      <c r="BF54" s="35">
        <f>O54</f>
        <v>0</v>
      </c>
      <c r="BH54" s="35">
        <f>G54*AO54</f>
        <v>0</v>
      </c>
      <c r="BI54" s="35">
        <f>G54*AP54</f>
        <v>0</v>
      </c>
      <c r="BJ54" s="35">
        <f>G54*H54</f>
        <v>0</v>
      </c>
      <c r="BK54" s="35"/>
      <c r="BL54" s="35">
        <v>16</v>
      </c>
      <c r="BW54" s="35" t="str">
        <f>I54</f>
        <v>21</v>
      </c>
      <c r="BX54" s="4" t="s">
        <v>75</v>
      </c>
    </row>
    <row r="55" spans="1:76" x14ac:dyDescent="0.25">
      <c r="A55" s="31" t="s">
        <v>52</v>
      </c>
      <c r="B55" s="32" t="s">
        <v>155</v>
      </c>
      <c r="C55" s="32" t="s">
        <v>77</v>
      </c>
      <c r="D55" s="83" t="s">
        <v>78</v>
      </c>
      <c r="E55" s="84"/>
      <c r="F55" s="33" t="s">
        <v>4</v>
      </c>
      <c r="G55" s="33" t="s">
        <v>4</v>
      </c>
      <c r="H55" s="33" t="s">
        <v>4</v>
      </c>
      <c r="I55" s="33" t="s">
        <v>4</v>
      </c>
      <c r="J55" s="1">
        <f>SUM(J56:J62)</f>
        <v>0</v>
      </c>
      <c r="K55" s="1">
        <f>SUM(K56:K62)</f>
        <v>0</v>
      </c>
      <c r="L55" s="1">
        <f>SUM(L56:L62)</f>
        <v>0</v>
      </c>
      <c r="M55" s="1">
        <f>SUM(M56:M62)</f>
        <v>0</v>
      </c>
      <c r="N55" s="12" t="s">
        <v>52</v>
      </c>
      <c r="O55" s="1">
        <f>SUM(O56:O62)</f>
        <v>1238.4000000000001</v>
      </c>
      <c r="P55" s="34" t="s">
        <v>52</v>
      </c>
      <c r="AI55" s="12" t="s">
        <v>155</v>
      </c>
      <c r="AS55" s="1">
        <f>SUM(AJ56:AJ62)</f>
        <v>0</v>
      </c>
      <c r="AT55" s="1">
        <f>SUM(AK56:AK62)</f>
        <v>0</v>
      </c>
      <c r="AU55" s="1">
        <f>SUM(AL56:AL62)</f>
        <v>0</v>
      </c>
    </row>
    <row r="56" spans="1:76" x14ac:dyDescent="0.25">
      <c r="A56" s="2" t="s">
        <v>163</v>
      </c>
      <c r="B56" s="3" t="s">
        <v>155</v>
      </c>
      <c r="C56" s="3" t="s">
        <v>80</v>
      </c>
      <c r="D56" s="77" t="s">
        <v>81</v>
      </c>
      <c r="E56" s="78"/>
      <c r="F56" s="3" t="s">
        <v>60</v>
      </c>
      <c r="G56" s="35">
        <v>495</v>
      </c>
      <c r="H56" s="35">
        <v>0</v>
      </c>
      <c r="I56" s="36" t="s">
        <v>61</v>
      </c>
      <c r="J56" s="35">
        <f>G56*AO56</f>
        <v>0</v>
      </c>
      <c r="K56" s="35">
        <f>G56*AP56</f>
        <v>0</v>
      </c>
      <c r="L56" s="35">
        <f>G56*H56</f>
        <v>0</v>
      </c>
      <c r="M56" s="35">
        <f>L56*(1+BW56/100)</f>
        <v>0</v>
      </c>
      <c r="N56" s="35">
        <v>0</v>
      </c>
      <c r="O56" s="35">
        <f>G56*N56</f>
        <v>0</v>
      </c>
      <c r="P56" s="37" t="s">
        <v>62</v>
      </c>
      <c r="Z56" s="35">
        <f>IF(AQ56="5",BJ56,0)</f>
        <v>0</v>
      </c>
      <c r="AB56" s="35">
        <f>IF(AQ56="1",BH56,0)</f>
        <v>0</v>
      </c>
      <c r="AC56" s="35">
        <f>IF(AQ56="1",BI56,0)</f>
        <v>0</v>
      </c>
      <c r="AD56" s="35">
        <f>IF(AQ56="7",BH56,0)</f>
        <v>0</v>
      </c>
      <c r="AE56" s="35">
        <f>IF(AQ56="7",BI56,0)</f>
        <v>0</v>
      </c>
      <c r="AF56" s="35">
        <f>IF(AQ56="2",BH56,0)</f>
        <v>0</v>
      </c>
      <c r="AG56" s="35">
        <f>IF(AQ56="2",BI56,0)</f>
        <v>0</v>
      </c>
      <c r="AH56" s="35">
        <f>IF(AQ56="0",BJ56,0)</f>
        <v>0</v>
      </c>
      <c r="AI56" s="12" t="s">
        <v>155</v>
      </c>
      <c r="AJ56" s="35">
        <f>IF(AN56=0,L56,0)</f>
        <v>0</v>
      </c>
      <c r="AK56" s="35">
        <f>IF(AN56=12,L56,0)</f>
        <v>0</v>
      </c>
      <c r="AL56" s="35">
        <f>IF(AN56=21,L56,0)</f>
        <v>0</v>
      </c>
      <c r="AN56" s="35">
        <v>21</v>
      </c>
      <c r="AO56" s="35">
        <f>H56*0</f>
        <v>0</v>
      </c>
      <c r="AP56" s="35">
        <f>H56*(1-0)</f>
        <v>0</v>
      </c>
      <c r="AQ56" s="36" t="s">
        <v>57</v>
      </c>
      <c r="AV56" s="35">
        <f>AW56+AX56</f>
        <v>0</v>
      </c>
      <c r="AW56" s="35">
        <f>G56*AO56</f>
        <v>0</v>
      </c>
      <c r="AX56" s="35">
        <f>G56*AP56</f>
        <v>0</v>
      </c>
      <c r="AY56" s="36" t="s">
        <v>82</v>
      </c>
      <c r="AZ56" s="36" t="s">
        <v>159</v>
      </c>
      <c r="BA56" s="12" t="s">
        <v>160</v>
      </c>
      <c r="BC56" s="35">
        <f>AW56+AX56</f>
        <v>0</v>
      </c>
      <c r="BD56" s="35">
        <f>H56/(100-BE56)*100</f>
        <v>0</v>
      </c>
      <c r="BE56" s="35">
        <v>0</v>
      </c>
      <c r="BF56" s="35">
        <f>O56</f>
        <v>0</v>
      </c>
      <c r="BH56" s="35">
        <f>G56*AO56</f>
        <v>0</v>
      </c>
      <c r="BI56" s="35">
        <f>G56*AP56</f>
        <v>0</v>
      </c>
      <c r="BJ56" s="35">
        <f>G56*H56</f>
        <v>0</v>
      </c>
      <c r="BK56" s="35"/>
      <c r="BL56" s="35">
        <v>17</v>
      </c>
      <c r="BW56" s="35" t="str">
        <f>I56</f>
        <v>21</v>
      </c>
      <c r="BX56" s="4" t="s">
        <v>81</v>
      </c>
    </row>
    <row r="57" spans="1:76" ht="25.5" x14ac:dyDescent="0.25">
      <c r="A57" s="38"/>
      <c r="C57" s="39" t="s">
        <v>69</v>
      </c>
      <c r="D57" s="85" t="s">
        <v>83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7"/>
      <c r="BX57" s="40" t="s">
        <v>83</v>
      </c>
    </row>
    <row r="58" spans="1:76" x14ac:dyDescent="0.25">
      <c r="A58" s="2" t="s">
        <v>164</v>
      </c>
      <c r="B58" s="3" t="s">
        <v>155</v>
      </c>
      <c r="C58" s="3" t="s">
        <v>165</v>
      </c>
      <c r="D58" s="77" t="s">
        <v>166</v>
      </c>
      <c r="E58" s="78"/>
      <c r="F58" s="3" t="s">
        <v>60</v>
      </c>
      <c r="G58" s="35">
        <v>622</v>
      </c>
      <c r="H58" s="35">
        <v>0</v>
      </c>
      <c r="I58" s="36" t="s">
        <v>61</v>
      </c>
      <c r="J58" s="35">
        <f>G58*AO58</f>
        <v>0</v>
      </c>
      <c r="K58" s="35">
        <f>G58*AP58</f>
        <v>0</v>
      </c>
      <c r="L58" s="35">
        <f>G58*H58</f>
        <v>0</v>
      </c>
      <c r="M58" s="35">
        <f>L58*(1+BW58/100)</f>
        <v>0</v>
      </c>
      <c r="N58" s="35">
        <v>0</v>
      </c>
      <c r="O58" s="35">
        <f>G58*N58</f>
        <v>0</v>
      </c>
      <c r="P58" s="37" t="s">
        <v>62</v>
      </c>
      <c r="Z58" s="35">
        <f>IF(AQ58="5",BJ58,0)</f>
        <v>0</v>
      </c>
      <c r="AB58" s="35">
        <f>IF(AQ58="1",BH58,0)</f>
        <v>0</v>
      </c>
      <c r="AC58" s="35">
        <f>IF(AQ58="1",BI58,0)</f>
        <v>0</v>
      </c>
      <c r="AD58" s="35">
        <f>IF(AQ58="7",BH58,0)</f>
        <v>0</v>
      </c>
      <c r="AE58" s="35">
        <f>IF(AQ58="7",BI58,0)</f>
        <v>0</v>
      </c>
      <c r="AF58" s="35">
        <f>IF(AQ58="2",BH58,0)</f>
        <v>0</v>
      </c>
      <c r="AG58" s="35">
        <f>IF(AQ58="2",BI58,0)</f>
        <v>0</v>
      </c>
      <c r="AH58" s="35">
        <f>IF(AQ58="0",BJ58,0)</f>
        <v>0</v>
      </c>
      <c r="AI58" s="12" t="s">
        <v>155</v>
      </c>
      <c r="AJ58" s="35">
        <f>IF(AN58=0,L58,0)</f>
        <v>0</v>
      </c>
      <c r="AK58" s="35">
        <f>IF(AN58=12,L58,0)</f>
        <v>0</v>
      </c>
      <c r="AL58" s="35">
        <f>IF(AN58=21,L58,0)</f>
        <v>0</v>
      </c>
      <c r="AN58" s="35">
        <v>21</v>
      </c>
      <c r="AO58" s="35">
        <f>H58*0</f>
        <v>0</v>
      </c>
      <c r="AP58" s="35">
        <f>H58*(1-0)</f>
        <v>0</v>
      </c>
      <c r="AQ58" s="36" t="s">
        <v>57</v>
      </c>
      <c r="AV58" s="35">
        <f>AW58+AX58</f>
        <v>0</v>
      </c>
      <c r="AW58" s="35">
        <f>G58*AO58</f>
        <v>0</v>
      </c>
      <c r="AX58" s="35">
        <f>G58*AP58</f>
        <v>0</v>
      </c>
      <c r="AY58" s="36" t="s">
        <v>82</v>
      </c>
      <c r="AZ58" s="36" t="s">
        <v>159</v>
      </c>
      <c r="BA58" s="12" t="s">
        <v>160</v>
      </c>
      <c r="BC58" s="35">
        <f>AW58+AX58</f>
        <v>0</v>
      </c>
      <c r="BD58" s="35">
        <f>H58/(100-BE58)*100</f>
        <v>0</v>
      </c>
      <c r="BE58" s="35">
        <v>0</v>
      </c>
      <c r="BF58" s="35">
        <f>O58</f>
        <v>0</v>
      </c>
      <c r="BH58" s="35">
        <f>G58*AO58</f>
        <v>0</v>
      </c>
      <c r="BI58" s="35">
        <f>G58*AP58</f>
        <v>0</v>
      </c>
      <c r="BJ58" s="35">
        <f>G58*H58</f>
        <v>0</v>
      </c>
      <c r="BK58" s="35"/>
      <c r="BL58" s="35">
        <v>17</v>
      </c>
      <c r="BW58" s="35" t="str">
        <f>I58</f>
        <v>21</v>
      </c>
      <c r="BX58" s="4" t="s">
        <v>166</v>
      </c>
    </row>
    <row r="59" spans="1:76" x14ac:dyDescent="0.25">
      <c r="A59" s="38"/>
      <c r="C59" s="39" t="s">
        <v>69</v>
      </c>
      <c r="D59" s="85" t="s">
        <v>167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7"/>
      <c r="BX59" s="40" t="s">
        <v>167</v>
      </c>
    </row>
    <row r="60" spans="1:76" x14ac:dyDescent="0.25">
      <c r="A60" s="68" t="s">
        <v>168</v>
      </c>
      <c r="B60" s="69" t="s">
        <v>155</v>
      </c>
      <c r="C60" s="69" t="s">
        <v>374</v>
      </c>
      <c r="D60" s="88" t="s">
        <v>373</v>
      </c>
      <c r="E60" s="89"/>
      <c r="F60" s="69" t="s">
        <v>89</v>
      </c>
      <c r="G60" s="70">
        <v>774</v>
      </c>
      <c r="H60" s="70">
        <v>0</v>
      </c>
      <c r="I60" s="71" t="s">
        <v>61</v>
      </c>
      <c r="J60" s="70">
        <f>G60*AO60</f>
        <v>0</v>
      </c>
      <c r="K60" s="70">
        <f>G60*AP60</f>
        <v>0</v>
      </c>
      <c r="L60" s="70">
        <f>G60*H60</f>
        <v>0</v>
      </c>
      <c r="M60" s="70">
        <f>L60*(1+BW60/100)</f>
        <v>0</v>
      </c>
      <c r="N60" s="70">
        <v>0</v>
      </c>
      <c r="O60" s="70">
        <f>G60*N60</f>
        <v>0</v>
      </c>
      <c r="P60" s="72" t="s">
        <v>62</v>
      </c>
      <c r="Z60" s="35">
        <f>IF(AQ60="5",BJ60,0)</f>
        <v>0</v>
      </c>
      <c r="AB60" s="35">
        <f>IF(AQ60="1",BH60,0)</f>
        <v>0</v>
      </c>
      <c r="AC60" s="35">
        <f>IF(AQ60="1",BI60,0)</f>
        <v>0</v>
      </c>
      <c r="AD60" s="35">
        <f>IF(AQ60="7",BH60,0)</f>
        <v>0</v>
      </c>
      <c r="AE60" s="35">
        <f>IF(AQ60="7",BI60,0)</f>
        <v>0</v>
      </c>
      <c r="AF60" s="35">
        <f>IF(AQ60="2",BH60,0)</f>
        <v>0</v>
      </c>
      <c r="AG60" s="35">
        <f>IF(AQ60="2",BI60,0)</f>
        <v>0</v>
      </c>
      <c r="AH60" s="35">
        <f>IF(AQ60="0",BJ60,0)</f>
        <v>0</v>
      </c>
      <c r="AI60" s="12" t="s">
        <v>155</v>
      </c>
      <c r="AJ60" s="35">
        <f>IF(AN60=0,L60,0)</f>
        <v>0</v>
      </c>
      <c r="AK60" s="35">
        <f>IF(AN60=12,L60,0)</f>
        <v>0</v>
      </c>
      <c r="AL60" s="35">
        <f>IF(AN60=21,L60,0)</f>
        <v>0</v>
      </c>
      <c r="AN60" s="35">
        <v>21</v>
      </c>
      <c r="AO60" s="35">
        <f>H60*0</f>
        <v>0</v>
      </c>
      <c r="AP60" s="35">
        <f>H60*(1-0)</f>
        <v>0</v>
      </c>
      <c r="AQ60" s="36" t="s">
        <v>57</v>
      </c>
      <c r="AV60" s="35">
        <f>AW60+AX60</f>
        <v>0</v>
      </c>
      <c r="AW60" s="35">
        <f>G60*AO60</f>
        <v>0</v>
      </c>
      <c r="AX60" s="35">
        <f>G60*AP60</f>
        <v>0</v>
      </c>
      <c r="AY60" s="36" t="s">
        <v>82</v>
      </c>
      <c r="AZ60" s="36" t="s">
        <v>159</v>
      </c>
      <c r="BA60" s="12" t="s">
        <v>160</v>
      </c>
      <c r="BC60" s="35">
        <f>AW60+AX60</f>
        <v>0</v>
      </c>
      <c r="BD60" s="35">
        <f>H60/(100-BE60)*100</f>
        <v>0</v>
      </c>
      <c r="BE60" s="35">
        <v>0</v>
      </c>
      <c r="BF60" s="35">
        <f>O60</f>
        <v>0</v>
      </c>
      <c r="BH60" s="35">
        <f>G60*AO60</f>
        <v>0</v>
      </c>
      <c r="BI60" s="35">
        <f>G60*AP60</f>
        <v>0</v>
      </c>
      <c r="BJ60" s="35">
        <f>G60*H60</f>
        <v>0</v>
      </c>
      <c r="BK60" s="35"/>
      <c r="BL60" s="35">
        <v>17</v>
      </c>
      <c r="BW60" s="35" t="str">
        <f>I60</f>
        <v>21</v>
      </c>
      <c r="BX60" s="4" t="s">
        <v>169</v>
      </c>
    </row>
    <row r="61" spans="1:76" ht="25.5" x14ac:dyDescent="0.25">
      <c r="A61" s="38"/>
      <c r="C61" s="76" t="s">
        <v>375</v>
      </c>
      <c r="D61" s="90" t="s">
        <v>376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2"/>
      <c r="BX61" s="40" t="s">
        <v>170</v>
      </c>
    </row>
    <row r="62" spans="1:76" x14ac:dyDescent="0.25">
      <c r="A62" s="73" t="s">
        <v>171</v>
      </c>
      <c r="B62" s="73" t="s">
        <v>155</v>
      </c>
      <c r="C62" s="73" t="s">
        <v>172</v>
      </c>
      <c r="D62" s="93" t="s">
        <v>372</v>
      </c>
      <c r="E62" s="94"/>
      <c r="F62" s="73" t="s">
        <v>89</v>
      </c>
      <c r="G62" s="74">
        <v>774</v>
      </c>
      <c r="H62" s="74">
        <v>0</v>
      </c>
      <c r="I62" s="75" t="s">
        <v>61</v>
      </c>
      <c r="J62" s="74">
        <f>G62*AO62</f>
        <v>0</v>
      </c>
      <c r="K62" s="74">
        <f>G62*AP62</f>
        <v>0</v>
      </c>
      <c r="L62" s="74">
        <f>G62*H62</f>
        <v>0</v>
      </c>
      <c r="M62" s="74">
        <f>L62*(1+BW62/100)</f>
        <v>0</v>
      </c>
      <c r="N62" s="74">
        <v>1.6</v>
      </c>
      <c r="O62" s="74">
        <f>G62*N62</f>
        <v>1238.4000000000001</v>
      </c>
      <c r="P62" s="75" t="s">
        <v>62</v>
      </c>
      <c r="Z62" s="35">
        <f>IF(AQ62="5",BJ62,0)</f>
        <v>0</v>
      </c>
      <c r="AB62" s="35">
        <f>IF(AQ62="1",BH62,0)</f>
        <v>0</v>
      </c>
      <c r="AC62" s="35">
        <f>IF(AQ62="1",BI62,0)</f>
        <v>0</v>
      </c>
      <c r="AD62" s="35">
        <f>IF(AQ62="7",BH62,0)</f>
        <v>0</v>
      </c>
      <c r="AE62" s="35">
        <f>IF(AQ62="7",BI62,0)</f>
        <v>0</v>
      </c>
      <c r="AF62" s="35">
        <f>IF(AQ62="2",BH62,0)</f>
        <v>0</v>
      </c>
      <c r="AG62" s="35">
        <f>IF(AQ62="2",BI62,0)</f>
        <v>0</v>
      </c>
      <c r="AH62" s="35">
        <f>IF(AQ62="0",BJ62,0)</f>
        <v>0</v>
      </c>
      <c r="AI62" s="12" t="s">
        <v>155</v>
      </c>
      <c r="AJ62" s="35">
        <f>IF(AN62=0,L62,0)</f>
        <v>0</v>
      </c>
      <c r="AK62" s="35">
        <f>IF(AN62=12,L62,0)</f>
        <v>0</v>
      </c>
      <c r="AL62" s="35">
        <f>IF(AN62=21,L62,0)</f>
        <v>0</v>
      </c>
      <c r="AN62" s="35">
        <v>21</v>
      </c>
      <c r="AO62" s="35">
        <f>H62*1</f>
        <v>0</v>
      </c>
      <c r="AP62" s="35">
        <f>H62*(1-1)</f>
        <v>0</v>
      </c>
      <c r="AQ62" s="36" t="s">
        <v>57</v>
      </c>
      <c r="AV62" s="35">
        <f>AW62+AX62</f>
        <v>0</v>
      </c>
      <c r="AW62" s="35">
        <f>G62*AO62</f>
        <v>0</v>
      </c>
      <c r="AX62" s="35">
        <f>G62*AP62</f>
        <v>0</v>
      </c>
      <c r="AY62" s="36" t="s">
        <v>82</v>
      </c>
      <c r="AZ62" s="36" t="s">
        <v>159</v>
      </c>
      <c r="BA62" s="12" t="s">
        <v>160</v>
      </c>
      <c r="BC62" s="35">
        <f>AW62+AX62</f>
        <v>0</v>
      </c>
      <c r="BD62" s="35">
        <f>H62/(100-BE62)*100</f>
        <v>0</v>
      </c>
      <c r="BE62" s="35">
        <v>0</v>
      </c>
      <c r="BF62" s="35">
        <f>O62</f>
        <v>1238.4000000000001</v>
      </c>
      <c r="BH62" s="35">
        <f>G62*AO62</f>
        <v>0</v>
      </c>
      <c r="BI62" s="35">
        <f>G62*AP62</f>
        <v>0</v>
      </c>
      <c r="BJ62" s="35">
        <f>G62*H62</f>
        <v>0</v>
      </c>
      <c r="BK62" s="35"/>
      <c r="BL62" s="35">
        <v>17</v>
      </c>
      <c r="BW62" s="35" t="str">
        <f>I62</f>
        <v>21</v>
      </c>
      <c r="BX62" s="4" t="s">
        <v>173</v>
      </c>
    </row>
    <row r="63" spans="1:76" x14ac:dyDescent="0.25">
      <c r="A63" s="31" t="s">
        <v>52</v>
      </c>
      <c r="B63" s="32" t="s">
        <v>155</v>
      </c>
      <c r="C63" s="32" t="s">
        <v>84</v>
      </c>
      <c r="D63" s="83" t="s">
        <v>85</v>
      </c>
      <c r="E63" s="84"/>
      <c r="F63" s="33" t="s">
        <v>4</v>
      </c>
      <c r="G63" s="33" t="s">
        <v>4</v>
      </c>
      <c r="H63" s="33" t="s">
        <v>4</v>
      </c>
      <c r="I63" s="33" t="s">
        <v>4</v>
      </c>
      <c r="J63" s="1">
        <f>SUM(J64:J67)</f>
        <v>0</v>
      </c>
      <c r="K63" s="1">
        <f>SUM(K64:K67)</f>
        <v>0</v>
      </c>
      <c r="L63" s="1">
        <f>SUM(L64:L67)</f>
        <v>0</v>
      </c>
      <c r="M63" s="1">
        <f>SUM(M64:M67)</f>
        <v>0</v>
      </c>
      <c r="N63" s="12" t="s">
        <v>52</v>
      </c>
      <c r="O63" s="1">
        <f>SUM(O64:O67)</f>
        <v>4.854E-2</v>
      </c>
      <c r="P63" s="34" t="s">
        <v>52</v>
      </c>
      <c r="AI63" s="12" t="s">
        <v>155</v>
      </c>
      <c r="AS63" s="1">
        <f>SUM(AJ64:AJ67)</f>
        <v>0</v>
      </c>
      <c r="AT63" s="1">
        <f>SUM(AK64:AK67)</f>
        <v>0</v>
      </c>
      <c r="AU63" s="1">
        <f>SUM(AL64:AL67)</f>
        <v>0</v>
      </c>
    </row>
    <row r="64" spans="1:76" x14ac:dyDescent="0.25">
      <c r="A64" s="2" t="s">
        <v>174</v>
      </c>
      <c r="B64" s="3" t="s">
        <v>155</v>
      </c>
      <c r="C64" s="3" t="s">
        <v>175</v>
      </c>
      <c r="D64" s="77" t="s">
        <v>176</v>
      </c>
      <c r="E64" s="78"/>
      <c r="F64" s="3" t="s">
        <v>89</v>
      </c>
      <c r="G64" s="35">
        <v>1618</v>
      </c>
      <c r="H64" s="35">
        <v>0</v>
      </c>
      <c r="I64" s="36" t="s">
        <v>61</v>
      </c>
      <c r="J64" s="35">
        <f>G64*AO64</f>
        <v>0</v>
      </c>
      <c r="K64" s="35">
        <f>G64*AP64</f>
        <v>0</v>
      </c>
      <c r="L64" s="35">
        <f>G64*H64</f>
        <v>0</v>
      </c>
      <c r="M64" s="35">
        <f>L64*(1+BW64/100)</f>
        <v>0</v>
      </c>
      <c r="N64" s="35">
        <v>3.0000000000000001E-5</v>
      </c>
      <c r="O64" s="35">
        <f>G64*N64</f>
        <v>4.854E-2</v>
      </c>
      <c r="P64" s="37" t="s">
        <v>62</v>
      </c>
      <c r="Z64" s="35">
        <f>IF(AQ64="5",BJ64,0)</f>
        <v>0</v>
      </c>
      <c r="AB64" s="35">
        <f>IF(AQ64="1",BH64,0)</f>
        <v>0</v>
      </c>
      <c r="AC64" s="35">
        <f>IF(AQ64="1",BI64,0)</f>
        <v>0</v>
      </c>
      <c r="AD64" s="35">
        <f>IF(AQ64="7",BH64,0)</f>
        <v>0</v>
      </c>
      <c r="AE64" s="35">
        <f>IF(AQ64="7",BI64,0)</f>
        <v>0</v>
      </c>
      <c r="AF64" s="35">
        <f>IF(AQ64="2",BH64,0)</f>
        <v>0</v>
      </c>
      <c r="AG64" s="35">
        <f>IF(AQ64="2",BI64,0)</f>
        <v>0</v>
      </c>
      <c r="AH64" s="35">
        <f>IF(AQ64="0",BJ64,0)</f>
        <v>0</v>
      </c>
      <c r="AI64" s="12" t="s">
        <v>155</v>
      </c>
      <c r="AJ64" s="35">
        <f>IF(AN64=0,L64,0)</f>
        <v>0</v>
      </c>
      <c r="AK64" s="35">
        <f>IF(AN64=12,L64,0)</f>
        <v>0</v>
      </c>
      <c r="AL64" s="35">
        <f>IF(AN64=21,L64,0)</f>
        <v>0</v>
      </c>
      <c r="AN64" s="35">
        <v>21</v>
      </c>
      <c r="AO64" s="35">
        <f>H64*0.031584127</f>
        <v>0</v>
      </c>
      <c r="AP64" s="35">
        <f>H64*(1-0.031584127)</f>
        <v>0</v>
      </c>
      <c r="AQ64" s="36" t="s">
        <v>57</v>
      </c>
      <c r="AV64" s="35">
        <f>AW64+AX64</f>
        <v>0</v>
      </c>
      <c r="AW64" s="35">
        <f>G64*AO64</f>
        <v>0</v>
      </c>
      <c r="AX64" s="35">
        <f>G64*AP64</f>
        <v>0</v>
      </c>
      <c r="AY64" s="36" t="s">
        <v>90</v>
      </c>
      <c r="AZ64" s="36" t="s">
        <v>159</v>
      </c>
      <c r="BA64" s="12" t="s">
        <v>160</v>
      </c>
      <c r="BC64" s="35">
        <f>AW64+AX64</f>
        <v>0</v>
      </c>
      <c r="BD64" s="35">
        <f>H64/(100-BE64)*100</f>
        <v>0</v>
      </c>
      <c r="BE64" s="35">
        <v>0</v>
      </c>
      <c r="BF64" s="35">
        <f>O64</f>
        <v>4.854E-2</v>
      </c>
      <c r="BH64" s="35">
        <f>G64*AO64</f>
        <v>0</v>
      </c>
      <c r="BI64" s="35">
        <f>G64*AP64</f>
        <v>0</v>
      </c>
      <c r="BJ64" s="35">
        <f>G64*H64</f>
        <v>0</v>
      </c>
      <c r="BK64" s="35"/>
      <c r="BL64" s="35">
        <v>18</v>
      </c>
      <c r="BW64" s="35" t="str">
        <f>I64</f>
        <v>21</v>
      </c>
      <c r="BX64" s="4" t="s">
        <v>176</v>
      </c>
    </row>
    <row r="65" spans="1:76" ht="13.5" customHeight="1" x14ac:dyDescent="0.25">
      <c r="A65" s="38"/>
      <c r="C65" s="39" t="s">
        <v>177</v>
      </c>
      <c r="D65" s="85" t="s">
        <v>178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7"/>
    </row>
    <row r="66" spans="1:76" x14ac:dyDescent="0.25">
      <c r="A66" s="2" t="s">
        <v>179</v>
      </c>
      <c r="B66" s="3" t="s">
        <v>155</v>
      </c>
      <c r="C66" s="3" t="s">
        <v>180</v>
      </c>
      <c r="D66" s="77" t="s">
        <v>181</v>
      </c>
      <c r="E66" s="78"/>
      <c r="F66" s="3" t="s">
        <v>89</v>
      </c>
      <c r="G66" s="35">
        <v>1618</v>
      </c>
      <c r="H66" s="35">
        <v>0</v>
      </c>
      <c r="I66" s="36" t="s">
        <v>61</v>
      </c>
      <c r="J66" s="35">
        <f>G66*AO66</f>
        <v>0</v>
      </c>
      <c r="K66" s="35">
        <f>G66*AP66</f>
        <v>0</v>
      </c>
      <c r="L66" s="35">
        <f>G66*H66</f>
        <v>0</v>
      </c>
      <c r="M66" s="35">
        <f>L66*(1+BW66/100)</f>
        <v>0</v>
      </c>
      <c r="N66" s="35">
        <v>0</v>
      </c>
      <c r="O66" s="35">
        <f>G66*N66</f>
        <v>0</v>
      </c>
      <c r="P66" s="37" t="s">
        <v>62</v>
      </c>
      <c r="Z66" s="35">
        <f>IF(AQ66="5",BJ66,0)</f>
        <v>0</v>
      </c>
      <c r="AB66" s="35">
        <f>IF(AQ66="1",BH66,0)</f>
        <v>0</v>
      </c>
      <c r="AC66" s="35">
        <f>IF(AQ66="1",BI66,0)</f>
        <v>0</v>
      </c>
      <c r="AD66" s="35">
        <f>IF(AQ66="7",BH66,0)</f>
        <v>0</v>
      </c>
      <c r="AE66" s="35">
        <f>IF(AQ66="7",BI66,0)</f>
        <v>0</v>
      </c>
      <c r="AF66" s="35">
        <f>IF(AQ66="2",BH66,0)</f>
        <v>0</v>
      </c>
      <c r="AG66" s="35">
        <f>IF(AQ66="2",BI66,0)</f>
        <v>0</v>
      </c>
      <c r="AH66" s="35">
        <f>IF(AQ66="0",BJ66,0)</f>
        <v>0</v>
      </c>
      <c r="AI66" s="12" t="s">
        <v>155</v>
      </c>
      <c r="AJ66" s="35">
        <f>IF(AN66=0,L66,0)</f>
        <v>0</v>
      </c>
      <c r="AK66" s="35">
        <f>IF(AN66=12,L66,0)</f>
        <v>0</v>
      </c>
      <c r="AL66" s="35">
        <f>IF(AN66=21,L66,0)</f>
        <v>0</v>
      </c>
      <c r="AN66" s="35">
        <v>21</v>
      </c>
      <c r="AO66" s="35">
        <f>H66*0</f>
        <v>0</v>
      </c>
      <c r="AP66" s="35">
        <f>H66*(1-0)</f>
        <v>0</v>
      </c>
      <c r="AQ66" s="36" t="s">
        <v>57</v>
      </c>
      <c r="AV66" s="35">
        <f>AW66+AX66</f>
        <v>0</v>
      </c>
      <c r="AW66" s="35">
        <f>G66*AO66</f>
        <v>0</v>
      </c>
      <c r="AX66" s="35">
        <f>G66*AP66</f>
        <v>0</v>
      </c>
      <c r="AY66" s="36" t="s">
        <v>90</v>
      </c>
      <c r="AZ66" s="36" t="s">
        <v>159</v>
      </c>
      <c r="BA66" s="12" t="s">
        <v>160</v>
      </c>
      <c r="BC66" s="35">
        <f>AW66+AX66</f>
        <v>0</v>
      </c>
      <c r="BD66" s="35">
        <f>H66/(100-BE66)*100</f>
        <v>0</v>
      </c>
      <c r="BE66" s="35">
        <v>0</v>
      </c>
      <c r="BF66" s="35">
        <f>O66</f>
        <v>0</v>
      </c>
      <c r="BH66" s="35">
        <f>G66*AO66</f>
        <v>0</v>
      </c>
      <c r="BI66" s="35">
        <f>G66*AP66</f>
        <v>0</v>
      </c>
      <c r="BJ66" s="35">
        <f>G66*H66</f>
        <v>0</v>
      </c>
      <c r="BK66" s="35"/>
      <c r="BL66" s="35">
        <v>18</v>
      </c>
      <c r="BW66" s="35" t="str">
        <f>I66</f>
        <v>21</v>
      </c>
      <c r="BX66" s="4" t="s">
        <v>181</v>
      </c>
    </row>
    <row r="67" spans="1:76" x14ac:dyDescent="0.25">
      <c r="A67" s="2" t="s">
        <v>182</v>
      </c>
      <c r="B67" s="3" t="s">
        <v>155</v>
      </c>
      <c r="C67" s="3" t="s">
        <v>87</v>
      </c>
      <c r="D67" s="77" t="s">
        <v>88</v>
      </c>
      <c r="E67" s="78"/>
      <c r="F67" s="3" t="s">
        <v>89</v>
      </c>
      <c r="G67" s="35">
        <v>1500</v>
      </c>
      <c r="H67" s="35">
        <v>0</v>
      </c>
      <c r="I67" s="36" t="s">
        <v>61</v>
      </c>
      <c r="J67" s="35">
        <f>G67*AO67</f>
        <v>0</v>
      </c>
      <c r="K67" s="35">
        <f>G67*AP67</f>
        <v>0</v>
      </c>
      <c r="L67" s="35">
        <f>G67*H67</f>
        <v>0</v>
      </c>
      <c r="M67" s="35">
        <f>L67*(1+BW67/100)</f>
        <v>0</v>
      </c>
      <c r="N67" s="35">
        <v>0</v>
      </c>
      <c r="O67" s="35">
        <f>G67*N67</f>
        <v>0</v>
      </c>
      <c r="P67" s="37" t="s">
        <v>62</v>
      </c>
      <c r="Z67" s="35">
        <f>IF(AQ67="5",BJ67,0)</f>
        <v>0</v>
      </c>
      <c r="AB67" s="35">
        <f>IF(AQ67="1",BH67,0)</f>
        <v>0</v>
      </c>
      <c r="AC67" s="35">
        <f>IF(AQ67="1",BI67,0)</f>
        <v>0</v>
      </c>
      <c r="AD67" s="35">
        <f>IF(AQ67="7",BH67,0)</f>
        <v>0</v>
      </c>
      <c r="AE67" s="35">
        <f>IF(AQ67="7",BI67,0)</f>
        <v>0</v>
      </c>
      <c r="AF67" s="35">
        <f>IF(AQ67="2",BH67,0)</f>
        <v>0</v>
      </c>
      <c r="AG67" s="35">
        <f>IF(AQ67="2",BI67,0)</f>
        <v>0</v>
      </c>
      <c r="AH67" s="35">
        <f>IF(AQ67="0",BJ67,0)</f>
        <v>0</v>
      </c>
      <c r="AI67" s="12" t="s">
        <v>155</v>
      </c>
      <c r="AJ67" s="35">
        <f>IF(AN67=0,L67,0)</f>
        <v>0</v>
      </c>
      <c r="AK67" s="35">
        <f>IF(AN67=12,L67,0)</f>
        <v>0</v>
      </c>
      <c r="AL67" s="35">
        <f>IF(AN67=21,L67,0)</f>
        <v>0</v>
      </c>
      <c r="AN67" s="35">
        <v>21</v>
      </c>
      <c r="AO67" s="35">
        <f>H67*0</f>
        <v>0</v>
      </c>
      <c r="AP67" s="35">
        <f>H67*(1-0)</f>
        <v>0</v>
      </c>
      <c r="AQ67" s="36" t="s">
        <v>57</v>
      </c>
      <c r="AV67" s="35">
        <f>AW67+AX67</f>
        <v>0</v>
      </c>
      <c r="AW67" s="35">
        <f>G67*AO67</f>
        <v>0</v>
      </c>
      <c r="AX67" s="35">
        <f>G67*AP67</f>
        <v>0</v>
      </c>
      <c r="AY67" s="36" t="s">
        <v>90</v>
      </c>
      <c r="AZ67" s="36" t="s">
        <v>159</v>
      </c>
      <c r="BA67" s="12" t="s">
        <v>160</v>
      </c>
      <c r="BC67" s="35">
        <f>AW67+AX67</f>
        <v>0</v>
      </c>
      <c r="BD67" s="35">
        <f>H67/(100-BE67)*100</f>
        <v>0</v>
      </c>
      <c r="BE67" s="35">
        <v>0</v>
      </c>
      <c r="BF67" s="35">
        <f>O67</f>
        <v>0</v>
      </c>
      <c r="BH67" s="35">
        <f>G67*AO67</f>
        <v>0</v>
      </c>
      <c r="BI67" s="35">
        <f>G67*AP67</f>
        <v>0</v>
      </c>
      <c r="BJ67" s="35">
        <f>G67*H67</f>
        <v>0</v>
      </c>
      <c r="BK67" s="35"/>
      <c r="BL67" s="35">
        <v>18</v>
      </c>
      <c r="BW67" s="35" t="str">
        <f>I67</f>
        <v>21</v>
      </c>
      <c r="BX67" s="4" t="s">
        <v>88</v>
      </c>
    </row>
    <row r="68" spans="1:76" x14ac:dyDescent="0.25">
      <c r="A68" s="38"/>
      <c r="C68" s="39" t="s">
        <v>69</v>
      </c>
      <c r="D68" s="85" t="s">
        <v>91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7"/>
      <c r="BX68" s="40" t="s">
        <v>91</v>
      </c>
    </row>
    <row r="69" spans="1:76" x14ac:dyDescent="0.25">
      <c r="A69" s="31" t="s">
        <v>52</v>
      </c>
      <c r="B69" s="32" t="s">
        <v>155</v>
      </c>
      <c r="C69" s="32" t="s">
        <v>61</v>
      </c>
      <c r="D69" s="83" t="s">
        <v>183</v>
      </c>
      <c r="E69" s="84"/>
      <c r="F69" s="33" t="s">
        <v>4</v>
      </c>
      <c r="G69" s="33" t="s">
        <v>4</v>
      </c>
      <c r="H69" s="33" t="s">
        <v>4</v>
      </c>
      <c r="I69" s="33" t="s">
        <v>4</v>
      </c>
      <c r="J69" s="1">
        <f>SUM(J70:J72)</f>
        <v>0</v>
      </c>
      <c r="K69" s="1">
        <f>SUM(K70:K72)</f>
        <v>0</v>
      </c>
      <c r="L69" s="1">
        <f>SUM(L70:L72)</f>
        <v>0</v>
      </c>
      <c r="M69" s="1">
        <f>SUM(M70:M72)</f>
        <v>0</v>
      </c>
      <c r="N69" s="12" t="s">
        <v>52</v>
      </c>
      <c r="O69" s="1">
        <f>SUM(O70:O72)</f>
        <v>111.250562</v>
      </c>
      <c r="P69" s="34" t="s">
        <v>52</v>
      </c>
      <c r="AI69" s="12" t="s">
        <v>155</v>
      </c>
      <c r="AS69" s="1">
        <f>SUM(AJ70:AJ72)</f>
        <v>0</v>
      </c>
      <c r="AT69" s="1">
        <f>SUM(AK70:AK72)</f>
        <v>0</v>
      </c>
      <c r="AU69" s="1">
        <f>SUM(AL70:AL72)</f>
        <v>0</v>
      </c>
    </row>
    <row r="70" spans="1:76" x14ac:dyDescent="0.25">
      <c r="A70" s="2" t="s">
        <v>184</v>
      </c>
      <c r="B70" s="3" t="s">
        <v>155</v>
      </c>
      <c r="C70" s="3" t="s">
        <v>185</v>
      </c>
      <c r="D70" s="77" t="s">
        <v>186</v>
      </c>
      <c r="E70" s="78"/>
      <c r="F70" s="3" t="s">
        <v>130</v>
      </c>
      <c r="G70" s="35">
        <v>228.8</v>
      </c>
      <c r="H70" s="35">
        <v>0</v>
      </c>
      <c r="I70" s="36" t="s">
        <v>61</v>
      </c>
      <c r="J70" s="35">
        <f>G70*AO70</f>
        <v>0</v>
      </c>
      <c r="K70" s="35">
        <f>G70*AP70</f>
        <v>0</v>
      </c>
      <c r="L70" s="35">
        <f>G70*H70</f>
        <v>0</v>
      </c>
      <c r="M70" s="35">
        <f>L70*(1+BW70/100)</f>
        <v>0</v>
      </c>
      <c r="N70" s="35">
        <v>0.43625000000000003</v>
      </c>
      <c r="O70" s="35">
        <f>G70*N70</f>
        <v>99.814000000000007</v>
      </c>
      <c r="P70" s="37" t="s">
        <v>187</v>
      </c>
      <c r="Z70" s="35">
        <f>IF(AQ70="5",BJ70,0)</f>
        <v>0</v>
      </c>
      <c r="AB70" s="35">
        <f>IF(AQ70="1",BH70,0)</f>
        <v>0</v>
      </c>
      <c r="AC70" s="35">
        <f>IF(AQ70="1",BI70,0)</f>
        <v>0</v>
      </c>
      <c r="AD70" s="35">
        <f>IF(AQ70="7",BH70,0)</f>
        <v>0</v>
      </c>
      <c r="AE70" s="35">
        <f>IF(AQ70="7",BI70,0)</f>
        <v>0</v>
      </c>
      <c r="AF70" s="35">
        <f>IF(AQ70="2",BH70,0)</f>
        <v>0</v>
      </c>
      <c r="AG70" s="35">
        <f>IF(AQ70="2",BI70,0)</f>
        <v>0</v>
      </c>
      <c r="AH70" s="35">
        <f>IF(AQ70="0",BJ70,0)</f>
        <v>0</v>
      </c>
      <c r="AI70" s="12" t="s">
        <v>155</v>
      </c>
      <c r="AJ70" s="35">
        <f>IF(AN70=0,L70,0)</f>
        <v>0</v>
      </c>
      <c r="AK70" s="35">
        <f>IF(AN70=12,L70,0)</f>
        <v>0</v>
      </c>
      <c r="AL70" s="35">
        <f>IF(AN70=21,L70,0)</f>
        <v>0</v>
      </c>
      <c r="AN70" s="35">
        <v>21</v>
      </c>
      <c r="AO70" s="35">
        <f>H70*0.411357011</f>
        <v>0</v>
      </c>
      <c r="AP70" s="35">
        <f>H70*(1-0.411357011)</f>
        <v>0</v>
      </c>
      <c r="AQ70" s="36" t="s">
        <v>57</v>
      </c>
      <c r="AV70" s="35">
        <f>AW70+AX70</f>
        <v>0</v>
      </c>
      <c r="AW70" s="35">
        <f>G70*AO70</f>
        <v>0</v>
      </c>
      <c r="AX70" s="35">
        <f>G70*AP70</f>
        <v>0</v>
      </c>
      <c r="AY70" s="36" t="s">
        <v>188</v>
      </c>
      <c r="AZ70" s="36" t="s">
        <v>189</v>
      </c>
      <c r="BA70" s="12" t="s">
        <v>160</v>
      </c>
      <c r="BC70" s="35">
        <f>AW70+AX70</f>
        <v>0</v>
      </c>
      <c r="BD70" s="35">
        <f>H70/(100-BE70)*100</f>
        <v>0</v>
      </c>
      <c r="BE70" s="35">
        <v>0</v>
      </c>
      <c r="BF70" s="35">
        <f>O70</f>
        <v>99.814000000000007</v>
      </c>
      <c r="BH70" s="35">
        <f>G70*AO70</f>
        <v>0</v>
      </c>
      <c r="BI70" s="35">
        <f>G70*AP70</f>
        <v>0</v>
      </c>
      <c r="BJ70" s="35">
        <f>G70*H70</f>
        <v>0</v>
      </c>
      <c r="BK70" s="35"/>
      <c r="BL70" s="35">
        <v>21</v>
      </c>
      <c r="BW70" s="35" t="str">
        <f>I70</f>
        <v>21</v>
      </c>
      <c r="BX70" s="4" t="s">
        <v>186</v>
      </c>
    </row>
    <row r="71" spans="1:76" ht="13.5" customHeight="1" x14ac:dyDescent="0.25">
      <c r="A71" s="38"/>
      <c r="C71" s="39" t="s">
        <v>177</v>
      </c>
      <c r="D71" s="85" t="s">
        <v>190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7"/>
    </row>
    <row r="72" spans="1:76" x14ac:dyDescent="0.25">
      <c r="A72" s="2" t="s">
        <v>191</v>
      </c>
      <c r="B72" s="3" t="s">
        <v>155</v>
      </c>
      <c r="C72" s="3" t="s">
        <v>192</v>
      </c>
      <c r="D72" s="77" t="s">
        <v>186</v>
      </c>
      <c r="E72" s="78"/>
      <c r="F72" s="3" t="s">
        <v>130</v>
      </c>
      <c r="G72" s="35">
        <v>26.2</v>
      </c>
      <c r="H72" s="35">
        <v>0</v>
      </c>
      <c r="I72" s="36" t="s">
        <v>61</v>
      </c>
      <c r="J72" s="35">
        <f>G72*AO72</f>
        <v>0</v>
      </c>
      <c r="K72" s="35">
        <f>G72*AP72</f>
        <v>0</v>
      </c>
      <c r="L72" s="35">
        <f>G72*H72</f>
        <v>0</v>
      </c>
      <c r="M72" s="35">
        <f>L72*(1+BW72/100)</f>
        <v>0</v>
      </c>
      <c r="N72" s="35">
        <v>0.43651000000000001</v>
      </c>
      <c r="O72" s="35">
        <f>G72*N72</f>
        <v>11.436562</v>
      </c>
      <c r="P72" s="37" t="s">
        <v>187</v>
      </c>
      <c r="Z72" s="35">
        <f>IF(AQ72="5",BJ72,0)</f>
        <v>0</v>
      </c>
      <c r="AB72" s="35">
        <f>IF(AQ72="1",BH72,0)</f>
        <v>0</v>
      </c>
      <c r="AC72" s="35">
        <f>IF(AQ72="1",BI72,0)</f>
        <v>0</v>
      </c>
      <c r="AD72" s="35">
        <f>IF(AQ72="7",BH72,0)</f>
        <v>0</v>
      </c>
      <c r="AE72" s="35">
        <f>IF(AQ72="7",BI72,0)</f>
        <v>0</v>
      </c>
      <c r="AF72" s="35">
        <f>IF(AQ72="2",BH72,0)</f>
        <v>0</v>
      </c>
      <c r="AG72" s="35">
        <f>IF(AQ72="2",BI72,0)</f>
        <v>0</v>
      </c>
      <c r="AH72" s="35">
        <f>IF(AQ72="0",BJ72,0)</f>
        <v>0</v>
      </c>
      <c r="AI72" s="12" t="s">
        <v>155</v>
      </c>
      <c r="AJ72" s="35">
        <f>IF(AN72=0,L72,0)</f>
        <v>0</v>
      </c>
      <c r="AK72" s="35">
        <f>IF(AN72=12,L72,0)</f>
        <v>0</v>
      </c>
      <c r="AL72" s="35">
        <f>IF(AN72=21,L72,0)</f>
        <v>0</v>
      </c>
      <c r="AN72" s="35">
        <v>21</v>
      </c>
      <c r="AO72" s="35">
        <f>H72*0.420377061</f>
        <v>0</v>
      </c>
      <c r="AP72" s="35">
        <f>H72*(1-0.420377061)</f>
        <v>0</v>
      </c>
      <c r="AQ72" s="36" t="s">
        <v>57</v>
      </c>
      <c r="AV72" s="35">
        <f>AW72+AX72</f>
        <v>0</v>
      </c>
      <c r="AW72" s="35">
        <f>G72*AO72</f>
        <v>0</v>
      </c>
      <c r="AX72" s="35">
        <f>G72*AP72</f>
        <v>0</v>
      </c>
      <c r="AY72" s="36" t="s">
        <v>188</v>
      </c>
      <c r="AZ72" s="36" t="s">
        <v>189</v>
      </c>
      <c r="BA72" s="12" t="s">
        <v>160</v>
      </c>
      <c r="BC72" s="35">
        <f>AW72+AX72</f>
        <v>0</v>
      </c>
      <c r="BD72" s="35">
        <f>H72/(100-BE72)*100</f>
        <v>0</v>
      </c>
      <c r="BE72" s="35">
        <v>0</v>
      </c>
      <c r="BF72" s="35">
        <f>O72</f>
        <v>11.436562</v>
      </c>
      <c r="BH72" s="35">
        <f>G72*AO72</f>
        <v>0</v>
      </c>
      <c r="BI72" s="35">
        <f>G72*AP72</f>
        <v>0</v>
      </c>
      <c r="BJ72" s="35">
        <f>G72*H72</f>
        <v>0</v>
      </c>
      <c r="BK72" s="35"/>
      <c r="BL72" s="35">
        <v>21</v>
      </c>
      <c r="BW72" s="35" t="str">
        <f>I72</f>
        <v>21</v>
      </c>
      <c r="BX72" s="4" t="s">
        <v>186</v>
      </c>
    </row>
    <row r="73" spans="1:76" ht="13.5" customHeight="1" x14ac:dyDescent="0.25">
      <c r="A73" s="38"/>
      <c r="C73" s="39" t="s">
        <v>177</v>
      </c>
      <c r="D73" s="85" t="s">
        <v>193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7"/>
    </row>
    <row r="74" spans="1:76" x14ac:dyDescent="0.25">
      <c r="A74" s="31" t="s">
        <v>52</v>
      </c>
      <c r="B74" s="32" t="s">
        <v>155</v>
      </c>
      <c r="C74" s="32" t="s">
        <v>174</v>
      </c>
      <c r="D74" s="83" t="s">
        <v>194</v>
      </c>
      <c r="E74" s="84"/>
      <c r="F74" s="33" t="s">
        <v>4</v>
      </c>
      <c r="G74" s="33" t="s">
        <v>4</v>
      </c>
      <c r="H74" s="33" t="s">
        <v>4</v>
      </c>
      <c r="I74" s="33" t="s">
        <v>4</v>
      </c>
      <c r="J74" s="1">
        <f>SUM(J75:J75)</f>
        <v>0</v>
      </c>
      <c r="K74" s="1">
        <f>SUM(K75:K75)</f>
        <v>0</v>
      </c>
      <c r="L74" s="1">
        <f>SUM(L75:L75)</f>
        <v>0</v>
      </c>
      <c r="M74" s="1">
        <f>SUM(M75:M75)</f>
        <v>0</v>
      </c>
      <c r="N74" s="12" t="s">
        <v>52</v>
      </c>
      <c r="O74" s="1">
        <f>SUM(O75:O75)</f>
        <v>0.16500000000000001</v>
      </c>
      <c r="P74" s="34" t="s">
        <v>52</v>
      </c>
      <c r="AI74" s="12" t="s">
        <v>155</v>
      </c>
      <c r="AS74" s="1">
        <f>SUM(AJ75:AJ75)</f>
        <v>0</v>
      </c>
      <c r="AT74" s="1">
        <f>SUM(AK75:AK75)</f>
        <v>0</v>
      </c>
      <c r="AU74" s="1">
        <f>SUM(AL75:AL75)</f>
        <v>0</v>
      </c>
    </row>
    <row r="75" spans="1:76" x14ac:dyDescent="0.25">
      <c r="A75" s="2" t="s">
        <v>195</v>
      </c>
      <c r="B75" s="3" t="s">
        <v>155</v>
      </c>
      <c r="C75" s="3" t="s">
        <v>196</v>
      </c>
      <c r="D75" s="77" t="s">
        <v>197</v>
      </c>
      <c r="E75" s="78"/>
      <c r="F75" s="3" t="s">
        <v>89</v>
      </c>
      <c r="G75" s="35">
        <v>330</v>
      </c>
      <c r="H75" s="35">
        <v>0</v>
      </c>
      <c r="I75" s="36" t="s">
        <v>61</v>
      </c>
      <c r="J75" s="35">
        <f>G75*AO75</f>
        <v>0</v>
      </c>
      <c r="K75" s="35">
        <f>G75*AP75</f>
        <v>0</v>
      </c>
      <c r="L75" s="35">
        <f>G75*H75</f>
        <v>0</v>
      </c>
      <c r="M75" s="35">
        <f>L75*(1+BW75/100)</f>
        <v>0</v>
      </c>
      <c r="N75" s="35">
        <v>5.0000000000000001E-4</v>
      </c>
      <c r="O75" s="35">
        <f>G75*N75</f>
        <v>0.16500000000000001</v>
      </c>
      <c r="P75" s="37" t="s">
        <v>187</v>
      </c>
      <c r="Z75" s="35">
        <f>IF(AQ75="5",BJ75,0)</f>
        <v>0</v>
      </c>
      <c r="AB75" s="35">
        <f>IF(AQ75="1",BH75,0)</f>
        <v>0</v>
      </c>
      <c r="AC75" s="35">
        <f>IF(AQ75="1",BI75,0)</f>
        <v>0</v>
      </c>
      <c r="AD75" s="35">
        <f>IF(AQ75="7",BH75,0)</f>
        <v>0</v>
      </c>
      <c r="AE75" s="35">
        <f>IF(AQ75="7",BI75,0)</f>
        <v>0</v>
      </c>
      <c r="AF75" s="35">
        <f>IF(AQ75="2",BH75,0)</f>
        <v>0</v>
      </c>
      <c r="AG75" s="35">
        <f>IF(AQ75="2",BI75,0)</f>
        <v>0</v>
      </c>
      <c r="AH75" s="35">
        <f>IF(AQ75="0",BJ75,0)</f>
        <v>0</v>
      </c>
      <c r="AI75" s="12" t="s">
        <v>155</v>
      </c>
      <c r="AJ75" s="35">
        <f>IF(AN75=0,L75,0)</f>
        <v>0</v>
      </c>
      <c r="AK75" s="35">
        <f>IF(AN75=12,L75,0)</f>
        <v>0</v>
      </c>
      <c r="AL75" s="35">
        <f>IF(AN75=21,L75,0)</f>
        <v>0</v>
      </c>
      <c r="AN75" s="35">
        <v>21</v>
      </c>
      <c r="AO75" s="35">
        <f>H75*0.264315068</f>
        <v>0</v>
      </c>
      <c r="AP75" s="35">
        <f>H75*(1-0.264315068)</f>
        <v>0</v>
      </c>
      <c r="AQ75" s="36" t="s">
        <v>57</v>
      </c>
      <c r="AV75" s="35">
        <f>AW75+AX75</f>
        <v>0</v>
      </c>
      <c r="AW75" s="35">
        <f>G75*AO75</f>
        <v>0</v>
      </c>
      <c r="AX75" s="35">
        <f>G75*AP75</f>
        <v>0</v>
      </c>
      <c r="AY75" s="36" t="s">
        <v>198</v>
      </c>
      <c r="AZ75" s="36" t="s">
        <v>189</v>
      </c>
      <c r="BA75" s="12" t="s">
        <v>160</v>
      </c>
      <c r="BC75" s="35">
        <f>AW75+AX75</f>
        <v>0</v>
      </c>
      <c r="BD75" s="35">
        <f>H75/(100-BE75)*100</f>
        <v>0</v>
      </c>
      <c r="BE75" s="35">
        <v>0</v>
      </c>
      <c r="BF75" s="35">
        <f>O75</f>
        <v>0.16500000000000001</v>
      </c>
      <c r="BH75" s="35">
        <f>G75*AO75</f>
        <v>0</v>
      </c>
      <c r="BI75" s="35">
        <f>G75*AP75</f>
        <v>0</v>
      </c>
      <c r="BJ75" s="35">
        <f>G75*H75</f>
        <v>0</v>
      </c>
      <c r="BK75" s="35"/>
      <c r="BL75" s="35">
        <v>28</v>
      </c>
      <c r="BW75" s="35" t="str">
        <f>I75</f>
        <v>21</v>
      </c>
      <c r="BX75" s="4" t="s">
        <v>197</v>
      </c>
    </row>
    <row r="76" spans="1:76" x14ac:dyDescent="0.25">
      <c r="A76" s="31" t="s">
        <v>52</v>
      </c>
      <c r="B76" s="32" t="s">
        <v>155</v>
      </c>
      <c r="C76" s="32" t="s">
        <v>98</v>
      </c>
      <c r="D76" s="83" t="s">
        <v>99</v>
      </c>
      <c r="E76" s="84"/>
      <c r="F76" s="33" t="s">
        <v>4</v>
      </c>
      <c r="G76" s="33" t="s">
        <v>4</v>
      </c>
      <c r="H76" s="33" t="s">
        <v>4</v>
      </c>
      <c r="I76" s="33" t="s">
        <v>4</v>
      </c>
      <c r="J76" s="1">
        <f>SUM(J77:J83)</f>
        <v>0</v>
      </c>
      <c r="K76" s="1">
        <f>SUM(K77:K83)</f>
        <v>0</v>
      </c>
      <c r="L76" s="1">
        <f>SUM(L77:L83)</f>
        <v>0</v>
      </c>
      <c r="M76" s="1">
        <f>SUM(M77:M83)</f>
        <v>0</v>
      </c>
      <c r="N76" s="12" t="s">
        <v>52</v>
      </c>
      <c r="O76" s="1">
        <f>SUM(O77:O83)</f>
        <v>395.75399999999996</v>
      </c>
      <c r="P76" s="34" t="s">
        <v>52</v>
      </c>
      <c r="AI76" s="12" t="s">
        <v>155</v>
      </c>
      <c r="AS76" s="1">
        <f>SUM(AJ77:AJ83)</f>
        <v>0</v>
      </c>
      <c r="AT76" s="1">
        <f>SUM(AK77:AK83)</f>
        <v>0</v>
      </c>
      <c r="AU76" s="1">
        <f>SUM(AL77:AL83)</f>
        <v>0</v>
      </c>
    </row>
    <row r="77" spans="1:76" x14ac:dyDescent="0.25">
      <c r="A77" s="2" t="s">
        <v>199</v>
      </c>
      <c r="B77" s="3" t="s">
        <v>155</v>
      </c>
      <c r="C77" s="3" t="s">
        <v>101</v>
      </c>
      <c r="D77" s="77" t="s">
        <v>102</v>
      </c>
      <c r="E77" s="78"/>
      <c r="F77" s="3" t="s">
        <v>89</v>
      </c>
      <c r="G77" s="35">
        <v>193</v>
      </c>
      <c r="H77" s="35">
        <v>0</v>
      </c>
      <c r="I77" s="36" t="s">
        <v>61</v>
      </c>
      <c r="J77" s="35">
        <f>G77*AO77</f>
        <v>0</v>
      </c>
      <c r="K77" s="35">
        <f>G77*AP77</f>
        <v>0</v>
      </c>
      <c r="L77" s="35">
        <f>G77*H77</f>
        <v>0</v>
      </c>
      <c r="M77" s="35">
        <f>L77*(1+BW77/100)</f>
        <v>0</v>
      </c>
      <c r="N77" s="35">
        <v>0.378</v>
      </c>
      <c r="O77" s="35">
        <f>G77*N77</f>
        <v>72.953999999999994</v>
      </c>
      <c r="P77" s="37" t="s">
        <v>62</v>
      </c>
      <c r="Z77" s="35">
        <f>IF(AQ77="5",BJ77,0)</f>
        <v>0</v>
      </c>
      <c r="AB77" s="35">
        <f>IF(AQ77="1",BH77,0)</f>
        <v>0</v>
      </c>
      <c r="AC77" s="35">
        <f>IF(AQ77="1",BI77,0)</f>
        <v>0</v>
      </c>
      <c r="AD77" s="35">
        <f>IF(AQ77="7",BH77,0)</f>
        <v>0</v>
      </c>
      <c r="AE77" s="35">
        <f>IF(AQ77="7",BI77,0)</f>
        <v>0</v>
      </c>
      <c r="AF77" s="35">
        <f>IF(AQ77="2",BH77,0)</f>
        <v>0</v>
      </c>
      <c r="AG77" s="35">
        <f>IF(AQ77="2",BI77,0)</f>
        <v>0</v>
      </c>
      <c r="AH77" s="35">
        <f>IF(AQ77="0",BJ77,0)</f>
        <v>0</v>
      </c>
      <c r="AI77" s="12" t="s">
        <v>155</v>
      </c>
      <c r="AJ77" s="35">
        <f>IF(AN77=0,L77,0)</f>
        <v>0</v>
      </c>
      <c r="AK77" s="35">
        <f>IF(AN77=12,L77,0)</f>
        <v>0</v>
      </c>
      <c r="AL77" s="35">
        <f>IF(AN77=21,L77,0)</f>
        <v>0</v>
      </c>
      <c r="AN77" s="35">
        <v>21</v>
      </c>
      <c r="AO77" s="35">
        <f>H77*0.84557497</f>
        <v>0</v>
      </c>
      <c r="AP77" s="35">
        <f>H77*(1-0.84557497)</f>
        <v>0</v>
      </c>
      <c r="AQ77" s="36" t="s">
        <v>57</v>
      </c>
      <c r="AV77" s="35">
        <f>AW77+AX77</f>
        <v>0</v>
      </c>
      <c r="AW77" s="35">
        <f>G77*AO77</f>
        <v>0</v>
      </c>
      <c r="AX77" s="35">
        <f>G77*AP77</f>
        <v>0</v>
      </c>
      <c r="AY77" s="36" t="s">
        <v>103</v>
      </c>
      <c r="AZ77" s="36" t="s">
        <v>200</v>
      </c>
      <c r="BA77" s="12" t="s">
        <v>160</v>
      </c>
      <c r="BC77" s="35">
        <f>AW77+AX77</f>
        <v>0</v>
      </c>
      <c r="BD77" s="35">
        <f>H77/(100-BE77)*100</f>
        <v>0</v>
      </c>
      <c r="BE77" s="35">
        <v>0</v>
      </c>
      <c r="BF77" s="35">
        <f>O77</f>
        <v>72.953999999999994</v>
      </c>
      <c r="BH77" s="35">
        <f>G77*AO77</f>
        <v>0</v>
      </c>
      <c r="BI77" s="35">
        <f>G77*AP77</f>
        <v>0</v>
      </c>
      <c r="BJ77" s="35">
        <f>G77*H77</f>
        <v>0</v>
      </c>
      <c r="BK77" s="35"/>
      <c r="BL77" s="35">
        <v>56</v>
      </c>
      <c r="BW77" s="35" t="str">
        <f>I77</f>
        <v>21</v>
      </c>
      <c r="BX77" s="4" t="s">
        <v>102</v>
      </c>
    </row>
    <row r="78" spans="1:76" x14ac:dyDescent="0.25">
      <c r="A78" s="2" t="s">
        <v>201</v>
      </c>
      <c r="B78" s="3" t="s">
        <v>155</v>
      </c>
      <c r="C78" s="3" t="s">
        <v>202</v>
      </c>
      <c r="D78" s="77" t="s">
        <v>203</v>
      </c>
      <c r="E78" s="78"/>
      <c r="F78" s="3" t="s">
        <v>89</v>
      </c>
      <c r="G78" s="35">
        <v>450</v>
      </c>
      <c r="H78" s="35">
        <v>0</v>
      </c>
      <c r="I78" s="36" t="s">
        <v>61</v>
      </c>
      <c r="J78" s="35">
        <f>G78*AO78</f>
        <v>0</v>
      </c>
      <c r="K78" s="35">
        <f>G78*AP78</f>
        <v>0</v>
      </c>
      <c r="L78" s="35">
        <f>G78*H78</f>
        <v>0</v>
      </c>
      <c r="M78" s="35">
        <f>L78*(1+BW78/100)</f>
        <v>0</v>
      </c>
      <c r="N78" s="35">
        <v>0.17199999999999999</v>
      </c>
      <c r="O78" s="35">
        <f>G78*N78</f>
        <v>77.399999999999991</v>
      </c>
      <c r="P78" s="37" t="s">
        <v>187</v>
      </c>
      <c r="Z78" s="35">
        <f>IF(AQ78="5",BJ78,0)</f>
        <v>0</v>
      </c>
      <c r="AB78" s="35">
        <f>IF(AQ78="1",BH78,0)</f>
        <v>0</v>
      </c>
      <c r="AC78" s="35">
        <f>IF(AQ78="1",BI78,0)</f>
        <v>0</v>
      </c>
      <c r="AD78" s="35">
        <f>IF(AQ78="7",BH78,0)</f>
        <v>0</v>
      </c>
      <c r="AE78" s="35">
        <f>IF(AQ78="7",BI78,0)</f>
        <v>0</v>
      </c>
      <c r="AF78" s="35">
        <f>IF(AQ78="2",BH78,0)</f>
        <v>0</v>
      </c>
      <c r="AG78" s="35">
        <f>IF(AQ78="2",BI78,0)</f>
        <v>0</v>
      </c>
      <c r="AH78" s="35">
        <f>IF(AQ78="0",BJ78,0)</f>
        <v>0</v>
      </c>
      <c r="AI78" s="12" t="s">
        <v>155</v>
      </c>
      <c r="AJ78" s="35">
        <f>IF(AN78=0,L78,0)</f>
        <v>0</v>
      </c>
      <c r="AK78" s="35">
        <f>IF(AN78=12,L78,0)</f>
        <v>0</v>
      </c>
      <c r="AL78" s="35">
        <f>IF(AN78=21,L78,0)</f>
        <v>0</v>
      </c>
      <c r="AN78" s="35">
        <v>21</v>
      </c>
      <c r="AO78" s="35">
        <f>H78*0.781673307</f>
        <v>0</v>
      </c>
      <c r="AP78" s="35">
        <f>H78*(1-0.781673307)</f>
        <v>0</v>
      </c>
      <c r="AQ78" s="36" t="s">
        <v>57</v>
      </c>
      <c r="AV78" s="35">
        <f>AW78+AX78</f>
        <v>0</v>
      </c>
      <c r="AW78" s="35">
        <f>G78*AO78</f>
        <v>0</v>
      </c>
      <c r="AX78" s="35">
        <f>G78*AP78</f>
        <v>0</v>
      </c>
      <c r="AY78" s="36" t="s">
        <v>103</v>
      </c>
      <c r="AZ78" s="36" t="s">
        <v>200</v>
      </c>
      <c r="BA78" s="12" t="s">
        <v>160</v>
      </c>
      <c r="BC78" s="35">
        <f>AW78+AX78</f>
        <v>0</v>
      </c>
      <c r="BD78" s="35">
        <f>H78/(100-BE78)*100</f>
        <v>0</v>
      </c>
      <c r="BE78" s="35">
        <v>0</v>
      </c>
      <c r="BF78" s="35">
        <f>O78</f>
        <v>77.399999999999991</v>
      </c>
      <c r="BH78" s="35">
        <f>G78*AO78</f>
        <v>0</v>
      </c>
      <c r="BI78" s="35">
        <f>G78*AP78</f>
        <v>0</v>
      </c>
      <c r="BJ78" s="35">
        <f>G78*H78</f>
        <v>0</v>
      </c>
      <c r="BK78" s="35"/>
      <c r="BL78" s="35">
        <v>56</v>
      </c>
      <c r="BW78" s="35" t="str">
        <f>I78</f>
        <v>21</v>
      </c>
      <c r="BX78" s="4" t="s">
        <v>203</v>
      </c>
    </row>
    <row r="79" spans="1:76" x14ac:dyDescent="0.25">
      <c r="A79" s="2" t="s">
        <v>204</v>
      </c>
      <c r="B79" s="3" t="s">
        <v>155</v>
      </c>
      <c r="C79" s="3" t="s">
        <v>205</v>
      </c>
      <c r="D79" s="77" t="s">
        <v>206</v>
      </c>
      <c r="E79" s="78"/>
      <c r="F79" s="3" t="s">
        <v>89</v>
      </c>
      <c r="G79" s="35">
        <v>450</v>
      </c>
      <c r="H79" s="35">
        <v>0</v>
      </c>
      <c r="I79" s="36" t="s">
        <v>61</v>
      </c>
      <c r="J79" s="35">
        <f>G79*AO79</f>
        <v>0</v>
      </c>
      <c r="K79" s="35">
        <f>G79*AP79</f>
        <v>0</v>
      </c>
      <c r="L79" s="35">
        <f>G79*H79</f>
        <v>0</v>
      </c>
      <c r="M79" s="35">
        <f>L79*(1+BW79/100)</f>
        <v>0</v>
      </c>
      <c r="N79" s="35">
        <v>0.115</v>
      </c>
      <c r="O79" s="35">
        <f>G79*N79</f>
        <v>51.75</v>
      </c>
      <c r="P79" s="37" t="s">
        <v>187</v>
      </c>
      <c r="Z79" s="35">
        <f>IF(AQ79="5",BJ79,0)</f>
        <v>0</v>
      </c>
      <c r="AB79" s="35">
        <f>IF(AQ79="1",BH79,0)</f>
        <v>0</v>
      </c>
      <c r="AC79" s="35">
        <f>IF(AQ79="1",BI79,0)</f>
        <v>0</v>
      </c>
      <c r="AD79" s="35">
        <f>IF(AQ79="7",BH79,0)</f>
        <v>0</v>
      </c>
      <c r="AE79" s="35">
        <f>IF(AQ79="7",BI79,0)</f>
        <v>0</v>
      </c>
      <c r="AF79" s="35">
        <f>IF(AQ79="2",BH79,0)</f>
        <v>0</v>
      </c>
      <c r="AG79" s="35">
        <f>IF(AQ79="2",BI79,0)</f>
        <v>0</v>
      </c>
      <c r="AH79" s="35">
        <f>IF(AQ79="0",BJ79,0)</f>
        <v>0</v>
      </c>
      <c r="AI79" s="12" t="s">
        <v>155</v>
      </c>
      <c r="AJ79" s="35">
        <f>IF(AN79=0,L79,0)</f>
        <v>0</v>
      </c>
      <c r="AK79" s="35">
        <f>IF(AN79=12,L79,0)</f>
        <v>0</v>
      </c>
      <c r="AL79" s="35">
        <f>IF(AN79=21,L79,0)</f>
        <v>0</v>
      </c>
      <c r="AN79" s="35">
        <v>21</v>
      </c>
      <c r="AO79" s="35">
        <f>H79*0.661788618</f>
        <v>0</v>
      </c>
      <c r="AP79" s="35">
        <f>H79*(1-0.661788618)</f>
        <v>0</v>
      </c>
      <c r="AQ79" s="36" t="s">
        <v>57</v>
      </c>
      <c r="AV79" s="35">
        <f>AW79+AX79</f>
        <v>0</v>
      </c>
      <c r="AW79" s="35">
        <f>G79*AO79</f>
        <v>0</v>
      </c>
      <c r="AX79" s="35">
        <f>G79*AP79</f>
        <v>0</v>
      </c>
      <c r="AY79" s="36" t="s">
        <v>103</v>
      </c>
      <c r="AZ79" s="36" t="s">
        <v>200</v>
      </c>
      <c r="BA79" s="12" t="s">
        <v>160</v>
      </c>
      <c r="BC79" s="35">
        <f>AW79+AX79</f>
        <v>0</v>
      </c>
      <c r="BD79" s="35">
        <f>H79/(100-BE79)*100</f>
        <v>0</v>
      </c>
      <c r="BE79" s="35">
        <v>0</v>
      </c>
      <c r="BF79" s="35">
        <f>O79</f>
        <v>51.75</v>
      </c>
      <c r="BH79" s="35">
        <f>G79*AO79</f>
        <v>0</v>
      </c>
      <c r="BI79" s="35">
        <f>G79*AP79</f>
        <v>0</v>
      </c>
      <c r="BJ79" s="35">
        <f>G79*H79</f>
        <v>0</v>
      </c>
      <c r="BK79" s="35"/>
      <c r="BL79" s="35">
        <v>56</v>
      </c>
      <c r="BW79" s="35" t="str">
        <f>I79</f>
        <v>21</v>
      </c>
      <c r="BX79" s="4" t="s">
        <v>206</v>
      </c>
    </row>
    <row r="80" spans="1:76" x14ac:dyDescent="0.25">
      <c r="A80" s="2" t="s">
        <v>207</v>
      </c>
      <c r="B80" s="3" t="s">
        <v>155</v>
      </c>
      <c r="C80" s="3" t="s">
        <v>208</v>
      </c>
      <c r="D80" s="77" t="s">
        <v>209</v>
      </c>
      <c r="E80" s="78"/>
      <c r="F80" s="3" t="s">
        <v>89</v>
      </c>
      <c r="G80" s="35">
        <v>450</v>
      </c>
      <c r="H80" s="35">
        <v>0</v>
      </c>
      <c r="I80" s="36" t="s">
        <v>61</v>
      </c>
      <c r="J80" s="35">
        <f>G80*AO80</f>
        <v>0</v>
      </c>
      <c r="K80" s="35">
        <f>G80*AP80</f>
        <v>0</v>
      </c>
      <c r="L80" s="35">
        <f>G80*H80</f>
        <v>0</v>
      </c>
      <c r="M80" s="35">
        <f>L80*(1+BW80/100)</f>
        <v>0</v>
      </c>
      <c r="N80" s="35">
        <v>0.115</v>
      </c>
      <c r="O80" s="35">
        <f>G80*N80</f>
        <v>51.75</v>
      </c>
      <c r="P80" s="37" t="s">
        <v>187</v>
      </c>
      <c r="Z80" s="35">
        <f>IF(AQ80="5",BJ80,0)</f>
        <v>0</v>
      </c>
      <c r="AB80" s="35">
        <f>IF(AQ80="1",BH80,0)</f>
        <v>0</v>
      </c>
      <c r="AC80" s="35">
        <f>IF(AQ80="1",BI80,0)</f>
        <v>0</v>
      </c>
      <c r="AD80" s="35">
        <f>IF(AQ80="7",BH80,0)</f>
        <v>0</v>
      </c>
      <c r="AE80" s="35">
        <f>IF(AQ80="7",BI80,0)</f>
        <v>0</v>
      </c>
      <c r="AF80" s="35">
        <f>IF(AQ80="2",BH80,0)</f>
        <v>0</v>
      </c>
      <c r="AG80" s="35">
        <f>IF(AQ80="2",BI80,0)</f>
        <v>0</v>
      </c>
      <c r="AH80" s="35">
        <f>IF(AQ80="0",BJ80,0)</f>
        <v>0</v>
      </c>
      <c r="AI80" s="12" t="s">
        <v>155</v>
      </c>
      <c r="AJ80" s="35">
        <f>IF(AN80=0,L80,0)</f>
        <v>0</v>
      </c>
      <c r="AK80" s="35">
        <f>IF(AN80=12,L80,0)</f>
        <v>0</v>
      </c>
      <c r="AL80" s="35">
        <f>IF(AN80=21,L80,0)</f>
        <v>0</v>
      </c>
      <c r="AN80" s="35">
        <v>21</v>
      </c>
      <c r="AO80" s="35">
        <f>H80*0.545851528</f>
        <v>0</v>
      </c>
      <c r="AP80" s="35">
        <f>H80*(1-0.545851528)</f>
        <v>0</v>
      </c>
      <c r="AQ80" s="36" t="s">
        <v>57</v>
      </c>
      <c r="AV80" s="35">
        <f>AW80+AX80</f>
        <v>0</v>
      </c>
      <c r="AW80" s="35">
        <f>G80*AO80</f>
        <v>0</v>
      </c>
      <c r="AX80" s="35">
        <f>G80*AP80</f>
        <v>0</v>
      </c>
      <c r="AY80" s="36" t="s">
        <v>103</v>
      </c>
      <c r="AZ80" s="36" t="s">
        <v>200</v>
      </c>
      <c r="BA80" s="12" t="s">
        <v>160</v>
      </c>
      <c r="BC80" s="35">
        <f>AW80+AX80</f>
        <v>0</v>
      </c>
      <c r="BD80" s="35">
        <f>H80/(100-BE80)*100</f>
        <v>0</v>
      </c>
      <c r="BE80" s="35">
        <v>0</v>
      </c>
      <c r="BF80" s="35">
        <f>O80</f>
        <v>51.75</v>
      </c>
      <c r="BH80" s="35">
        <f>G80*AO80</f>
        <v>0</v>
      </c>
      <c r="BI80" s="35">
        <f>G80*AP80</f>
        <v>0</v>
      </c>
      <c r="BJ80" s="35">
        <f>G80*H80</f>
        <v>0</v>
      </c>
      <c r="BK80" s="35"/>
      <c r="BL80" s="35">
        <v>56</v>
      </c>
      <c r="BW80" s="35" t="str">
        <f>I80</f>
        <v>21</v>
      </c>
      <c r="BX80" s="4" t="s">
        <v>209</v>
      </c>
    </row>
    <row r="81" spans="1:76" ht="13.5" customHeight="1" x14ac:dyDescent="0.25">
      <c r="A81" s="38"/>
      <c r="C81" s="39" t="s">
        <v>177</v>
      </c>
      <c r="D81" s="85" t="s">
        <v>210</v>
      </c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7"/>
    </row>
    <row r="82" spans="1:76" x14ac:dyDescent="0.25">
      <c r="A82" s="2" t="s">
        <v>211</v>
      </c>
      <c r="B82" s="3" t="s">
        <v>155</v>
      </c>
      <c r="C82" s="3" t="s">
        <v>202</v>
      </c>
      <c r="D82" s="77" t="s">
        <v>212</v>
      </c>
      <c r="E82" s="78"/>
      <c r="F82" s="3" t="s">
        <v>89</v>
      </c>
      <c r="G82" s="35">
        <v>450</v>
      </c>
      <c r="H82" s="35">
        <v>0</v>
      </c>
      <c r="I82" s="36" t="s">
        <v>61</v>
      </c>
      <c r="J82" s="35">
        <f>G82*AO82</f>
        <v>0</v>
      </c>
      <c r="K82" s="35">
        <f>G82*AP82</f>
        <v>0</v>
      </c>
      <c r="L82" s="35">
        <f>G82*H82</f>
        <v>0</v>
      </c>
      <c r="M82" s="35">
        <f>L82*(1+BW82/100)</f>
        <v>0</v>
      </c>
      <c r="N82" s="35">
        <v>0.17199999999999999</v>
      </c>
      <c r="O82" s="35">
        <f>G82*N82</f>
        <v>77.399999999999991</v>
      </c>
      <c r="P82" s="37" t="s">
        <v>187</v>
      </c>
      <c r="Z82" s="35">
        <f>IF(AQ82="5",BJ82,0)</f>
        <v>0</v>
      </c>
      <c r="AB82" s="35">
        <f>IF(AQ82="1",BH82,0)</f>
        <v>0</v>
      </c>
      <c r="AC82" s="35">
        <f>IF(AQ82="1",BI82,0)</f>
        <v>0</v>
      </c>
      <c r="AD82" s="35">
        <f>IF(AQ82="7",BH82,0)</f>
        <v>0</v>
      </c>
      <c r="AE82" s="35">
        <f>IF(AQ82="7",BI82,0)</f>
        <v>0</v>
      </c>
      <c r="AF82" s="35">
        <f>IF(AQ82="2",BH82,0)</f>
        <v>0</v>
      </c>
      <c r="AG82" s="35">
        <f>IF(AQ82="2",BI82,0)</f>
        <v>0</v>
      </c>
      <c r="AH82" s="35">
        <f>IF(AQ82="0",BJ82,0)</f>
        <v>0</v>
      </c>
      <c r="AI82" s="12" t="s">
        <v>155</v>
      </c>
      <c r="AJ82" s="35">
        <f>IF(AN82=0,L82,0)</f>
        <v>0</v>
      </c>
      <c r="AK82" s="35">
        <f>IF(AN82=12,L82,0)</f>
        <v>0</v>
      </c>
      <c r="AL82" s="35">
        <f>IF(AN82=21,L82,0)</f>
        <v>0</v>
      </c>
      <c r="AN82" s="35">
        <v>21</v>
      </c>
      <c r="AO82" s="35">
        <f>H82*0.645994832</f>
        <v>0</v>
      </c>
      <c r="AP82" s="35">
        <f>H82*(1-0.645994832)</f>
        <v>0</v>
      </c>
      <c r="AQ82" s="36" t="s">
        <v>57</v>
      </c>
      <c r="AV82" s="35">
        <f>AW82+AX82</f>
        <v>0</v>
      </c>
      <c r="AW82" s="35">
        <f>G82*AO82</f>
        <v>0</v>
      </c>
      <c r="AX82" s="35">
        <f>G82*AP82</f>
        <v>0</v>
      </c>
      <c r="AY82" s="36" t="s">
        <v>103</v>
      </c>
      <c r="AZ82" s="36" t="s">
        <v>200</v>
      </c>
      <c r="BA82" s="12" t="s">
        <v>160</v>
      </c>
      <c r="BC82" s="35">
        <f>AW82+AX82</f>
        <v>0</v>
      </c>
      <c r="BD82" s="35">
        <f>H82/(100-BE82)*100</f>
        <v>0</v>
      </c>
      <c r="BE82" s="35">
        <v>0</v>
      </c>
      <c r="BF82" s="35">
        <f>O82</f>
        <v>77.399999999999991</v>
      </c>
      <c r="BH82" s="35">
        <f>G82*AO82</f>
        <v>0</v>
      </c>
      <c r="BI82" s="35">
        <f>G82*AP82</f>
        <v>0</v>
      </c>
      <c r="BJ82" s="35">
        <f>G82*H82</f>
        <v>0</v>
      </c>
      <c r="BK82" s="35"/>
      <c r="BL82" s="35">
        <v>56</v>
      </c>
      <c r="BW82" s="35" t="str">
        <f>I82</f>
        <v>21</v>
      </c>
      <c r="BX82" s="4" t="s">
        <v>212</v>
      </c>
    </row>
    <row r="83" spans="1:76" x14ac:dyDescent="0.25">
      <c r="A83" s="2" t="s">
        <v>213</v>
      </c>
      <c r="B83" s="3" t="s">
        <v>155</v>
      </c>
      <c r="C83" s="3" t="s">
        <v>214</v>
      </c>
      <c r="D83" s="77" t="s">
        <v>215</v>
      </c>
      <c r="E83" s="78"/>
      <c r="F83" s="3" t="s">
        <v>89</v>
      </c>
      <c r="G83" s="35">
        <v>150</v>
      </c>
      <c r="H83" s="35">
        <v>0</v>
      </c>
      <c r="I83" s="36" t="s">
        <v>61</v>
      </c>
      <c r="J83" s="35">
        <f>G83*AO83</f>
        <v>0</v>
      </c>
      <c r="K83" s="35">
        <f>G83*AP83</f>
        <v>0</v>
      </c>
      <c r="L83" s="35">
        <f>G83*H83</f>
        <v>0</v>
      </c>
      <c r="M83" s="35">
        <f>L83*(1+BW83/100)</f>
        <v>0</v>
      </c>
      <c r="N83" s="35">
        <v>0.43</v>
      </c>
      <c r="O83" s="35">
        <f>G83*N83</f>
        <v>64.5</v>
      </c>
      <c r="P83" s="37" t="s">
        <v>187</v>
      </c>
      <c r="Z83" s="35">
        <f>IF(AQ83="5",BJ83,0)</f>
        <v>0</v>
      </c>
      <c r="AB83" s="35">
        <f>IF(AQ83="1",BH83,0)</f>
        <v>0</v>
      </c>
      <c r="AC83" s="35">
        <f>IF(AQ83="1",BI83,0)</f>
        <v>0</v>
      </c>
      <c r="AD83" s="35">
        <f>IF(AQ83="7",BH83,0)</f>
        <v>0</v>
      </c>
      <c r="AE83" s="35">
        <f>IF(AQ83="7",BI83,0)</f>
        <v>0</v>
      </c>
      <c r="AF83" s="35">
        <f>IF(AQ83="2",BH83,0)</f>
        <v>0</v>
      </c>
      <c r="AG83" s="35">
        <f>IF(AQ83="2",BI83,0)</f>
        <v>0</v>
      </c>
      <c r="AH83" s="35">
        <f>IF(AQ83="0",BJ83,0)</f>
        <v>0</v>
      </c>
      <c r="AI83" s="12" t="s">
        <v>155</v>
      </c>
      <c r="AJ83" s="35">
        <f>IF(AN83=0,L83,0)</f>
        <v>0</v>
      </c>
      <c r="AK83" s="35">
        <f>IF(AN83=12,L83,0)</f>
        <v>0</v>
      </c>
      <c r="AL83" s="35">
        <f>IF(AN83=21,L83,0)</f>
        <v>0</v>
      </c>
      <c r="AN83" s="35">
        <v>21</v>
      </c>
      <c r="AO83" s="35">
        <f>H83*0.883204449</f>
        <v>0</v>
      </c>
      <c r="AP83" s="35">
        <f>H83*(1-0.883204449)</f>
        <v>0</v>
      </c>
      <c r="AQ83" s="36" t="s">
        <v>57</v>
      </c>
      <c r="AV83" s="35">
        <f>AW83+AX83</f>
        <v>0</v>
      </c>
      <c r="AW83" s="35">
        <f>G83*AO83</f>
        <v>0</v>
      </c>
      <c r="AX83" s="35">
        <f>G83*AP83</f>
        <v>0</v>
      </c>
      <c r="AY83" s="36" t="s">
        <v>103</v>
      </c>
      <c r="AZ83" s="36" t="s">
        <v>200</v>
      </c>
      <c r="BA83" s="12" t="s">
        <v>160</v>
      </c>
      <c r="BC83" s="35">
        <f>AW83+AX83</f>
        <v>0</v>
      </c>
      <c r="BD83" s="35">
        <f>H83/(100-BE83)*100</f>
        <v>0</v>
      </c>
      <c r="BE83" s="35">
        <v>0</v>
      </c>
      <c r="BF83" s="35">
        <f>O83</f>
        <v>64.5</v>
      </c>
      <c r="BH83" s="35">
        <f>G83*AO83</f>
        <v>0</v>
      </c>
      <c r="BI83" s="35">
        <f>G83*AP83</f>
        <v>0</v>
      </c>
      <c r="BJ83" s="35">
        <f>G83*H83</f>
        <v>0</v>
      </c>
      <c r="BK83" s="35"/>
      <c r="BL83" s="35">
        <v>56</v>
      </c>
      <c r="BW83" s="35" t="str">
        <f>I83</f>
        <v>21</v>
      </c>
      <c r="BX83" s="4" t="s">
        <v>215</v>
      </c>
    </row>
    <row r="84" spans="1:76" x14ac:dyDescent="0.25">
      <c r="A84" s="31" t="s">
        <v>52</v>
      </c>
      <c r="B84" s="32" t="s">
        <v>155</v>
      </c>
      <c r="C84" s="32" t="s">
        <v>216</v>
      </c>
      <c r="D84" s="83" t="s">
        <v>217</v>
      </c>
      <c r="E84" s="84"/>
      <c r="F84" s="33" t="s">
        <v>4</v>
      </c>
      <c r="G84" s="33" t="s">
        <v>4</v>
      </c>
      <c r="H84" s="33" t="s">
        <v>4</v>
      </c>
      <c r="I84" s="33" t="s">
        <v>4</v>
      </c>
      <c r="J84" s="1">
        <f>SUM(J85:J87)</f>
        <v>0</v>
      </c>
      <c r="K84" s="1">
        <f>SUM(K85:K87)</f>
        <v>0</v>
      </c>
      <c r="L84" s="1">
        <f>SUM(L85:L87)</f>
        <v>0</v>
      </c>
      <c r="M84" s="1">
        <f>SUM(M85:M87)</f>
        <v>0</v>
      </c>
      <c r="N84" s="12" t="s">
        <v>52</v>
      </c>
      <c r="O84" s="1">
        <f>SUM(O85:O87)</f>
        <v>16.335000000000001</v>
      </c>
      <c r="P84" s="34" t="s">
        <v>52</v>
      </c>
      <c r="AI84" s="12" t="s">
        <v>155</v>
      </c>
      <c r="AS84" s="1">
        <f>SUM(AJ85:AJ87)</f>
        <v>0</v>
      </c>
      <c r="AT84" s="1">
        <f>SUM(AK85:AK87)</f>
        <v>0</v>
      </c>
      <c r="AU84" s="1">
        <f>SUM(AL85:AL87)</f>
        <v>0</v>
      </c>
    </row>
    <row r="85" spans="1:76" ht="25.5" x14ac:dyDescent="0.25">
      <c r="A85" s="2" t="s">
        <v>218</v>
      </c>
      <c r="B85" s="3" t="s">
        <v>155</v>
      </c>
      <c r="C85" s="3" t="s">
        <v>219</v>
      </c>
      <c r="D85" s="77" t="s">
        <v>220</v>
      </c>
      <c r="E85" s="78"/>
      <c r="F85" s="3" t="s">
        <v>89</v>
      </c>
      <c r="G85" s="35">
        <v>450</v>
      </c>
      <c r="H85" s="35">
        <v>0</v>
      </c>
      <c r="I85" s="36" t="s">
        <v>61</v>
      </c>
      <c r="J85" s="35">
        <f>G85*AO85</f>
        <v>0</v>
      </c>
      <c r="K85" s="35">
        <f>G85*AP85</f>
        <v>0</v>
      </c>
      <c r="L85" s="35">
        <f>G85*H85</f>
        <v>0</v>
      </c>
      <c r="M85" s="35">
        <f>L85*(1+BW85/100)</f>
        <v>0</v>
      </c>
      <c r="N85" s="35">
        <v>3.474E-2</v>
      </c>
      <c r="O85" s="35">
        <f>G85*N85</f>
        <v>15.633000000000001</v>
      </c>
      <c r="P85" s="37" t="s">
        <v>187</v>
      </c>
      <c r="Z85" s="35">
        <f>IF(AQ85="5",BJ85,0)</f>
        <v>0</v>
      </c>
      <c r="AB85" s="35">
        <f>IF(AQ85="1",BH85,0)</f>
        <v>0</v>
      </c>
      <c r="AC85" s="35">
        <f>IF(AQ85="1",BI85,0)</f>
        <v>0</v>
      </c>
      <c r="AD85" s="35">
        <f>IF(AQ85="7",BH85,0)</f>
        <v>0</v>
      </c>
      <c r="AE85" s="35">
        <f>IF(AQ85="7",BI85,0)</f>
        <v>0</v>
      </c>
      <c r="AF85" s="35">
        <f>IF(AQ85="2",BH85,0)</f>
        <v>0</v>
      </c>
      <c r="AG85" s="35">
        <f>IF(AQ85="2",BI85,0)</f>
        <v>0</v>
      </c>
      <c r="AH85" s="35">
        <f>IF(AQ85="0",BJ85,0)</f>
        <v>0</v>
      </c>
      <c r="AI85" s="12" t="s">
        <v>155</v>
      </c>
      <c r="AJ85" s="35">
        <f>IF(AN85=0,L85,0)</f>
        <v>0</v>
      </c>
      <c r="AK85" s="35">
        <f>IF(AN85=12,L85,0)</f>
        <v>0</v>
      </c>
      <c r="AL85" s="35">
        <f>IF(AN85=21,L85,0)</f>
        <v>0</v>
      </c>
      <c r="AN85" s="35">
        <v>21</v>
      </c>
      <c r="AO85" s="35">
        <f>H85*0.437274168</f>
        <v>0</v>
      </c>
      <c r="AP85" s="35">
        <f>H85*(1-0.437274168)</f>
        <v>0</v>
      </c>
      <c r="AQ85" s="36" t="s">
        <v>57</v>
      </c>
      <c r="AV85" s="35">
        <f>AW85+AX85</f>
        <v>0</v>
      </c>
      <c r="AW85" s="35">
        <f>G85*AO85</f>
        <v>0</v>
      </c>
      <c r="AX85" s="35">
        <f>G85*AP85</f>
        <v>0</v>
      </c>
      <c r="AY85" s="36" t="s">
        <v>221</v>
      </c>
      <c r="AZ85" s="36" t="s">
        <v>200</v>
      </c>
      <c r="BA85" s="12" t="s">
        <v>160</v>
      </c>
      <c r="BC85" s="35">
        <f>AW85+AX85</f>
        <v>0</v>
      </c>
      <c r="BD85" s="35">
        <f>H85/(100-BE85)*100</f>
        <v>0</v>
      </c>
      <c r="BE85" s="35">
        <v>0</v>
      </c>
      <c r="BF85" s="35">
        <f>O85</f>
        <v>15.633000000000001</v>
      </c>
      <c r="BH85" s="35">
        <f>G85*AO85</f>
        <v>0</v>
      </c>
      <c r="BI85" s="35">
        <f>G85*AP85</f>
        <v>0</v>
      </c>
      <c r="BJ85" s="35">
        <f>G85*H85</f>
        <v>0</v>
      </c>
      <c r="BK85" s="35"/>
      <c r="BL85" s="35">
        <v>58</v>
      </c>
      <c r="BW85" s="35" t="str">
        <f>I85</f>
        <v>21</v>
      </c>
      <c r="BX85" s="4" t="s">
        <v>220</v>
      </c>
    </row>
    <row r="86" spans="1:76" ht="38.25" x14ac:dyDescent="0.25">
      <c r="A86" s="38"/>
      <c r="C86" s="39" t="s">
        <v>69</v>
      </c>
      <c r="D86" s="85" t="s">
        <v>222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7"/>
      <c r="BX86" s="40" t="s">
        <v>222</v>
      </c>
    </row>
    <row r="87" spans="1:76" x14ac:dyDescent="0.25">
      <c r="A87" s="68" t="s">
        <v>223</v>
      </c>
      <c r="B87" s="69" t="s">
        <v>155</v>
      </c>
      <c r="C87" s="69" t="s">
        <v>224</v>
      </c>
      <c r="D87" s="88" t="s">
        <v>371</v>
      </c>
      <c r="E87" s="89"/>
      <c r="F87" s="69" t="s">
        <v>89</v>
      </c>
      <c r="G87" s="70">
        <v>450</v>
      </c>
      <c r="H87" s="70">
        <v>0</v>
      </c>
      <c r="I87" s="71" t="s">
        <v>61</v>
      </c>
      <c r="J87" s="70">
        <f>G87*AO87</f>
        <v>0</v>
      </c>
      <c r="K87" s="70">
        <f>G87*AP87</f>
        <v>0</v>
      </c>
      <c r="L87" s="70">
        <f>G87*H87</f>
        <v>0</v>
      </c>
      <c r="M87" s="70">
        <f>L87*(1+BW87/100)</f>
        <v>0</v>
      </c>
      <c r="N87" s="70">
        <v>1.56E-3</v>
      </c>
      <c r="O87" s="70">
        <f>G87*N87</f>
        <v>0.70199999999999996</v>
      </c>
      <c r="P87" s="72" t="s">
        <v>187</v>
      </c>
      <c r="Z87" s="35">
        <f>IF(AQ87="5",BJ87,0)</f>
        <v>0</v>
      </c>
      <c r="AB87" s="35">
        <f>IF(AQ87="1",BH87,0)</f>
        <v>0</v>
      </c>
      <c r="AC87" s="35">
        <f>IF(AQ87="1",BI87,0)</f>
        <v>0</v>
      </c>
      <c r="AD87" s="35">
        <f>IF(AQ87="7",BH87,0)</f>
        <v>0</v>
      </c>
      <c r="AE87" s="35">
        <f>IF(AQ87="7",BI87,0)</f>
        <v>0</v>
      </c>
      <c r="AF87" s="35">
        <f>IF(AQ87="2",BH87,0)</f>
        <v>0</v>
      </c>
      <c r="AG87" s="35">
        <f>IF(AQ87="2",BI87,0)</f>
        <v>0</v>
      </c>
      <c r="AH87" s="35">
        <f>IF(AQ87="0",BJ87,0)</f>
        <v>0</v>
      </c>
      <c r="AI87" s="12" t="s">
        <v>155</v>
      </c>
      <c r="AJ87" s="35">
        <f>IF(AN87=0,L87,0)</f>
        <v>0</v>
      </c>
      <c r="AK87" s="35">
        <f>IF(AN87=12,L87,0)</f>
        <v>0</v>
      </c>
      <c r="AL87" s="35">
        <f>IF(AN87=21,L87,0)</f>
        <v>0</v>
      </c>
      <c r="AN87" s="35">
        <v>21</v>
      </c>
      <c r="AO87" s="35">
        <f>H87*1</f>
        <v>0</v>
      </c>
      <c r="AP87" s="35">
        <f>H87*(1-1)</f>
        <v>0</v>
      </c>
      <c r="AQ87" s="36" t="s">
        <v>57</v>
      </c>
      <c r="AV87" s="35">
        <f>AW87+AX87</f>
        <v>0</v>
      </c>
      <c r="AW87" s="35">
        <f>G87*AO87</f>
        <v>0</v>
      </c>
      <c r="AX87" s="35">
        <f>G87*AP87</f>
        <v>0</v>
      </c>
      <c r="AY87" s="36" t="s">
        <v>221</v>
      </c>
      <c r="AZ87" s="36" t="s">
        <v>200</v>
      </c>
      <c r="BA87" s="12" t="s">
        <v>160</v>
      </c>
      <c r="BC87" s="35">
        <f>AW87+AX87</f>
        <v>0</v>
      </c>
      <c r="BD87" s="35">
        <f>H87/(100-BE87)*100</f>
        <v>0</v>
      </c>
      <c r="BE87" s="35">
        <v>0</v>
      </c>
      <c r="BF87" s="35">
        <f>O87</f>
        <v>0.70199999999999996</v>
      </c>
      <c r="BH87" s="35">
        <f>G87*AO87</f>
        <v>0</v>
      </c>
      <c r="BI87" s="35">
        <f>G87*AP87</f>
        <v>0</v>
      </c>
      <c r="BJ87" s="35">
        <f>G87*H87</f>
        <v>0</v>
      </c>
      <c r="BK87" s="35"/>
      <c r="BL87" s="35">
        <v>58</v>
      </c>
      <c r="BW87" s="35" t="str">
        <f>I87</f>
        <v>21</v>
      </c>
      <c r="BX87" s="4" t="s">
        <v>225</v>
      </c>
    </row>
    <row r="88" spans="1:76" ht="76.5" x14ac:dyDescent="0.25">
      <c r="A88" s="38"/>
      <c r="C88" s="39" t="s">
        <v>69</v>
      </c>
      <c r="D88" s="85" t="s">
        <v>226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7"/>
      <c r="BX88" s="40" t="s">
        <v>226</v>
      </c>
    </row>
    <row r="89" spans="1:76" x14ac:dyDescent="0.25">
      <c r="A89" s="31" t="s">
        <v>52</v>
      </c>
      <c r="B89" s="32" t="s">
        <v>155</v>
      </c>
      <c r="C89" s="32" t="s">
        <v>117</v>
      </c>
      <c r="D89" s="83" t="s">
        <v>118</v>
      </c>
      <c r="E89" s="84"/>
      <c r="F89" s="33" t="s">
        <v>4</v>
      </c>
      <c r="G89" s="33" t="s">
        <v>4</v>
      </c>
      <c r="H89" s="33" t="s">
        <v>4</v>
      </c>
      <c r="I89" s="33" t="s">
        <v>4</v>
      </c>
      <c r="J89" s="1">
        <f>SUM(J90:J94)</f>
        <v>0</v>
      </c>
      <c r="K89" s="1">
        <f>SUM(K90:K94)</f>
        <v>0</v>
      </c>
      <c r="L89" s="1">
        <f>SUM(L90:L94)</f>
        <v>0</v>
      </c>
      <c r="M89" s="1">
        <f>SUM(M90:M94)</f>
        <v>0</v>
      </c>
      <c r="N89" s="12" t="s">
        <v>52</v>
      </c>
      <c r="O89" s="1">
        <f>SUM(O90:O94)</f>
        <v>40.829649999999994</v>
      </c>
      <c r="P89" s="34" t="s">
        <v>52</v>
      </c>
      <c r="AI89" s="12" t="s">
        <v>155</v>
      </c>
      <c r="AS89" s="1">
        <f>SUM(AJ90:AJ94)</f>
        <v>0</v>
      </c>
      <c r="AT89" s="1">
        <f>SUM(AK90:AK94)</f>
        <v>0</v>
      </c>
      <c r="AU89" s="1">
        <f>SUM(AL90:AL94)</f>
        <v>0</v>
      </c>
    </row>
    <row r="90" spans="1:76" x14ac:dyDescent="0.25">
      <c r="A90" s="2" t="s">
        <v>227</v>
      </c>
      <c r="B90" s="3" t="s">
        <v>155</v>
      </c>
      <c r="C90" s="3" t="s">
        <v>228</v>
      </c>
      <c r="D90" s="77" t="s">
        <v>229</v>
      </c>
      <c r="E90" s="78"/>
      <c r="F90" s="3" t="s">
        <v>89</v>
      </c>
      <c r="G90" s="35">
        <v>193</v>
      </c>
      <c r="H90" s="35">
        <v>0</v>
      </c>
      <c r="I90" s="36" t="s">
        <v>61</v>
      </c>
      <c r="J90" s="35">
        <f>G90*AO90</f>
        <v>0</v>
      </c>
      <c r="K90" s="35">
        <f>G90*AP90</f>
        <v>0</v>
      </c>
      <c r="L90" s="35">
        <f>G90*H90</f>
        <v>0</v>
      </c>
      <c r="M90" s="35">
        <f>L90*(1+BW90/100)</f>
        <v>0</v>
      </c>
      <c r="N90" s="35">
        <v>7.3899999999999993E-2</v>
      </c>
      <c r="O90" s="35">
        <f>G90*N90</f>
        <v>14.262699999999999</v>
      </c>
      <c r="P90" s="37" t="s">
        <v>62</v>
      </c>
      <c r="Z90" s="35">
        <f>IF(AQ90="5",BJ90,0)</f>
        <v>0</v>
      </c>
      <c r="AB90" s="35">
        <f>IF(AQ90="1",BH90,0)</f>
        <v>0</v>
      </c>
      <c r="AC90" s="35">
        <f>IF(AQ90="1",BI90,0)</f>
        <v>0</v>
      </c>
      <c r="AD90" s="35">
        <f>IF(AQ90="7",BH90,0)</f>
        <v>0</v>
      </c>
      <c r="AE90" s="35">
        <f>IF(AQ90="7",BI90,0)</f>
        <v>0</v>
      </c>
      <c r="AF90" s="35">
        <f>IF(AQ90="2",BH90,0)</f>
        <v>0</v>
      </c>
      <c r="AG90" s="35">
        <f>IF(AQ90="2",BI90,0)</f>
        <v>0</v>
      </c>
      <c r="AH90" s="35">
        <f>IF(AQ90="0",BJ90,0)</f>
        <v>0</v>
      </c>
      <c r="AI90" s="12" t="s">
        <v>155</v>
      </c>
      <c r="AJ90" s="35">
        <f>IF(AN90=0,L90,0)</f>
        <v>0</v>
      </c>
      <c r="AK90" s="35">
        <f>IF(AN90=12,L90,0)</f>
        <v>0</v>
      </c>
      <c r="AL90" s="35">
        <f>IF(AN90=21,L90,0)</f>
        <v>0</v>
      </c>
      <c r="AN90" s="35">
        <v>21</v>
      </c>
      <c r="AO90" s="35">
        <f>H90*0.152160279</f>
        <v>0</v>
      </c>
      <c r="AP90" s="35">
        <f>H90*(1-0.152160279)</f>
        <v>0</v>
      </c>
      <c r="AQ90" s="36" t="s">
        <v>57</v>
      </c>
      <c r="AV90" s="35">
        <f>AW90+AX90</f>
        <v>0</v>
      </c>
      <c r="AW90" s="35">
        <f>G90*AO90</f>
        <v>0</v>
      </c>
      <c r="AX90" s="35">
        <f>G90*AP90</f>
        <v>0</v>
      </c>
      <c r="AY90" s="36" t="s">
        <v>122</v>
      </c>
      <c r="AZ90" s="36" t="s">
        <v>200</v>
      </c>
      <c r="BA90" s="12" t="s">
        <v>160</v>
      </c>
      <c r="BC90" s="35">
        <f>AW90+AX90</f>
        <v>0</v>
      </c>
      <c r="BD90" s="35">
        <f>H90/(100-BE90)*100</f>
        <v>0</v>
      </c>
      <c r="BE90" s="35">
        <v>0</v>
      </c>
      <c r="BF90" s="35">
        <f>O90</f>
        <v>14.262699999999999</v>
      </c>
      <c r="BH90" s="35">
        <f>G90*AO90</f>
        <v>0</v>
      </c>
      <c r="BI90" s="35">
        <f>G90*AP90</f>
        <v>0</v>
      </c>
      <c r="BJ90" s="35">
        <f>G90*H90</f>
        <v>0</v>
      </c>
      <c r="BK90" s="35"/>
      <c r="BL90" s="35">
        <v>59</v>
      </c>
      <c r="BW90" s="35" t="str">
        <f>I90</f>
        <v>21</v>
      </c>
      <c r="BX90" s="4" t="s">
        <v>229</v>
      </c>
    </row>
    <row r="91" spans="1:76" ht="76.5" x14ac:dyDescent="0.25">
      <c r="A91" s="38"/>
      <c r="C91" s="39" t="s">
        <v>69</v>
      </c>
      <c r="D91" s="85" t="s">
        <v>230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7"/>
      <c r="BX91" s="40" t="s">
        <v>230</v>
      </c>
    </row>
    <row r="92" spans="1:76" x14ac:dyDescent="0.25">
      <c r="A92" s="2" t="s">
        <v>231</v>
      </c>
      <c r="B92" s="3" t="s">
        <v>155</v>
      </c>
      <c r="C92" s="3" t="s">
        <v>232</v>
      </c>
      <c r="D92" s="77" t="s">
        <v>233</v>
      </c>
      <c r="E92" s="78"/>
      <c r="F92" s="3" t="s">
        <v>89</v>
      </c>
      <c r="G92" s="35">
        <v>202.65</v>
      </c>
      <c r="H92" s="35">
        <v>0</v>
      </c>
      <c r="I92" s="36" t="s">
        <v>61</v>
      </c>
      <c r="J92" s="35">
        <f>G92*AO92</f>
        <v>0</v>
      </c>
      <c r="K92" s="35">
        <f>G92*AP92</f>
        <v>0</v>
      </c>
      <c r="L92" s="35">
        <f>G92*H92</f>
        <v>0</v>
      </c>
      <c r="M92" s="35">
        <f>L92*(1+BW92/100)</f>
        <v>0</v>
      </c>
      <c r="N92" s="35">
        <v>0.13100000000000001</v>
      </c>
      <c r="O92" s="35">
        <f>G92*N92</f>
        <v>26.547150000000002</v>
      </c>
      <c r="P92" s="37" t="s">
        <v>62</v>
      </c>
      <c r="Z92" s="35">
        <f>IF(AQ92="5",BJ92,0)</f>
        <v>0</v>
      </c>
      <c r="AB92" s="35">
        <f>IF(AQ92="1",BH92,0)</f>
        <v>0</v>
      </c>
      <c r="AC92" s="35">
        <f>IF(AQ92="1",BI92,0)</f>
        <v>0</v>
      </c>
      <c r="AD92" s="35">
        <f>IF(AQ92="7",BH92,0)</f>
        <v>0</v>
      </c>
      <c r="AE92" s="35">
        <f>IF(AQ92="7",BI92,0)</f>
        <v>0</v>
      </c>
      <c r="AF92" s="35">
        <f>IF(AQ92="2",BH92,0)</f>
        <v>0</v>
      </c>
      <c r="AG92" s="35">
        <f>IF(AQ92="2",BI92,0)</f>
        <v>0</v>
      </c>
      <c r="AH92" s="35">
        <f>IF(AQ92="0",BJ92,0)</f>
        <v>0</v>
      </c>
      <c r="AI92" s="12" t="s">
        <v>155</v>
      </c>
      <c r="AJ92" s="35">
        <f>IF(AN92=0,L92,0)</f>
        <v>0</v>
      </c>
      <c r="AK92" s="35">
        <f>IF(AN92=12,L92,0)</f>
        <v>0</v>
      </c>
      <c r="AL92" s="35">
        <f>IF(AN92=21,L92,0)</f>
        <v>0</v>
      </c>
      <c r="AN92" s="35">
        <v>21</v>
      </c>
      <c r="AO92" s="35">
        <f>H92*1</f>
        <v>0</v>
      </c>
      <c r="AP92" s="35">
        <f>H92*(1-1)</f>
        <v>0</v>
      </c>
      <c r="AQ92" s="36" t="s">
        <v>57</v>
      </c>
      <c r="AV92" s="35">
        <f>AW92+AX92</f>
        <v>0</v>
      </c>
      <c r="AW92" s="35">
        <f>G92*AO92</f>
        <v>0</v>
      </c>
      <c r="AX92" s="35">
        <f>G92*AP92</f>
        <v>0</v>
      </c>
      <c r="AY92" s="36" t="s">
        <v>122</v>
      </c>
      <c r="AZ92" s="36" t="s">
        <v>200</v>
      </c>
      <c r="BA92" s="12" t="s">
        <v>160</v>
      </c>
      <c r="BC92" s="35">
        <f>AW92+AX92</f>
        <v>0</v>
      </c>
      <c r="BD92" s="35">
        <f>H92/(100-BE92)*100</f>
        <v>0</v>
      </c>
      <c r="BE92" s="35">
        <v>0</v>
      </c>
      <c r="BF92" s="35">
        <f>O92</f>
        <v>26.547150000000002</v>
      </c>
      <c r="BH92" s="35">
        <f>G92*AO92</f>
        <v>0</v>
      </c>
      <c r="BI92" s="35">
        <f>G92*AP92</f>
        <v>0</v>
      </c>
      <c r="BJ92" s="35">
        <f>G92*H92</f>
        <v>0</v>
      </c>
      <c r="BK92" s="35"/>
      <c r="BL92" s="35">
        <v>59</v>
      </c>
      <c r="BW92" s="35" t="str">
        <f>I92</f>
        <v>21</v>
      </c>
      <c r="BX92" s="4" t="s">
        <v>233</v>
      </c>
    </row>
    <row r="93" spans="1:76" x14ac:dyDescent="0.25">
      <c r="A93" s="38"/>
      <c r="C93" s="39" t="s">
        <v>69</v>
      </c>
      <c r="D93" s="85" t="s">
        <v>234</v>
      </c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7"/>
      <c r="BX93" s="40" t="s">
        <v>234</v>
      </c>
    </row>
    <row r="94" spans="1:76" x14ac:dyDescent="0.25">
      <c r="A94" s="2" t="s">
        <v>235</v>
      </c>
      <c r="B94" s="3" t="s">
        <v>155</v>
      </c>
      <c r="C94" s="3" t="s">
        <v>236</v>
      </c>
      <c r="D94" s="77" t="s">
        <v>237</v>
      </c>
      <c r="E94" s="78"/>
      <c r="F94" s="3" t="s">
        <v>130</v>
      </c>
      <c r="G94" s="35">
        <v>60</v>
      </c>
      <c r="H94" s="35">
        <v>0</v>
      </c>
      <c r="I94" s="36" t="s">
        <v>61</v>
      </c>
      <c r="J94" s="35">
        <f>G94*AO94</f>
        <v>0</v>
      </c>
      <c r="K94" s="35">
        <f>G94*AP94</f>
        <v>0</v>
      </c>
      <c r="L94" s="35">
        <f>G94*H94</f>
        <v>0</v>
      </c>
      <c r="M94" s="35">
        <f>L94*(1+BW94/100)</f>
        <v>0</v>
      </c>
      <c r="N94" s="35">
        <v>3.3E-4</v>
      </c>
      <c r="O94" s="35">
        <f>G94*N94</f>
        <v>1.9799999999999998E-2</v>
      </c>
      <c r="P94" s="37" t="s">
        <v>62</v>
      </c>
      <c r="Z94" s="35">
        <f>IF(AQ94="5",BJ94,0)</f>
        <v>0</v>
      </c>
      <c r="AB94" s="35">
        <f>IF(AQ94="1",BH94,0)</f>
        <v>0</v>
      </c>
      <c r="AC94" s="35">
        <f>IF(AQ94="1",BI94,0)</f>
        <v>0</v>
      </c>
      <c r="AD94" s="35">
        <f>IF(AQ94="7",BH94,0)</f>
        <v>0</v>
      </c>
      <c r="AE94" s="35">
        <f>IF(AQ94="7",BI94,0)</f>
        <v>0</v>
      </c>
      <c r="AF94" s="35">
        <f>IF(AQ94="2",BH94,0)</f>
        <v>0</v>
      </c>
      <c r="AG94" s="35">
        <f>IF(AQ94="2",BI94,0)</f>
        <v>0</v>
      </c>
      <c r="AH94" s="35">
        <f>IF(AQ94="0",BJ94,0)</f>
        <v>0</v>
      </c>
      <c r="AI94" s="12" t="s">
        <v>155</v>
      </c>
      <c r="AJ94" s="35">
        <f>IF(AN94=0,L94,0)</f>
        <v>0</v>
      </c>
      <c r="AK94" s="35">
        <f>IF(AN94=12,L94,0)</f>
        <v>0</v>
      </c>
      <c r="AL94" s="35">
        <f>IF(AN94=21,L94,0)</f>
        <v>0</v>
      </c>
      <c r="AN94" s="35">
        <v>21</v>
      </c>
      <c r="AO94" s="35">
        <f>H94*0.064247104</f>
        <v>0</v>
      </c>
      <c r="AP94" s="35">
        <f>H94*(1-0.064247104)</f>
        <v>0</v>
      </c>
      <c r="AQ94" s="36" t="s">
        <v>57</v>
      </c>
      <c r="AV94" s="35">
        <f>AW94+AX94</f>
        <v>0</v>
      </c>
      <c r="AW94" s="35">
        <f>G94*AO94</f>
        <v>0</v>
      </c>
      <c r="AX94" s="35">
        <f>G94*AP94</f>
        <v>0</v>
      </c>
      <c r="AY94" s="36" t="s">
        <v>122</v>
      </c>
      <c r="AZ94" s="36" t="s">
        <v>200</v>
      </c>
      <c r="BA94" s="12" t="s">
        <v>160</v>
      </c>
      <c r="BC94" s="35">
        <f>AW94+AX94</f>
        <v>0</v>
      </c>
      <c r="BD94" s="35">
        <f>H94/(100-BE94)*100</f>
        <v>0</v>
      </c>
      <c r="BE94" s="35">
        <v>0</v>
      </c>
      <c r="BF94" s="35">
        <f>O94</f>
        <v>1.9799999999999998E-2</v>
      </c>
      <c r="BH94" s="35">
        <f>G94*AO94</f>
        <v>0</v>
      </c>
      <c r="BI94" s="35">
        <f>G94*AP94</f>
        <v>0</v>
      </c>
      <c r="BJ94" s="35">
        <f>G94*H94</f>
        <v>0</v>
      </c>
      <c r="BK94" s="35"/>
      <c r="BL94" s="35">
        <v>59</v>
      </c>
      <c r="BW94" s="35" t="str">
        <f>I94</f>
        <v>21</v>
      </c>
      <c r="BX94" s="4" t="s">
        <v>237</v>
      </c>
    </row>
    <row r="95" spans="1:76" x14ac:dyDescent="0.25">
      <c r="A95" s="31" t="s">
        <v>52</v>
      </c>
      <c r="B95" s="32" t="s">
        <v>155</v>
      </c>
      <c r="C95" s="32" t="s">
        <v>238</v>
      </c>
      <c r="D95" s="83" t="s">
        <v>239</v>
      </c>
      <c r="E95" s="84"/>
      <c r="F95" s="33" t="s">
        <v>4</v>
      </c>
      <c r="G95" s="33" t="s">
        <v>4</v>
      </c>
      <c r="H95" s="33" t="s">
        <v>4</v>
      </c>
      <c r="I95" s="33" t="s">
        <v>4</v>
      </c>
      <c r="J95" s="1">
        <f>SUM(J96:J96)</f>
        <v>0</v>
      </c>
      <c r="K95" s="1">
        <f>SUM(K96:K96)</f>
        <v>0</v>
      </c>
      <c r="L95" s="1">
        <f>SUM(L96:L96)</f>
        <v>0</v>
      </c>
      <c r="M95" s="1">
        <f>SUM(M96:M96)</f>
        <v>0</v>
      </c>
      <c r="N95" s="12" t="s">
        <v>52</v>
      </c>
      <c r="O95" s="1">
        <f>SUM(O96:O96)</f>
        <v>7.3715039999999998</v>
      </c>
      <c r="P95" s="34" t="s">
        <v>52</v>
      </c>
      <c r="AI95" s="12" t="s">
        <v>155</v>
      </c>
      <c r="AS95" s="1">
        <f>SUM(AJ96:AJ96)</f>
        <v>0</v>
      </c>
      <c r="AT95" s="1">
        <f>SUM(AK96:AK96)</f>
        <v>0</v>
      </c>
      <c r="AU95" s="1">
        <f>SUM(AL96:AL96)</f>
        <v>0</v>
      </c>
    </row>
    <row r="96" spans="1:76" x14ac:dyDescent="0.25">
      <c r="A96" s="2" t="s">
        <v>240</v>
      </c>
      <c r="B96" s="3" t="s">
        <v>155</v>
      </c>
      <c r="C96" s="3" t="s">
        <v>241</v>
      </c>
      <c r="D96" s="77" t="s">
        <v>242</v>
      </c>
      <c r="E96" s="78"/>
      <c r="F96" s="3" t="s">
        <v>243</v>
      </c>
      <c r="G96" s="35">
        <v>0.9</v>
      </c>
      <c r="H96" s="35">
        <v>0</v>
      </c>
      <c r="I96" s="36" t="s">
        <v>61</v>
      </c>
      <c r="J96" s="35">
        <f>G96*AO96</f>
        <v>0</v>
      </c>
      <c r="K96" s="35">
        <f>G96*AP96</f>
        <v>0</v>
      </c>
      <c r="L96" s="35">
        <f>G96*H96</f>
        <v>0</v>
      </c>
      <c r="M96" s="35">
        <f>L96*(1+BW96/100)</f>
        <v>0</v>
      </c>
      <c r="N96" s="35">
        <v>8.1905599999999996</v>
      </c>
      <c r="O96" s="35">
        <f>G96*N96</f>
        <v>7.3715039999999998</v>
      </c>
      <c r="P96" s="37" t="s">
        <v>187</v>
      </c>
      <c r="Z96" s="35">
        <f>IF(AQ96="5",BJ96,0)</f>
        <v>0</v>
      </c>
      <c r="AB96" s="35">
        <f>IF(AQ96="1",BH96,0)</f>
        <v>0</v>
      </c>
      <c r="AC96" s="35">
        <f>IF(AQ96="1",BI96,0)</f>
        <v>0</v>
      </c>
      <c r="AD96" s="35">
        <f>IF(AQ96="7",BH96,0)</f>
        <v>0</v>
      </c>
      <c r="AE96" s="35">
        <f>IF(AQ96="7",BI96,0)</f>
        <v>0</v>
      </c>
      <c r="AF96" s="35">
        <f>IF(AQ96="2",BH96,0)</f>
        <v>0</v>
      </c>
      <c r="AG96" s="35">
        <f>IF(AQ96="2",BI96,0)</f>
        <v>0</v>
      </c>
      <c r="AH96" s="35">
        <f>IF(AQ96="0",BJ96,0)</f>
        <v>0</v>
      </c>
      <c r="AI96" s="12" t="s">
        <v>155</v>
      </c>
      <c r="AJ96" s="35">
        <f>IF(AN96=0,L96,0)</f>
        <v>0</v>
      </c>
      <c r="AK96" s="35">
        <f>IF(AN96=12,L96,0)</f>
        <v>0</v>
      </c>
      <c r="AL96" s="35">
        <f>IF(AN96=21,L96,0)</f>
        <v>0</v>
      </c>
      <c r="AN96" s="35">
        <v>21</v>
      </c>
      <c r="AO96" s="35">
        <f>H96*0.551849534</f>
        <v>0</v>
      </c>
      <c r="AP96" s="35">
        <f>H96*(1-0.551849534)</f>
        <v>0</v>
      </c>
      <c r="AQ96" s="36" t="s">
        <v>57</v>
      </c>
      <c r="AV96" s="35">
        <f>AW96+AX96</f>
        <v>0</v>
      </c>
      <c r="AW96" s="35">
        <f>G96*AO96</f>
        <v>0</v>
      </c>
      <c r="AX96" s="35">
        <f>G96*AP96</f>
        <v>0</v>
      </c>
      <c r="AY96" s="36" t="s">
        <v>244</v>
      </c>
      <c r="AZ96" s="36" t="s">
        <v>245</v>
      </c>
      <c r="BA96" s="12" t="s">
        <v>160</v>
      </c>
      <c r="BC96" s="35">
        <f>AW96+AX96</f>
        <v>0</v>
      </c>
      <c r="BD96" s="35">
        <f>H96/(100-BE96)*100</f>
        <v>0</v>
      </c>
      <c r="BE96" s="35">
        <v>0</v>
      </c>
      <c r="BF96" s="35">
        <f>O96</f>
        <v>7.3715039999999998</v>
      </c>
      <c r="BH96" s="35">
        <f>G96*AO96</f>
        <v>0</v>
      </c>
      <c r="BI96" s="35">
        <f>G96*AP96</f>
        <v>0</v>
      </c>
      <c r="BJ96" s="35">
        <f>G96*H96</f>
        <v>0</v>
      </c>
      <c r="BK96" s="35"/>
      <c r="BL96" s="35">
        <v>90</v>
      </c>
      <c r="BW96" s="35" t="str">
        <f>I96</f>
        <v>21</v>
      </c>
      <c r="BX96" s="4" t="s">
        <v>242</v>
      </c>
    </row>
    <row r="97" spans="1:76" ht="13.5" customHeight="1" x14ac:dyDescent="0.25">
      <c r="A97" s="38"/>
      <c r="C97" s="39" t="s">
        <v>177</v>
      </c>
      <c r="D97" s="85" t="s">
        <v>246</v>
      </c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7"/>
    </row>
    <row r="98" spans="1:76" ht="102" x14ac:dyDescent="0.25">
      <c r="A98" s="38"/>
      <c r="C98" s="39" t="s">
        <v>69</v>
      </c>
      <c r="D98" s="85" t="s">
        <v>247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7"/>
      <c r="BX98" s="40" t="s">
        <v>247</v>
      </c>
    </row>
    <row r="99" spans="1:76" x14ac:dyDescent="0.25">
      <c r="A99" s="31" t="s">
        <v>52</v>
      </c>
      <c r="B99" s="32" t="s">
        <v>155</v>
      </c>
      <c r="C99" s="32" t="s">
        <v>248</v>
      </c>
      <c r="D99" s="83" t="s">
        <v>249</v>
      </c>
      <c r="E99" s="84"/>
      <c r="F99" s="33" t="s">
        <v>4</v>
      </c>
      <c r="G99" s="33" t="s">
        <v>4</v>
      </c>
      <c r="H99" s="33" t="s">
        <v>4</v>
      </c>
      <c r="I99" s="33" t="s">
        <v>4</v>
      </c>
      <c r="J99" s="1">
        <f>SUM(J100:J100)</f>
        <v>0</v>
      </c>
      <c r="K99" s="1">
        <f>SUM(K100:K100)</f>
        <v>0</v>
      </c>
      <c r="L99" s="1">
        <f>SUM(L100:L100)</f>
        <v>0</v>
      </c>
      <c r="M99" s="1">
        <f>SUM(M100:M100)</f>
        <v>0</v>
      </c>
      <c r="N99" s="12" t="s">
        <v>52</v>
      </c>
      <c r="O99" s="1">
        <f>SUM(O100:O100)</f>
        <v>0</v>
      </c>
      <c r="P99" s="34" t="s">
        <v>52</v>
      </c>
      <c r="AI99" s="12" t="s">
        <v>155</v>
      </c>
      <c r="AS99" s="1">
        <f>SUM(AJ100:AJ100)</f>
        <v>0</v>
      </c>
      <c r="AT99" s="1">
        <f>SUM(AK100:AK100)</f>
        <v>0</v>
      </c>
      <c r="AU99" s="1">
        <f>SUM(AL100:AL100)</f>
        <v>0</v>
      </c>
    </row>
    <row r="100" spans="1:76" x14ac:dyDescent="0.25">
      <c r="A100" s="2" t="s">
        <v>250</v>
      </c>
      <c r="B100" s="3" t="s">
        <v>155</v>
      </c>
      <c r="C100" s="3" t="s">
        <v>251</v>
      </c>
      <c r="D100" s="77" t="s">
        <v>252</v>
      </c>
      <c r="E100" s="78"/>
      <c r="F100" s="3" t="s">
        <v>52</v>
      </c>
      <c r="G100" s="35">
        <v>1</v>
      </c>
      <c r="H100" s="35">
        <v>0</v>
      </c>
      <c r="I100" s="36" t="s">
        <v>61</v>
      </c>
      <c r="J100" s="35">
        <f>G100*AO100</f>
        <v>0</v>
      </c>
      <c r="K100" s="35">
        <f>G100*AP100</f>
        <v>0</v>
      </c>
      <c r="L100" s="35">
        <f>G100*H100</f>
        <v>0</v>
      </c>
      <c r="M100" s="35">
        <f>L100*(1+BW100/100)</f>
        <v>0</v>
      </c>
      <c r="N100" s="35">
        <v>0</v>
      </c>
      <c r="O100" s="35">
        <f>G100*N100</f>
        <v>0</v>
      </c>
      <c r="P100" s="37" t="s">
        <v>52</v>
      </c>
      <c r="Z100" s="35">
        <f>IF(AQ100="5",BJ100,0)</f>
        <v>0</v>
      </c>
      <c r="AB100" s="35">
        <f>IF(AQ100="1",BH100,0)</f>
        <v>0</v>
      </c>
      <c r="AC100" s="35">
        <f>IF(AQ100="1",BI100,0)</f>
        <v>0</v>
      </c>
      <c r="AD100" s="35">
        <f>IF(AQ100="7",BH100,0)</f>
        <v>0</v>
      </c>
      <c r="AE100" s="35">
        <f>IF(AQ100="7",BI100,0)</f>
        <v>0</v>
      </c>
      <c r="AF100" s="35">
        <f>IF(AQ100="2",BH100,0)</f>
        <v>0</v>
      </c>
      <c r="AG100" s="35">
        <f>IF(AQ100="2",BI100,0)</f>
        <v>0</v>
      </c>
      <c r="AH100" s="35">
        <f>IF(AQ100="0",BJ100,0)</f>
        <v>0</v>
      </c>
      <c r="AI100" s="12" t="s">
        <v>155</v>
      </c>
      <c r="AJ100" s="35">
        <f>IF(AN100=0,L100,0)</f>
        <v>0</v>
      </c>
      <c r="AK100" s="35">
        <f>IF(AN100=12,L100,0)</f>
        <v>0</v>
      </c>
      <c r="AL100" s="35">
        <f>IF(AN100=21,L100,0)</f>
        <v>0</v>
      </c>
      <c r="AN100" s="35">
        <v>21</v>
      </c>
      <c r="AO100" s="35">
        <f>H100*0</f>
        <v>0</v>
      </c>
      <c r="AP100" s="35">
        <f>H100*(1-0)</f>
        <v>0</v>
      </c>
      <c r="AQ100" s="36" t="s">
        <v>57</v>
      </c>
      <c r="AV100" s="35">
        <f>AW100+AX100</f>
        <v>0</v>
      </c>
      <c r="AW100" s="35">
        <f>G100*AO100</f>
        <v>0</v>
      </c>
      <c r="AX100" s="35">
        <f>G100*AP100</f>
        <v>0</v>
      </c>
      <c r="AY100" s="36" t="s">
        <v>253</v>
      </c>
      <c r="AZ100" s="36" t="s">
        <v>200</v>
      </c>
      <c r="BA100" s="12" t="s">
        <v>160</v>
      </c>
      <c r="BC100" s="35">
        <f>AW100+AX100</f>
        <v>0</v>
      </c>
      <c r="BD100" s="35">
        <f>H100/(100-BE100)*100</f>
        <v>0</v>
      </c>
      <c r="BE100" s="35">
        <v>0</v>
      </c>
      <c r="BF100" s="35">
        <f>O100</f>
        <v>0</v>
      </c>
      <c r="BH100" s="35">
        <f>G100*AO100</f>
        <v>0</v>
      </c>
      <c r="BI100" s="35">
        <f>G100*AP100</f>
        <v>0</v>
      </c>
      <c r="BJ100" s="35">
        <f>G100*H100</f>
        <v>0</v>
      </c>
      <c r="BK100" s="35"/>
      <c r="BL100" s="35"/>
      <c r="BW100" s="35" t="str">
        <f>I100</f>
        <v>21</v>
      </c>
      <c r="BX100" s="4" t="s">
        <v>252</v>
      </c>
    </row>
    <row r="101" spans="1:76" ht="13.5" customHeight="1" x14ac:dyDescent="0.25">
      <c r="A101" s="38"/>
      <c r="C101" s="39" t="s">
        <v>177</v>
      </c>
      <c r="D101" s="85" t="s">
        <v>254</v>
      </c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7"/>
    </row>
    <row r="102" spans="1:76" x14ac:dyDescent="0.25">
      <c r="A102" s="31" t="s">
        <v>52</v>
      </c>
      <c r="B102" s="32" t="s">
        <v>155</v>
      </c>
      <c r="C102" s="32" t="s">
        <v>131</v>
      </c>
      <c r="D102" s="83" t="s">
        <v>132</v>
      </c>
      <c r="E102" s="84"/>
      <c r="F102" s="33" t="s">
        <v>4</v>
      </c>
      <c r="G102" s="33" t="s">
        <v>4</v>
      </c>
      <c r="H102" s="33" t="s">
        <v>4</v>
      </c>
      <c r="I102" s="33" t="s">
        <v>4</v>
      </c>
      <c r="J102" s="1">
        <f>SUM(J103:J105)</f>
        <v>0</v>
      </c>
      <c r="K102" s="1">
        <f>SUM(K103:K105)</f>
        <v>0</v>
      </c>
      <c r="L102" s="1">
        <f>SUM(L103:L105)</f>
        <v>0</v>
      </c>
      <c r="M102" s="1">
        <f>SUM(M103:M105)</f>
        <v>0</v>
      </c>
      <c r="N102" s="12" t="s">
        <v>52</v>
      </c>
      <c r="O102" s="1">
        <f>SUM(O103:O105)</f>
        <v>43.966799999999999</v>
      </c>
      <c r="P102" s="34" t="s">
        <v>52</v>
      </c>
      <c r="AI102" s="12" t="s">
        <v>155</v>
      </c>
      <c r="AS102" s="1">
        <f>SUM(AJ103:AJ105)</f>
        <v>0</v>
      </c>
      <c r="AT102" s="1">
        <f>SUM(AK103:AK105)</f>
        <v>0</v>
      </c>
      <c r="AU102" s="1">
        <f>SUM(AL103:AL105)</f>
        <v>0</v>
      </c>
    </row>
    <row r="103" spans="1:76" x14ac:dyDescent="0.25">
      <c r="A103" s="2" t="s">
        <v>255</v>
      </c>
      <c r="B103" s="3" t="s">
        <v>155</v>
      </c>
      <c r="C103" s="3" t="s">
        <v>256</v>
      </c>
      <c r="D103" s="77" t="s">
        <v>257</v>
      </c>
      <c r="E103" s="78"/>
      <c r="F103" s="3" t="s">
        <v>130</v>
      </c>
      <c r="G103" s="35">
        <v>354</v>
      </c>
      <c r="H103" s="35">
        <v>0</v>
      </c>
      <c r="I103" s="36" t="s">
        <v>61</v>
      </c>
      <c r="J103" s="35">
        <f>G103*AO103</f>
        <v>0</v>
      </c>
      <c r="K103" s="35">
        <f>G103*AP103</f>
        <v>0</v>
      </c>
      <c r="L103" s="35">
        <f>G103*H103</f>
        <v>0</v>
      </c>
      <c r="M103" s="35">
        <f>L103*(1+BW103/100)</f>
        <v>0</v>
      </c>
      <c r="N103" s="35">
        <v>0.1242</v>
      </c>
      <c r="O103" s="35">
        <f>G103*N103</f>
        <v>43.966799999999999</v>
      </c>
      <c r="P103" s="37" t="s">
        <v>62</v>
      </c>
      <c r="Z103" s="35">
        <f>IF(AQ103="5",BJ103,0)</f>
        <v>0</v>
      </c>
      <c r="AB103" s="35">
        <f>IF(AQ103="1",BH103,0)</f>
        <v>0</v>
      </c>
      <c r="AC103" s="35">
        <f>IF(AQ103="1",BI103,0)</f>
        <v>0</v>
      </c>
      <c r="AD103" s="35">
        <f>IF(AQ103="7",BH103,0)</f>
        <v>0</v>
      </c>
      <c r="AE103" s="35">
        <f>IF(AQ103="7",BI103,0)</f>
        <v>0</v>
      </c>
      <c r="AF103" s="35">
        <f>IF(AQ103="2",BH103,0)</f>
        <v>0</v>
      </c>
      <c r="AG103" s="35">
        <f>IF(AQ103="2",BI103,0)</f>
        <v>0</v>
      </c>
      <c r="AH103" s="35">
        <f>IF(AQ103="0",BJ103,0)</f>
        <v>0</v>
      </c>
      <c r="AI103" s="12" t="s">
        <v>155</v>
      </c>
      <c r="AJ103" s="35">
        <f>IF(AN103=0,L103,0)</f>
        <v>0</v>
      </c>
      <c r="AK103" s="35">
        <f>IF(AN103=12,L103,0)</f>
        <v>0</v>
      </c>
      <c r="AL103" s="35">
        <f>IF(AN103=21,L103,0)</f>
        <v>0</v>
      </c>
      <c r="AN103" s="35">
        <v>21</v>
      </c>
      <c r="AO103" s="35">
        <f>H103*0.806166288</f>
        <v>0</v>
      </c>
      <c r="AP103" s="35">
        <f>H103*(1-0.806166288)</f>
        <v>0</v>
      </c>
      <c r="AQ103" s="36" t="s">
        <v>57</v>
      </c>
      <c r="AV103" s="35">
        <f>AW103+AX103</f>
        <v>0</v>
      </c>
      <c r="AW103" s="35">
        <f>G103*AO103</f>
        <v>0</v>
      </c>
      <c r="AX103" s="35">
        <f>G103*AP103</f>
        <v>0</v>
      </c>
      <c r="AY103" s="36" t="s">
        <v>136</v>
      </c>
      <c r="AZ103" s="36" t="s">
        <v>245</v>
      </c>
      <c r="BA103" s="12" t="s">
        <v>160</v>
      </c>
      <c r="BC103" s="35">
        <f>AW103+AX103</f>
        <v>0</v>
      </c>
      <c r="BD103" s="35">
        <f>H103/(100-BE103)*100</f>
        <v>0</v>
      </c>
      <c r="BE103" s="35">
        <v>0</v>
      </c>
      <c r="BF103" s="35">
        <f>O103</f>
        <v>43.966799999999999</v>
      </c>
      <c r="BH103" s="35">
        <f>G103*AO103</f>
        <v>0</v>
      </c>
      <c r="BI103" s="35">
        <f>G103*AP103</f>
        <v>0</v>
      </c>
      <c r="BJ103" s="35">
        <f>G103*H103</f>
        <v>0</v>
      </c>
      <c r="BK103" s="35"/>
      <c r="BL103" s="35">
        <v>91</v>
      </c>
      <c r="BW103" s="35" t="str">
        <f>I103</f>
        <v>21</v>
      </c>
      <c r="BX103" s="4" t="s">
        <v>257</v>
      </c>
    </row>
    <row r="104" spans="1:76" ht="13.5" customHeight="1" x14ac:dyDescent="0.25">
      <c r="A104" s="38"/>
      <c r="C104" s="39" t="s">
        <v>177</v>
      </c>
      <c r="D104" s="85" t="s">
        <v>258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7"/>
    </row>
    <row r="105" spans="1:76" x14ac:dyDescent="0.25">
      <c r="A105" s="2" t="s">
        <v>259</v>
      </c>
      <c r="B105" s="3" t="s">
        <v>155</v>
      </c>
      <c r="C105" s="3" t="s">
        <v>153</v>
      </c>
      <c r="D105" s="77" t="s">
        <v>154</v>
      </c>
      <c r="E105" s="78"/>
      <c r="F105" s="3" t="s">
        <v>151</v>
      </c>
      <c r="G105" s="35">
        <v>635.33000000000004</v>
      </c>
      <c r="H105" s="35">
        <v>0</v>
      </c>
      <c r="I105" s="36" t="s">
        <v>61</v>
      </c>
      <c r="J105" s="35">
        <f>G105*AO105</f>
        <v>0</v>
      </c>
      <c r="K105" s="35">
        <f>G105*AP105</f>
        <v>0</v>
      </c>
      <c r="L105" s="35">
        <f>G105*H105</f>
        <v>0</v>
      </c>
      <c r="M105" s="35">
        <f>L105*(1+BW105/100)</f>
        <v>0</v>
      </c>
      <c r="N105" s="35">
        <v>0</v>
      </c>
      <c r="O105" s="35">
        <f>G105*N105</f>
        <v>0</v>
      </c>
      <c r="P105" s="37" t="s">
        <v>62</v>
      </c>
      <c r="Z105" s="35">
        <f>IF(AQ105="5",BJ105,0)</f>
        <v>0</v>
      </c>
      <c r="AB105" s="35">
        <f>IF(AQ105="1",BH105,0)</f>
        <v>0</v>
      </c>
      <c r="AC105" s="35">
        <f>IF(AQ105="1",BI105,0)</f>
        <v>0</v>
      </c>
      <c r="AD105" s="35">
        <f>IF(AQ105="7",BH105,0)</f>
        <v>0</v>
      </c>
      <c r="AE105" s="35">
        <f>IF(AQ105="7",BI105,0)</f>
        <v>0</v>
      </c>
      <c r="AF105" s="35">
        <f>IF(AQ105="2",BH105,0)</f>
        <v>0</v>
      </c>
      <c r="AG105" s="35">
        <f>IF(AQ105="2",BI105,0)</f>
        <v>0</v>
      </c>
      <c r="AH105" s="35">
        <f>IF(AQ105="0",BJ105,0)</f>
        <v>0</v>
      </c>
      <c r="AI105" s="12" t="s">
        <v>155</v>
      </c>
      <c r="AJ105" s="35">
        <f>IF(AN105=0,L105,0)</f>
        <v>0</v>
      </c>
      <c r="AK105" s="35">
        <f>IF(AN105=12,L105,0)</f>
        <v>0</v>
      </c>
      <c r="AL105" s="35">
        <f>IF(AN105=21,L105,0)</f>
        <v>0</v>
      </c>
      <c r="AN105" s="35">
        <v>21</v>
      </c>
      <c r="AO105" s="35">
        <f>H105*0</f>
        <v>0</v>
      </c>
      <c r="AP105" s="35">
        <f>H105*(1-0)</f>
        <v>0</v>
      </c>
      <c r="AQ105" s="36" t="s">
        <v>86</v>
      </c>
      <c r="AV105" s="35">
        <f>AW105+AX105</f>
        <v>0</v>
      </c>
      <c r="AW105" s="35">
        <f>G105*AO105</f>
        <v>0</v>
      </c>
      <c r="AX105" s="35">
        <f>G105*AP105</f>
        <v>0</v>
      </c>
      <c r="AY105" s="36" t="s">
        <v>136</v>
      </c>
      <c r="AZ105" s="36" t="s">
        <v>245</v>
      </c>
      <c r="BA105" s="12" t="s">
        <v>160</v>
      </c>
      <c r="BC105" s="35">
        <f>AW105+AX105</f>
        <v>0</v>
      </c>
      <c r="BD105" s="35">
        <f>H105/(100-BE105)*100</f>
        <v>0</v>
      </c>
      <c r="BE105" s="35">
        <v>0</v>
      </c>
      <c r="BF105" s="35">
        <f>O105</f>
        <v>0</v>
      </c>
      <c r="BH105" s="35">
        <f>G105*AO105</f>
        <v>0</v>
      </c>
      <c r="BI105" s="35">
        <f>G105*AP105</f>
        <v>0</v>
      </c>
      <c r="BJ105" s="35">
        <f>G105*H105</f>
        <v>0</v>
      </c>
      <c r="BK105" s="35"/>
      <c r="BL105" s="35">
        <v>91</v>
      </c>
      <c r="BW105" s="35" t="str">
        <f>I105</f>
        <v>21</v>
      </c>
      <c r="BX105" s="4" t="s">
        <v>154</v>
      </c>
    </row>
    <row r="106" spans="1:76" x14ac:dyDescent="0.25">
      <c r="A106" s="31" t="s">
        <v>52</v>
      </c>
      <c r="B106" s="32" t="s">
        <v>155</v>
      </c>
      <c r="C106" s="32" t="s">
        <v>260</v>
      </c>
      <c r="D106" s="83" t="s">
        <v>261</v>
      </c>
      <c r="E106" s="84"/>
      <c r="F106" s="33" t="s">
        <v>4</v>
      </c>
      <c r="G106" s="33" t="s">
        <v>4</v>
      </c>
      <c r="H106" s="33" t="s">
        <v>4</v>
      </c>
      <c r="I106" s="33" t="s">
        <v>4</v>
      </c>
      <c r="J106" s="1">
        <f>J107+J114+J116+J120+J123</f>
        <v>0</v>
      </c>
      <c r="K106" s="1">
        <f>K107+K114+K116+K120+K123</f>
        <v>0</v>
      </c>
      <c r="L106" s="1">
        <f>L107+L114+L116+L120+L123</f>
        <v>0</v>
      </c>
      <c r="M106" s="1">
        <f>M107+M114+M116+M120+M123</f>
        <v>0</v>
      </c>
      <c r="N106" s="12" t="s">
        <v>52</v>
      </c>
      <c r="O106" s="1">
        <f>O107+O114+O116+O120+O123</f>
        <v>0</v>
      </c>
      <c r="P106" s="34" t="s">
        <v>52</v>
      </c>
      <c r="AI106" s="12" t="s">
        <v>155</v>
      </c>
    </row>
    <row r="107" spans="1:76" x14ac:dyDescent="0.25">
      <c r="A107" s="31" t="s">
        <v>52</v>
      </c>
      <c r="B107" s="32" t="s">
        <v>155</v>
      </c>
      <c r="C107" s="32" t="s">
        <v>262</v>
      </c>
      <c r="D107" s="83" t="s">
        <v>263</v>
      </c>
      <c r="E107" s="84"/>
      <c r="F107" s="33" t="s">
        <v>4</v>
      </c>
      <c r="G107" s="33" t="s">
        <v>4</v>
      </c>
      <c r="H107" s="33" t="s">
        <v>4</v>
      </c>
      <c r="I107" s="33" t="s">
        <v>4</v>
      </c>
      <c r="J107" s="1">
        <f>SUM(J108:J112)</f>
        <v>0</v>
      </c>
      <c r="K107" s="1">
        <f>SUM(K108:K112)</f>
        <v>0</v>
      </c>
      <c r="L107" s="1">
        <f>SUM(L108:L112)</f>
        <v>0</v>
      </c>
      <c r="M107" s="1">
        <f>SUM(M108:M112)</f>
        <v>0</v>
      </c>
      <c r="N107" s="12" t="s">
        <v>52</v>
      </c>
      <c r="O107" s="1">
        <f>SUM(O108:O112)</f>
        <v>0</v>
      </c>
      <c r="P107" s="34" t="s">
        <v>52</v>
      </c>
      <c r="AI107" s="12" t="s">
        <v>155</v>
      </c>
      <c r="AS107" s="1">
        <f>SUM(AJ108:AJ112)</f>
        <v>0</v>
      </c>
      <c r="AT107" s="1">
        <f>SUM(AK108:AK112)</f>
        <v>0</v>
      </c>
      <c r="AU107" s="1">
        <f>SUM(AL108:AL112)</f>
        <v>0</v>
      </c>
    </row>
    <row r="108" spans="1:76" x14ac:dyDescent="0.25">
      <c r="A108" s="2" t="s">
        <v>264</v>
      </c>
      <c r="B108" s="3" t="s">
        <v>155</v>
      </c>
      <c r="C108" s="3" t="s">
        <v>265</v>
      </c>
      <c r="D108" s="77" t="s">
        <v>266</v>
      </c>
      <c r="E108" s="78"/>
      <c r="F108" s="3" t="s">
        <v>267</v>
      </c>
      <c r="G108" s="35">
        <v>0</v>
      </c>
      <c r="H108" s="35">
        <v>0</v>
      </c>
      <c r="I108" s="36" t="s">
        <v>61</v>
      </c>
      <c r="J108" s="35">
        <f>G108*AO108</f>
        <v>0</v>
      </c>
      <c r="K108" s="35">
        <f>G108*AP108</f>
        <v>0</v>
      </c>
      <c r="L108" s="35">
        <f>G108*H108</f>
        <v>0</v>
      </c>
      <c r="M108" s="35">
        <f>L108*(1+BW108/100)</f>
        <v>0</v>
      </c>
      <c r="N108" s="35">
        <v>0</v>
      </c>
      <c r="O108" s="35">
        <f>G108*N108</f>
        <v>0</v>
      </c>
      <c r="P108" s="37" t="s">
        <v>187</v>
      </c>
      <c r="Z108" s="35">
        <f>IF(AQ108="5",BJ108,0)</f>
        <v>0</v>
      </c>
      <c r="AB108" s="35">
        <f>IF(AQ108="1",BH108,0)</f>
        <v>0</v>
      </c>
      <c r="AC108" s="35">
        <f>IF(AQ108="1",BI108,0)</f>
        <v>0</v>
      </c>
      <c r="AD108" s="35">
        <f>IF(AQ108="7",BH108,0)</f>
        <v>0</v>
      </c>
      <c r="AE108" s="35">
        <f>IF(AQ108="7",BI108,0)</f>
        <v>0</v>
      </c>
      <c r="AF108" s="35">
        <f>IF(AQ108="2",BH108,0)</f>
        <v>0</v>
      </c>
      <c r="AG108" s="35">
        <f>IF(AQ108="2",BI108,0)</f>
        <v>0</v>
      </c>
      <c r="AH108" s="35">
        <f>IF(AQ108="0",BJ108,0)</f>
        <v>0</v>
      </c>
      <c r="AI108" s="12" t="s">
        <v>155</v>
      </c>
      <c r="AJ108" s="35">
        <f>IF(AN108=0,L108,0)</f>
        <v>0</v>
      </c>
      <c r="AK108" s="35">
        <f>IF(AN108=12,L108,0)</f>
        <v>0</v>
      </c>
      <c r="AL108" s="35">
        <f>IF(AN108=21,L108,0)</f>
        <v>0</v>
      </c>
      <c r="AN108" s="35">
        <v>21</v>
      </c>
      <c r="AO108" s="35">
        <f>H108*0</f>
        <v>0</v>
      </c>
      <c r="AP108" s="35">
        <f>H108*(1-0)</f>
        <v>0</v>
      </c>
      <c r="AQ108" s="36" t="s">
        <v>268</v>
      </c>
      <c r="AV108" s="35">
        <f>AW108+AX108</f>
        <v>0</v>
      </c>
      <c r="AW108" s="35">
        <f>G108*AO108</f>
        <v>0</v>
      </c>
      <c r="AX108" s="35">
        <f>G108*AP108</f>
        <v>0</v>
      </c>
      <c r="AY108" s="36" t="s">
        <v>269</v>
      </c>
      <c r="AZ108" s="36" t="s">
        <v>270</v>
      </c>
      <c r="BA108" s="12" t="s">
        <v>160</v>
      </c>
      <c r="BC108" s="35">
        <f>AW108+AX108</f>
        <v>0</v>
      </c>
      <c r="BD108" s="35">
        <f>H108/(100-BE108)*100</f>
        <v>0</v>
      </c>
      <c r="BE108" s="35">
        <v>0</v>
      </c>
      <c r="BF108" s="35">
        <f>O108</f>
        <v>0</v>
      </c>
      <c r="BH108" s="35">
        <f>G108*AO108</f>
        <v>0</v>
      </c>
      <c r="BI108" s="35">
        <f>G108*AP108</f>
        <v>0</v>
      </c>
      <c r="BJ108" s="35">
        <f>G108*H108</f>
        <v>0</v>
      </c>
      <c r="BK108" s="35"/>
      <c r="BL108" s="35"/>
      <c r="BM108" s="35">
        <f>G108*H108</f>
        <v>0</v>
      </c>
      <c r="BW108" s="35" t="str">
        <f>I108</f>
        <v>21</v>
      </c>
      <c r="BX108" s="4" t="s">
        <v>266</v>
      </c>
    </row>
    <row r="109" spans="1:76" ht="13.5" customHeight="1" x14ac:dyDescent="0.25">
      <c r="A109" s="38"/>
      <c r="C109" s="39" t="s">
        <v>177</v>
      </c>
      <c r="D109" s="85" t="s">
        <v>271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7"/>
    </row>
    <row r="110" spans="1:76" x14ac:dyDescent="0.25">
      <c r="A110" s="2" t="s">
        <v>272</v>
      </c>
      <c r="B110" s="3" t="s">
        <v>155</v>
      </c>
      <c r="C110" s="3" t="s">
        <v>273</v>
      </c>
      <c r="D110" s="77" t="s">
        <v>274</v>
      </c>
      <c r="E110" s="78"/>
      <c r="F110" s="3" t="s">
        <v>267</v>
      </c>
      <c r="G110" s="35">
        <v>0</v>
      </c>
      <c r="H110" s="35">
        <v>0</v>
      </c>
      <c r="I110" s="36" t="s">
        <v>61</v>
      </c>
      <c r="J110" s="35">
        <f>G110*AO110</f>
        <v>0</v>
      </c>
      <c r="K110" s="35">
        <f>G110*AP110</f>
        <v>0</v>
      </c>
      <c r="L110" s="35">
        <f>G110*H110</f>
        <v>0</v>
      </c>
      <c r="M110" s="35">
        <f>L110*(1+BW110/100)</f>
        <v>0</v>
      </c>
      <c r="N110" s="35">
        <v>0</v>
      </c>
      <c r="O110" s="35">
        <f>G110*N110</f>
        <v>0</v>
      </c>
      <c r="P110" s="37" t="s">
        <v>187</v>
      </c>
      <c r="Z110" s="35">
        <f>IF(AQ110="5",BJ110,0)</f>
        <v>0</v>
      </c>
      <c r="AB110" s="35">
        <f>IF(AQ110="1",BH110,0)</f>
        <v>0</v>
      </c>
      <c r="AC110" s="35">
        <f>IF(AQ110="1",BI110,0)</f>
        <v>0</v>
      </c>
      <c r="AD110" s="35">
        <f>IF(AQ110="7",BH110,0)</f>
        <v>0</v>
      </c>
      <c r="AE110" s="35">
        <f>IF(AQ110="7",BI110,0)</f>
        <v>0</v>
      </c>
      <c r="AF110" s="35">
        <f>IF(AQ110="2",BH110,0)</f>
        <v>0</v>
      </c>
      <c r="AG110" s="35">
        <f>IF(AQ110="2",BI110,0)</f>
        <v>0</v>
      </c>
      <c r="AH110" s="35">
        <f>IF(AQ110="0",BJ110,0)</f>
        <v>0</v>
      </c>
      <c r="AI110" s="12" t="s">
        <v>155</v>
      </c>
      <c r="AJ110" s="35">
        <f>IF(AN110=0,L110,0)</f>
        <v>0</v>
      </c>
      <c r="AK110" s="35">
        <f>IF(AN110=12,L110,0)</f>
        <v>0</v>
      </c>
      <c r="AL110" s="35">
        <f>IF(AN110=21,L110,0)</f>
        <v>0</v>
      </c>
      <c r="AN110" s="35">
        <v>21</v>
      </c>
      <c r="AO110" s="35">
        <f>H110*0</f>
        <v>0</v>
      </c>
      <c r="AP110" s="35">
        <f>H110*(1-0)</f>
        <v>0</v>
      </c>
      <c r="AQ110" s="36" t="s">
        <v>268</v>
      </c>
      <c r="AV110" s="35">
        <f>AW110+AX110</f>
        <v>0</v>
      </c>
      <c r="AW110" s="35">
        <f>G110*AO110</f>
        <v>0</v>
      </c>
      <c r="AX110" s="35">
        <f>G110*AP110</f>
        <v>0</v>
      </c>
      <c r="AY110" s="36" t="s">
        <v>269</v>
      </c>
      <c r="AZ110" s="36" t="s">
        <v>270</v>
      </c>
      <c r="BA110" s="12" t="s">
        <v>160</v>
      </c>
      <c r="BC110" s="35">
        <f>AW110+AX110</f>
        <v>0</v>
      </c>
      <c r="BD110" s="35">
        <f>H110/(100-BE110)*100</f>
        <v>0</v>
      </c>
      <c r="BE110" s="35">
        <v>0</v>
      </c>
      <c r="BF110" s="35">
        <f>O110</f>
        <v>0</v>
      </c>
      <c r="BH110" s="35">
        <f>G110*AO110</f>
        <v>0</v>
      </c>
      <c r="BI110" s="35">
        <f>G110*AP110</f>
        <v>0</v>
      </c>
      <c r="BJ110" s="35">
        <f>G110*H110</f>
        <v>0</v>
      </c>
      <c r="BK110" s="35"/>
      <c r="BL110" s="35"/>
      <c r="BM110" s="35">
        <f>G110*H110</f>
        <v>0</v>
      </c>
      <c r="BW110" s="35" t="str">
        <f>I110</f>
        <v>21</v>
      </c>
      <c r="BX110" s="4" t="s">
        <v>274</v>
      </c>
    </row>
    <row r="111" spans="1:76" ht="13.5" customHeight="1" x14ac:dyDescent="0.25">
      <c r="A111" s="38"/>
      <c r="C111" s="39" t="s">
        <v>177</v>
      </c>
      <c r="D111" s="85" t="s">
        <v>275</v>
      </c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7"/>
    </row>
    <row r="112" spans="1:76" x14ac:dyDescent="0.25">
      <c r="A112" s="2" t="s">
        <v>276</v>
      </c>
      <c r="B112" s="3" t="s">
        <v>155</v>
      </c>
      <c r="C112" s="3" t="s">
        <v>277</v>
      </c>
      <c r="D112" s="77" t="s">
        <v>278</v>
      </c>
      <c r="E112" s="78"/>
      <c r="F112" s="3" t="s">
        <v>267</v>
      </c>
      <c r="G112" s="35">
        <v>1</v>
      </c>
      <c r="H112" s="35">
        <v>0</v>
      </c>
      <c r="I112" s="36" t="s">
        <v>61</v>
      </c>
      <c r="J112" s="35">
        <f>G112*AO112</f>
        <v>0</v>
      </c>
      <c r="K112" s="35">
        <f>G112*AP112</f>
        <v>0</v>
      </c>
      <c r="L112" s="35">
        <f>G112*H112</f>
        <v>0</v>
      </c>
      <c r="M112" s="35">
        <f>L112*(1+BW112/100)</f>
        <v>0</v>
      </c>
      <c r="N112" s="35">
        <v>0</v>
      </c>
      <c r="O112" s="35">
        <f>G112*N112</f>
        <v>0</v>
      </c>
      <c r="P112" s="37" t="s">
        <v>187</v>
      </c>
      <c r="Z112" s="35">
        <f>IF(AQ112="5",BJ112,0)</f>
        <v>0</v>
      </c>
      <c r="AB112" s="35">
        <f>IF(AQ112="1",BH112,0)</f>
        <v>0</v>
      </c>
      <c r="AC112" s="35">
        <f>IF(AQ112="1",BI112,0)</f>
        <v>0</v>
      </c>
      <c r="AD112" s="35">
        <f>IF(AQ112="7",BH112,0)</f>
        <v>0</v>
      </c>
      <c r="AE112" s="35">
        <f>IF(AQ112="7",BI112,0)</f>
        <v>0</v>
      </c>
      <c r="AF112" s="35">
        <f>IF(AQ112="2",BH112,0)</f>
        <v>0</v>
      </c>
      <c r="AG112" s="35">
        <f>IF(AQ112="2",BI112,0)</f>
        <v>0</v>
      </c>
      <c r="AH112" s="35">
        <f>IF(AQ112="0",BJ112,0)</f>
        <v>0</v>
      </c>
      <c r="AI112" s="12" t="s">
        <v>155</v>
      </c>
      <c r="AJ112" s="35">
        <f>IF(AN112=0,L112,0)</f>
        <v>0</v>
      </c>
      <c r="AK112" s="35">
        <f>IF(AN112=12,L112,0)</f>
        <v>0</v>
      </c>
      <c r="AL112" s="35">
        <f>IF(AN112=21,L112,0)</f>
        <v>0</v>
      </c>
      <c r="AN112" s="35">
        <v>21</v>
      </c>
      <c r="AO112" s="35">
        <f>H112*0</f>
        <v>0</v>
      </c>
      <c r="AP112" s="35">
        <f>H112*(1-0)</f>
        <v>0</v>
      </c>
      <c r="AQ112" s="36" t="s">
        <v>268</v>
      </c>
      <c r="AV112" s="35">
        <f>AW112+AX112</f>
        <v>0</v>
      </c>
      <c r="AW112" s="35">
        <f>G112*AO112</f>
        <v>0</v>
      </c>
      <c r="AX112" s="35">
        <f>G112*AP112</f>
        <v>0</v>
      </c>
      <c r="AY112" s="36" t="s">
        <v>269</v>
      </c>
      <c r="AZ112" s="36" t="s">
        <v>270</v>
      </c>
      <c r="BA112" s="12" t="s">
        <v>160</v>
      </c>
      <c r="BC112" s="35">
        <f>AW112+AX112</f>
        <v>0</v>
      </c>
      <c r="BD112" s="35">
        <f>H112/(100-BE112)*100</f>
        <v>0</v>
      </c>
      <c r="BE112" s="35">
        <v>0</v>
      </c>
      <c r="BF112" s="35">
        <f>O112</f>
        <v>0</v>
      </c>
      <c r="BH112" s="35">
        <f>G112*AO112</f>
        <v>0</v>
      </c>
      <c r="BI112" s="35">
        <f>G112*AP112</f>
        <v>0</v>
      </c>
      <c r="BJ112" s="35">
        <f>G112*H112</f>
        <v>0</v>
      </c>
      <c r="BK112" s="35"/>
      <c r="BL112" s="35"/>
      <c r="BM112" s="35">
        <f>G112*H112</f>
        <v>0</v>
      </c>
      <c r="BW112" s="35" t="str">
        <f>I112</f>
        <v>21</v>
      </c>
      <c r="BX112" s="4" t="s">
        <v>278</v>
      </c>
    </row>
    <row r="113" spans="1:76" ht="13.5" customHeight="1" x14ac:dyDescent="0.25">
      <c r="A113" s="38"/>
      <c r="C113" s="39" t="s">
        <v>177</v>
      </c>
      <c r="D113" s="85" t="s">
        <v>279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7"/>
    </row>
    <row r="114" spans="1:76" x14ac:dyDescent="0.25">
      <c r="A114" s="31" t="s">
        <v>52</v>
      </c>
      <c r="B114" s="32" t="s">
        <v>155</v>
      </c>
      <c r="C114" s="32" t="s">
        <v>280</v>
      </c>
      <c r="D114" s="83" t="s">
        <v>281</v>
      </c>
      <c r="E114" s="84"/>
      <c r="F114" s="33" t="s">
        <v>4</v>
      </c>
      <c r="G114" s="33" t="s">
        <v>4</v>
      </c>
      <c r="H114" s="33" t="s">
        <v>4</v>
      </c>
      <c r="I114" s="33" t="s">
        <v>4</v>
      </c>
      <c r="J114" s="1">
        <f>SUM(J115:J115)</f>
        <v>0</v>
      </c>
      <c r="K114" s="1">
        <f>SUM(K115:K115)</f>
        <v>0</v>
      </c>
      <c r="L114" s="1">
        <f>SUM(L115:L115)</f>
        <v>0</v>
      </c>
      <c r="M114" s="1">
        <f>SUM(M115:M115)</f>
        <v>0</v>
      </c>
      <c r="N114" s="12" t="s">
        <v>52</v>
      </c>
      <c r="O114" s="1">
        <f>SUM(O115:O115)</f>
        <v>0</v>
      </c>
      <c r="P114" s="34" t="s">
        <v>52</v>
      </c>
      <c r="AI114" s="12" t="s">
        <v>155</v>
      </c>
      <c r="AS114" s="1">
        <f>SUM(AJ115:AJ115)</f>
        <v>0</v>
      </c>
      <c r="AT114" s="1">
        <f>SUM(AK115:AK115)</f>
        <v>0</v>
      </c>
      <c r="AU114" s="1">
        <f>SUM(AL115:AL115)</f>
        <v>0</v>
      </c>
    </row>
    <row r="115" spans="1:76" x14ac:dyDescent="0.25">
      <c r="A115" s="2" t="s">
        <v>282</v>
      </c>
      <c r="B115" s="3" t="s">
        <v>155</v>
      </c>
      <c r="C115" s="3" t="s">
        <v>283</v>
      </c>
      <c r="D115" s="77" t="s">
        <v>284</v>
      </c>
      <c r="E115" s="78"/>
      <c r="F115" s="3" t="s">
        <v>267</v>
      </c>
      <c r="G115" s="35">
        <v>1</v>
      </c>
      <c r="H115" s="35">
        <v>0</v>
      </c>
      <c r="I115" s="36" t="s">
        <v>61</v>
      </c>
      <c r="J115" s="35">
        <f>G115*AO115</f>
        <v>0</v>
      </c>
      <c r="K115" s="35">
        <f>G115*AP115</f>
        <v>0</v>
      </c>
      <c r="L115" s="35">
        <f>G115*H115</f>
        <v>0</v>
      </c>
      <c r="M115" s="35">
        <f>L115*(1+BW115/100)</f>
        <v>0</v>
      </c>
      <c r="N115" s="35">
        <v>0</v>
      </c>
      <c r="O115" s="35">
        <f>G115*N115</f>
        <v>0</v>
      </c>
      <c r="P115" s="37" t="s">
        <v>187</v>
      </c>
      <c r="Z115" s="35">
        <f>IF(AQ115="5",BJ115,0)</f>
        <v>0</v>
      </c>
      <c r="AB115" s="35">
        <f>IF(AQ115="1",BH115,0)</f>
        <v>0</v>
      </c>
      <c r="AC115" s="35">
        <f>IF(AQ115="1",BI115,0)</f>
        <v>0</v>
      </c>
      <c r="AD115" s="35">
        <f>IF(AQ115="7",BH115,0)</f>
        <v>0</v>
      </c>
      <c r="AE115" s="35">
        <f>IF(AQ115="7",BI115,0)</f>
        <v>0</v>
      </c>
      <c r="AF115" s="35">
        <f>IF(AQ115="2",BH115,0)</f>
        <v>0</v>
      </c>
      <c r="AG115" s="35">
        <f>IF(AQ115="2",BI115,0)</f>
        <v>0</v>
      </c>
      <c r="AH115" s="35">
        <f>IF(AQ115="0",BJ115,0)</f>
        <v>0</v>
      </c>
      <c r="AI115" s="12" t="s">
        <v>155</v>
      </c>
      <c r="AJ115" s="35">
        <f>IF(AN115=0,L115,0)</f>
        <v>0</v>
      </c>
      <c r="AK115" s="35">
        <f>IF(AN115=12,L115,0)</f>
        <v>0</v>
      </c>
      <c r="AL115" s="35">
        <f>IF(AN115=21,L115,0)</f>
        <v>0</v>
      </c>
      <c r="AN115" s="35">
        <v>21</v>
      </c>
      <c r="AO115" s="35">
        <f>H115*0</f>
        <v>0</v>
      </c>
      <c r="AP115" s="35">
        <f>H115*(1-0)</f>
        <v>0</v>
      </c>
      <c r="AQ115" s="36" t="s">
        <v>268</v>
      </c>
      <c r="AV115" s="35">
        <f>AW115+AX115</f>
        <v>0</v>
      </c>
      <c r="AW115" s="35">
        <f>G115*AO115</f>
        <v>0</v>
      </c>
      <c r="AX115" s="35">
        <f>G115*AP115</f>
        <v>0</v>
      </c>
      <c r="AY115" s="36" t="s">
        <v>285</v>
      </c>
      <c r="AZ115" s="36" t="s">
        <v>270</v>
      </c>
      <c r="BA115" s="12" t="s">
        <v>160</v>
      </c>
      <c r="BC115" s="35">
        <f>AW115+AX115</f>
        <v>0</v>
      </c>
      <c r="BD115" s="35">
        <f>H115/(100-BE115)*100</f>
        <v>0</v>
      </c>
      <c r="BE115" s="35">
        <v>0</v>
      </c>
      <c r="BF115" s="35">
        <f>O115</f>
        <v>0</v>
      </c>
      <c r="BH115" s="35">
        <f>G115*AO115</f>
        <v>0</v>
      </c>
      <c r="BI115" s="35">
        <f>G115*AP115</f>
        <v>0</v>
      </c>
      <c r="BJ115" s="35">
        <f>G115*H115</f>
        <v>0</v>
      </c>
      <c r="BK115" s="35"/>
      <c r="BL115" s="35"/>
      <c r="BN115" s="35">
        <f>G115*H115</f>
        <v>0</v>
      </c>
      <c r="BW115" s="35" t="str">
        <f>I115</f>
        <v>21</v>
      </c>
      <c r="BX115" s="4" t="s">
        <v>284</v>
      </c>
    </row>
    <row r="116" spans="1:76" x14ac:dyDescent="0.25">
      <c r="A116" s="31" t="s">
        <v>52</v>
      </c>
      <c r="B116" s="32" t="s">
        <v>155</v>
      </c>
      <c r="C116" s="32" t="s">
        <v>286</v>
      </c>
      <c r="D116" s="83" t="s">
        <v>287</v>
      </c>
      <c r="E116" s="84"/>
      <c r="F116" s="33" t="s">
        <v>4</v>
      </c>
      <c r="G116" s="33" t="s">
        <v>4</v>
      </c>
      <c r="H116" s="33" t="s">
        <v>4</v>
      </c>
      <c r="I116" s="33" t="s">
        <v>4</v>
      </c>
      <c r="J116" s="1">
        <f>SUM(J117:J119)</f>
        <v>0</v>
      </c>
      <c r="K116" s="1">
        <f>SUM(K117:K119)</f>
        <v>0</v>
      </c>
      <c r="L116" s="1">
        <f>SUM(L117:L119)</f>
        <v>0</v>
      </c>
      <c r="M116" s="1">
        <f>SUM(M117:M119)</f>
        <v>0</v>
      </c>
      <c r="N116" s="12" t="s">
        <v>52</v>
      </c>
      <c r="O116" s="1">
        <f>SUM(O117:O119)</f>
        <v>0</v>
      </c>
      <c r="P116" s="34" t="s">
        <v>52</v>
      </c>
      <c r="AI116" s="12" t="s">
        <v>155</v>
      </c>
      <c r="AS116" s="1">
        <f>SUM(AJ117:AJ119)</f>
        <v>0</v>
      </c>
      <c r="AT116" s="1">
        <f>SUM(AK117:AK119)</f>
        <v>0</v>
      </c>
      <c r="AU116" s="1">
        <f>SUM(AL117:AL119)</f>
        <v>0</v>
      </c>
    </row>
    <row r="117" spans="1:76" x14ac:dyDescent="0.25">
      <c r="A117" s="2" t="s">
        <v>288</v>
      </c>
      <c r="B117" s="3" t="s">
        <v>155</v>
      </c>
      <c r="C117" s="3" t="s">
        <v>289</v>
      </c>
      <c r="D117" s="77" t="s">
        <v>287</v>
      </c>
      <c r="E117" s="78"/>
      <c r="F117" s="3" t="s">
        <v>267</v>
      </c>
      <c r="G117" s="35">
        <v>1</v>
      </c>
      <c r="H117" s="35">
        <v>0</v>
      </c>
      <c r="I117" s="36" t="s">
        <v>61</v>
      </c>
      <c r="J117" s="35">
        <f>G117*AO117</f>
        <v>0</v>
      </c>
      <c r="K117" s="35">
        <f>G117*AP117</f>
        <v>0</v>
      </c>
      <c r="L117" s="35">
        <f>G117*H117</f>
        <v>0</v>
      </c>
      <c r="M117" s="35">
        <f>L117*(1+BW117/100)</f>
        <v>0</v>
      </c>
      <c r="N117" s="35">
        <v>0</v>
      </c>
      <c r="O117" s="35">
        <f>G117*N117</f>
        <v>0</v>
      </c>
      <c r="P117" s="37" t="s">
        <v>187</v>
      </c>
      <c r="Z117" s="35">
        <f>IF(AQ117="5",BJ117,0)</f>
        <v>0</v>
      </c>
      <c r="AB117" s="35">
        <f>IF(AQ117="1",BH117,0)</f>
        <v>0</v>
      </c>
      <c r="AC117" s="35">
        <f>IF(AQ117="1",BI117,0)</f>
        <v>0</v>
      </c>
      <c r="AD117" s="35">
        <f>IF(AQ117="7",BH117,0)</f>
        <v>0</v>
      </c>
      <c r="AE117" s="35">
        <f>IF(AQ117="7",BI117,0)</f>
        <v>0</v>
      </c>
      <c r="AF117" s="35">
        <f>IF(AQ117="2",BH117,0)</f>
        <v>0</v>
      </c>
      <c r="AG117" s="35">
        <f>IF(AQ117="2",BI117,0)</f>
        <v>0</v>
      </c>
      <c r="AH117" s="35">
        <f>IF(AQ117="0",BJ117,0)</f>
        <v>0</v>
      </c>
      <c r="AI117" s="12" t="s">
        <v>155</v>
      </c>
      <c r="AJ117" s="35">
        <f>IF(AN117=0,L117,0)</f>
        <v>0</v>
      </c>
      <c r="AK117" s="35">
        <f>IF(AN117=12,L117,0)</f>
        <v>0</v>
      </c>
      <c r="AL117" s="35">
        <f>IF(AN117=21,L117,0)</f>
        <v>0</v>
      </c>
      <c r="AN117" s="35">
        <v>21</v>
      </c>
      <c r="AO117" s="35">
        <f>H117*0</f>
        <v>0</v>
      </c>
      <c r="AP117" s="35">
        <f>H117*(1-0)</f>
        <v>0</v>
      </c>
      <c r="AQ117" s="36" t="s">
        <v>268</v>
      </c>
      <c r="AV117" s="35">
        <f>AW117+AX117</f>
        <v>0</v>
      </c>
      <c r="AW117" s="35">
        <f>G117*AO117</f>
        <v>0</v>
      </c>
      <c r="AX117" s="35">
        <f>G117*AP117</f>
        <v>0</v>
      </c>
      <c r="AY117" s="36" t="s">
        <v>290</v>
      </c>
      <c r="AZ117" s="36" t="s">
        <v>270</v>
      </c>
      <c r="BA117" s="12" t="s">
        <v>160</v>
      </c>
      <c r="BC117" s="35">
        <f>AW117+AX117</f>
        <v>0</v>
      </c>
      <c r="BD117" s="35">
        <f>H117/(100-BE117)*100</f>
        <v>0</v>
      </c>
      <c r="BE117" s="35">
        <v>0</v>
      </c>
      <c r="BF117" s="35">
        <f>O117</f>
        <v>0</v>
      </c>
      <c r="BH117" s="35">
        <f>G117*AO117</f>
        <v>0</v>
      </c>
      <c r="BI117" s="35">
        <f>G117*AP117</f>
        <v>0</v>
      </c>
      <c r="BJ117" s="35">
        <f>G117*H117</f>
        <v>0</v>
      </c>
      <c r="BK117" s="35"/>
      <c r="BL117" s="35"/>
      <c r="BO117" s="35">
        <f>G117*H117</f>
        <v>0</v>
      </c>
      <c r="BW117" s="35" t="str">
        <f>I117</f>
        <v>21</v>
      </c>
      <c r="BX117" s="4" t="s">
        <v>287</v>
      </c>
    </row>
    <row r="118" spans="1:76" x14ac:dyDescent="0.25">
      <c r="A118" s="2" t="s">
        <v>291</v>
      </c>
      <c r="B118" s="3" t="s">
        <v>155</v>
      </c>
      <c r="C118" s="3" t="s">
        <v>292</v>
      </c>
      <c r="D118" s="77" t="s">
        <v>293</v>
      </c>
      <c r="E118" s="78"/>
      <c r="F118" s="3" t="s">
        <v>267</v>
      </c>
      <c r="G118" s="35">
        <v>1</v>
      </c>
      <c r="H118" s="35">
        <v>0</v>
      </c>
      <c r="I118" s="36" t="s">
        <v>61</v>
      </c>
      <c r="J118" s="35">
        <f>G118*AO118</f>
        <v>0</v>
      </c>
      <c r="K118" s="35">
        <f>G118*AP118</f>
        <v>0</v>
      </c>
      <c r="L118" s="35">
        <f>G118*H118</f>
        <v>0</v>
      </c>
      <c r="M118" s="35">
        <f>L118*(1+BW118/100)</f>
        <v>0</v>
      </c>
      <c r="N118" s="35">
        <v>0</v>
      </c>
      <c r="O118" s="35">
        <f>G118*N118</f>
        <v>0</v>
      </c>
      <c r="P118" s="37" t="s">
        <v>187</v>
      </c>
      <c r="Z118" s="35">
        <f>IF(AQ118="5",BJ118,0)</f>
        <v>0</v>
      </c>
      <c r="AB118" s="35">
        <f>IF(AQ118="1",BH118,0)</f>
        <v>0</v>
      </c>
      <c r="AC118" s="35">
        <f>IF(AQ118="1",BI118,0)</f>
        <v>0</v>
      </c>
      <c r="AD118" s="35">
        <f>IF(AQ118="7",BH118,0)</f>
        <v>0</v>
      </c>
      <c r="AE118" s="35">
        <f>IF(AQ118="7",BI118,0)</f>
        <v>0</v>
      </c>
      <c r="AF118" s="35">
        <f>IF(AQ118="2",BH118,0)</f>
        <v>0</v>
      </c>
      <c r="AG118" s="35">
        <f>IF(AQ118="2",BI118,0)</f>
        <v>0</v>
      </c>
      <c r="AH118" s="35">
        <f>IF(AQ118="0",BJ118,0)</f>
        <v>0</v>
      </c>
      <c r="AI118" s="12" t="s">
        <v>155</v>
      </c>
      <c r="AJ118" s="35">
        <f>IF(AN118=0,L118,0)</f>
        <v>0</v>
      </c>
      <c r="AK118" s="35">
        <f>IF(AN118=12,L118,0)</f>
        <v>0</v>
      </c>
      <c r="AL118" s="35">
        <f>IF(AN118=21,L118,0)</f>
        <v>0</v>
      </c>
      <c r="AN118" s="35">
        <v>21</v>
      </c>
      <c r="AO118" s="35">
        <f>H118*0</f>
        <v>0</v>
      </c>
      <c r="AP118" s="35">
        <f>H118*(1-0)</f>
        <v>0</v>
      </c>
      <c r="AQ118" s="36" t="s">
        <v>268</v>
      </c>
      <c r="AV118" s="35">
        <f>AW118+AX118</f>
        <v>0</v>
      </c>
      <c r="AW118" s="35">
        <f>G118*AO118</f>
        <v>0</v>
      </c>
      <c r="AX118" s="35">
        <f>G118*AP118</f>
        <v>0</v>
      </c>
      <c r="AY118" s="36" t="s">
        <v>290</v>
      </c>
      <c r="AZ118" s="36" t="s">
        <v>270</v>
      </c>
      <c r="BA118" s="12" t="s">
        <v>160</v>
      </c>
      <c r="BC118" s="35">
        <f>AW118+AX118</f>
        <v>0</v>
      </c>
      <c r="BD118" s="35">
        <f>H118/(100-BE118)*100</f>
        <v>0</v>
      </c>
      <c r="BE118" s="35">
        <v>0</v>
      </c>
      <c r="BF118" s="35">
        <f>O118</f>
        <v>0</v>
      </c>
      <c r="BH118" s="35">
        <f>G118*AO118</f>
        <v>0</v>
      </c>
      <c r="BI118" s="35">
        <f>G118*AP118</f>
        <v>0</v>
      </c>
      <c r="BJ118" s="35">
        <f>G118*H118</f>
        <v>0</v>
      </c>
      <c r="BK118" s="35"/>
      <c r="BL118" s="35"/>
      <c r="BO118" s="35">
        <f>G118*H118</f>
        <v>0</v>
      </c>
      <c r="BW118" s="35" t="str">
        <f>I118</f>
        <v>21</v>
      </c>
      <c r="BX118" s="4" t="s">
        <v>293</v>
      </c>
    </row>
    <row r="119" spans="1:76" x14ac:dyDescent="0.25">
      <c r="A119" s="2" t="s">
        <v>294</v>
      </c>
      <c r="B119" s="3" t="s">
        <v>155</v>
      </c>
      <c r="C119" s="3" t="s">
        <v>295</v>
      </c>
      <c r="D119" s="77" t="s">
        <v>296</v>
      </c>
      <c r="E119" s="78"/>
      <c r="F119" s="3" t="s">
        <v>267</v>
      </c>
      <c r="G119" s="35">
        <v>1</v>
      </c>
      <c r="H119" s="35">
        <v>0</v>
      </c>
      <c r="I119" s="36" t="s">
        <v>61</v>
      </c>
      <c r="J119" s="35">
        <f>G119*AO119</f>
        <v>0</v>
      </c>
      <c r="K119" s="35">
        <f>G119*AP119</f>
        <v>0</v>
      </c>
      <c r="L119" s="35">
        <f>G119*H119</f>
        <v>0</v>
      </c>
      <c r="M119" s="35">
        <f>L119*(1+BW119/100)</f>
        <v>0</v>
      </c>
      <c r="N119" s="35">
        <v>0</v>
      </c>
      <c r="O119" s="35">
        <f>G119*N119</f>
        <v>0</v>
      </c>
      <c r="P119" s="37" t="s">
        <v>187</v>
      </c>
      <c r="Z119" s="35">
        <f>IF(AQ119="5",BJ119,0)</f>
        <v>0</v>
      </c>
      <c r="AB119" s="35">
        <f>IF(AQ119="1",BH119,0)</f>
        <v>0</v>
      </c>
      <c r="AC119" s="35">
        <f>IF(AQ119="1",BI119,0)</f>
        <v>0</v>
      </c>
      <c r="AD119" s="35">
        <f>IF(AQ119="7",BH119,0)</f>
        <v>0</v>
      </c>
      <c r="AE119" s="35">
        <f>IF(AQ119="7",BI119,0)</f>
        <v>0</v>
      </c>
      <c r="AF119" s="35">
        <f>IF(AQ119="2",BH119,0)</f>
        <v>0</v>
      </c>
      <c r="AG119" s="35">
        <f>IF(AQ119="2",BI119,0)</f>
        <v>0</v>
      </c>
      <c r="AH119" s="35">
        <f>IF(AQ119="0",BJ119,0)</f>
        <v>0</v>
      </c>
      <c r="AI119" s="12" t="s">
        <v>155</v>
      </c>
      <c r="AJ119" s="35">
        <f>IF(AN119=0,L119,0)</f>
        <v>0</v>
      </c>
      <c r="AK119" s="35">
        <f>IF(AN119=12,L119,0)</f>
        <v>0</v>
      </c>
      <c r="AL119" s="35">
        <f>IF(AN119=21,L119,0)</f>
        <v>0</v>
      </c>
      <c r="AN119" s="35">
        <v>21</v>
      </c>
      <c r="AO119" s="35">
        <f>H119*0</f>
        <v>0</v>
      </c>
      <c r="AP119" s="35">
        <f>H119*(1-0)</f>
        <v>0</v>
      </c>
      <c r="AQ119" s="36" t="s">
        <v>268</v>
      </c>
      <c r="AV119" s="35">
        <f>AW119+AX119</f>
        <v>0</v>
      </c>
      <c r="AW119" s="35">
        <f>G119*AO119</f>
        <v>0</v>
      </c>
      <c r="AX119" s="35">
        <f>G119*AP119</f>
        <v>0</v>
      </c>
      <c r="AY119" s="36" t="s">
        <v>290</v>
      </c>
      <c r="AZ119" s="36" t="s">
        <v>270</v>
      </c>
      <c r="BA119" s="12" t="s">
        <v>160</v>
      </c>
      <c r="BC119" s="35">
        <f>AW119+AX119</f>
        <v>0</v>
      </c>
      <c r="BD119" s="35">
        <f>H119/(100-BE119)*100</f>
        <v>0</v>
      </c>
      <c r="BE119" s="35">
        <v>0</v>
      </c>
      <c r="BF119" s="35">
        <f>O119</f>
        <v>0</v>
      </c>
      <c r="BH119" s="35">
        <f>G119*AO119</f>
        <v>0</v>
      </c>
      <c r="BI119" s="35">
        <f>G119*AP119</f>
        <v>0</v>
      </c>
      <c r="BJ119" s="35">
        <f>G119*H119</f>
        <v>0</v>
      </c>
      <c r="BK119" s="35"/>
      <c r="BL119" s="35"/>
      <c r="BO119" s="35">
        <f>G119*H119</f>
        <v>0</v>
      </c>
      <c r="BW119" s="35" t="str">
        <f>I119</f>
        <v>21</v>
      </c>
      <c r="BX119" s="4" t="s">
        <v>296</v>
      </c>
    </row>
    <row r="120" spans="1:76" x14ac:dyDescent="0.25">
      <c r="A120" s="31" t="s">
        <v>52</v>
      </c>
      <c r="B120" s="32" t="s">
        <v>155</v>
      </c>
      <c r="C120" s="32" t="s">
        <v>297</v>
      </c>
      <c r="D120" s="83" t="s">
        <v>298</v>
      </c>
      <c r="E120" s="84"/>
      <c r="F120" s="33" t="s">
        <v>4</v>
      </c>
      <c r="G120" s="33" t="s">
        <v>4</v>
      </c>
      <c r="H120" s="33" t="s">
        <v>4</v>
      </c>
      <c r="I120" s="33" t="s">
        <v>4</v>
      </c>
      <c r="J120" s="1">
        <f>SUM(J121:J122)</f>
        <v>0</v>
      </c>
      <c r="K120" s="1">
        <f>SUM(K121:K122)</f>
        <v>0</v>
      </c>
      <c r="L120" s="1">
        <f>SUM(L121:L122)</f>
        <v>0</v>
      </c>
      <c r="M120" s="1">
        <f>SUM(M121:M122)</f>
        <v>0</v>
      </c>
      <c r="N120" s="12" t="s">
        <v>52</v>
      </c>
      <c r="O120" s="1">
        <f>SUM(O121:O122)</f>
        <v>0</v>
      </c>
      <c r="P120" s="34" t="s">
        <v>52</v>
      </c>
      <c r="AI120" s="12" t="s">
        <v>155</v>
      </c>
      <c r="AS120" s="1">
        <f>SUM(AJ121:AJ122)</f>
        <v>0</v>
      </c>
      <c r="AT120" s="1">
        <f>SUM(AK121:AK122)</f>
        <v>0</v>
      </c>
      <c r="AU120" s="1">
        <f>SUM(AL121:AL122)</f>
        <v>0</v>
      </c>
    </row>
    <row r="121" spans="1:76" x14ac:dyDescent="0.25">
      <c r="A121" s="2" t="s">
        <v>98</v>
      </c>
      <c r="B121" s="3" t="s">
        <v>155</v>
      </c>
      <c r="C121" s="3" t="s">
        <v>299</v>
      </c>
      <c r="D121" s="77" t="s">
        <v>300</v>
      </c>
      <c r="E121" s="78"/>
      <c r="F121" s="3" t="s">
        <v>267</v>
      </c>
      <c r="G121" s="35">
        <v>1</v>
      </c>
      <c r="H121" s="35">
        <v>0</v>
      </c>
      <c r="I121" s="36" t="s">
        <v>61</v>
      </c>
      <c r="J121" s="35">
        <f>G121*AO121</f>
        <v>0</v>
      </c>
      <c r="K121" s="35">
        <f>G121*AP121</f>
        <v>0</v>
      </c>
      <c r="L121" s="35">
        <f>G121*H121</f>
        <v>0</v>
      </c>
      <c r="M121" s="35">
        <f>L121*(1+BW121/100)</f>
        <v>0</v>
      </c>
      <c r="N121" s="35">
        <v>0</v>
      </c>
      <c r="O121" s="35">
        <f>G121*N121</f>
        <v>0</v>
      </c>
      <c r="P121" s="37" t="s">
        <v>187</v>
      </c>
      <c r="Z121" s="35">
        <f>IF(AQ121="5",BJ121,0)</f>
        <v>0</v>
      </c>
      <c r="AB121" s="35">
        <f>IF(AQ121="1",BH121,0)</f>
        <v>0</v>
      </c>
      <c r="AC121" s="35">
        <f>IF(AQ121="1",BI121,0)</f>
        <v>0</v>
      </c>
      <c r="AD121" s="35">
        <f>IF(AQ121="7",BH121,0)</f>
        <v>0</v>
      </c>
      <c r="AE121" s="35">
        <f>IF(AQ121="7",BI121,0)</f>
        <v>0</v>
      </c>
      <c r="AF121" s="35">
        <f>IF(AQ121="2",BH121,0)</f>
        <v>0</v>
      </c>
      <c r="AG121" s="35">
        <f>IF(AQ121="2",BI121,0)</f>
        <v>0</v>
      </c>
      <c r="AH121" s="35">
        <f>IF(AQ121="0",BJ121,0)</f>
        <v>0</v>
      </c>
      <c r="AI121" s="12" t="s">
        <v>155</v>
      </c>
      <c r="AJ121" s="35">
        <f>IF(AN121=0,L121,0)</f>
        <v>0</v>
      </c>
      <c r="AK121" s="35">
        <f>IF(AN121=12,L121,0)</f>
        <v>0</v>
      </c>
      <c r="AL121" s="35">
        <f>IF(AN121=21,L121,0)</f>
        <v>0</v>
      </c>
      <c r="AN121" s="35">
        <v>21</v>
      </c>
      <c r="AO121" s="35">
        <f>H121*0</f>
        <v>0</v>
      </c>
      <c r="AP121" s="35">
        <f>H121*(1-0)</f>
        <v>0</v>
      </c>
      <c r="AQ121" s="36" t="s">
        <v>268</v>
      </c>
      <c r="AV121" s="35">
        <f>AW121+AX121</f>
        <v>0</v>
      </c>
      <c r="AW121" s="35">
        <f>G121*AO121</f>
        <v>0</v>
      </c>
      <c r="AX121" s="35">
        <f>G121*AP121</f>
        <v>0</v>
      </c>
      <c r="AY121" s="36" t="s">
        <v>301</v>
      </c>
      <c r="AZ121" s="36" t="s">
        <v>270</v>
      </c>
      <c r="BA121" s="12" t="s">
        <v>160</v>
      </c>
      <c r="BC121" s="35">
        <f>AW121+AX121</f>
        <v>0</v>
      </c>
      <c r="BD121" s="35">
        <f>H121/(100-BE121)*100</f>
        <v>0</v>
      </c>
      <c r="BE121" s="35">
        <v>0</v>
      </c>
      <c r="BF121" s="35">
        <f>O121</f>
        <v>0</v>
      </c>
      <c r="BH121" s="35">
        <f>G121*AO121</f>
        <v>0</v>
      </c>
      <c r="BI121" s="35">
        <f>G121*AP121</f>
        <v>0</v>
      </c>
      <c r="BJ121" s="35">
        <f>G121*H121</f>
        <v>0</v>
      </c>
      <c r="BK121" s="35"/>
      <c r="BL121" s="35"/>
      <c r="BP121" s="35">
        <f>G121*H121</f>
        <v>0</v>
      </c>
      <c r="BW121" s="35" t="str">
        <f>I121</f>
        <v>21</v>
      </c>
      <c r="BX121" s="4" t="s">
        <v>300</v>
      </c>
    </row>
    <row r="122" spans="1:76" x14ac:dyDescent="0.25">
      <c r="A122" s="2" t="s">
        <v>108</v>
      </c>
      <c r="B122" s="3" t="s">
        <v>155</v>
      </c>
      <c r="C122" s="3" t="s">
        <v>302</v>
      </c>
      <c r="D122" s="77" t="s">
        <v>303</v>
      </c>
      <c r="E122" s="78"/>
      <c r="F122" s="3" t="s">
        <v>267</v>
      </c>
      <c r="G122" s="35">
        <v>1</v>
      </c>
      <c r="H122" s="35">
        <v>0</v>
      </c>
      <c r="I122" s="36" t="s">
        <v>61</v>
      </c>
      <c r="J122" s="35">
        <f>G122*AO122</f>
        <v>0</v>
      </c>
      <c r="K122" s="35">
        <f>G122*AP122</f>
        <v>0</v>
      </c>
      <c r="L122" s="35">
        <f>G122*H122</f>
        <v>0</v>
      </c>
      <c r="M122" s="35">
        <f>L122*(1+BW122/100)</f>
        <v>0</v>
      </c>
      <c r="N122" s="35">
        <v>0</v>
      </c>
      <c r="O122" s="35">
        <f>G122*N122</f>
        <v>0</v>
      </c>
      <c r="P122" s="37" t="s">
        <v>187</v>
      </c>
      <c r="Z122" s="35">
        <f>IF(AQ122="5",BJ122,0)</f>
        <v>0</v>
      </c>
      <c r="AB122" s="35">
        <f>IF(AQ122="1",BH122,0)</f>
        <v>0</v>
      </c>
      <c r="AC122" s="35">
        <f>IF(AQ122="1",BI122,0)</f>
        <v>0</v>
      </c>
      <c r="AD122" s="35">
        <f>IF(AQ122="7",BH122,0)</f>
        <v>0</v>
      </c>
      <c r="AE122" s="35">
        <f>IF(AQ122="7",BI122,0)</f>
        <v>0</v>
      </c>
      <c r="AF122" s="35">
        <f>IF(AQ122="2",BH122,0)</f>
        <v>0</v>
      </c>
      <c r="AG122" s="35">
        <f>IF(AQ122="2",BI122,0)</f>
        <v>0</v>
      </c>
      <c r="AH122" s="35">
        <f>IF(AQ122="0",BJ122,0)</f>
        <v>0</v>
      </c>
      <c r="AI122" s="12" t="s">
        <v>155</v>
      </c>
      <c r="AJ122" s="35">
        <f>IF(AN122=0,L122,0)</f>
        <v>0</v>
      </c>
      <c r="AK122" s="35">
        <f>IF(AN122=12,L122,0)</f>
        <v>0</v>
      </c>
      <c r="AL122" s="35">
        <f>IF(AN122=21,L122,0)</f>
        <v>0</v>
      </c>
      <c r="AN122" s="35">
        <v>21</v>
      </c>
      <c r="AO122" s="35">
        <f>H122*0</f>
        <v>0</v>
      </c>
      <c r="AP122" s="35">
        <f>H122*(1-0)</f>
        <v>0</v>
      </c>
      <c r="AQ122" s="36" t="s">
        <v>268</v>
      </c>
      <c r="AV122" s="35">
        <f>AW122+AX122</f>
        <v>0</v>
      </c>
      <c r="AW122" s="35">
        <f>G122*AO122</f>
        <v>0</v>
      </c>
      <c r="AX122" s="35">
        <f>G122*AP122</f>
        <v>0</v>
      </c>
      <c r="AY122" s="36" t="s">
        <v>301</v>
      </c>
      <c r="AZ122" s="36" t="s">
        <v>270</v>
      </c>
      <c r="BA122" s="12" t="s">
        <v>160</v>
      </c>
      <c r="BC122" s="35">
        <f>AW122+AX122</f>
        <v>0</v>
      </c>
      <c r="BD122" s="35">
        <f>H122/(100-BE122)*100</f>
        <v>0</v>
      </c>
      <c r="BE122" s="35">
        <v>0</v>
      </c>
      <c r="BF122" s="35">
        <f>O122</f>
        <v>0</v>
      </c>
      <c r="BH122" s="35">
        <f>G122*AO122</f>
        <v>0</v>
      </c>
      <c r="BI122" s="35">
        <f>G122*AP122</f>
        <v>0</v>
      </c>
      <c r="BJ122" s="35">
        <f>G122*H122</f>
        <v>0</v>
      </c>
      <c r="BK122" s="35"/>
      <c r="BL122" s="35"/>
      <c r="BP122" s="35">
        <f>G122*H122</f>
        <v>0</v>
      </c>
      <c r="BW122" s="35" t="str">
        <f>I122</f>
        <v>21</v>
      </c>
      <c r="BX122" s="4" t="s">
        <v>303</v>
      </c>
    </row>
    <row r="123" spans="1:76" x14ac:dyDescent="0.25">
      <c r="A123" s="31" t="s">
        <v>52</v>
      </c>
      <c r="B123" s="32" t="s">
        <v>155</v>
      </c>
      <c r="C123" s="32" t="s">
        <v>304</v>
      </c>
      <c r="D123" s="83" t="s">
        <v>305</v>
      </c>
      <c r="E123" s="84"/>
      <c r="F123" s="33" t="s">
        <v>4</v>
      </c>
      <c r="G123" s="33" t="s">
        <v>4</v>
      </c>
      <c r="H123" s="33" t="s">
        <v>4</v>
      </c>
      <c r="I123" s="33" t="s">
        <v>4</v>
      </c>
      <c r="J123" s="1">
        <f>SUM(J124:J125)</f>
        <v>0</v>
      </c>
      <c r="K123" s="1">
        <f>SUM(K124:K125)</f>
        <v>0</v>
      </c>
      <c r="L123" s="1">
        <f>SUM(L124:L125)</f>
        <v>0</v>
      </c>
      <c r="M123" s="1">
        <f>SUM(M124:M125)</f>
        <v>0</v>
      </c>
      <c r="N123" s="12" t="s">
        <v>52</v>
      </c>
      <c r="O123" s="1">
        <f>SUM(O124:O125)</f>
        <v>0</v>
      </c>
      <c r="P123" s="34" t="s">
        <v>52</v>
      </c>
      <c r="AI123" s="12" t="s">
        <v>155</v>
      </c>
      <c r="AS123" s="1">
        <f>SUM(AJ124:AJ125)</f>
        <v>0</v>
      </c>
      <c r="AT123" s="1">
        <f>SUM(AK124:AK125)</f>
        <v>0</v>
      </c>
      <c r="AU123" s="1">
        <f>SUM(AL124:AL125)</f>
        <v>0</v>
      </c>
    </row>
    <row r="124" spans="1:76" x14ac:dyDescent="0.25">
      <c r="A124" s="2" t="s">
        <v>216</v>
      </c>
      <c r="B124" s="3" t="s">
        <v>155</v>
      </c>
      <c r="C124" s="3" t="s">
        <v>306</v>
      </c>
      <c r="D124" s="77" t="s">
        <v>307</v>
      </c>
      <c r="E124" s="78"/>
      <c r="F124" s="3" t="s">
        <v>267</v>
      </c>
      <c r="G124" s="35">
        <v>1</v>
      </c>
      <c r="H124" s="35">
        <v>0</v>
      </c>
      <c r="I124" s="36" t="s">
        <v>61</v>
      </c>
      <c r="J124" s="35">
        <f>G124*AO124</f>
        <v>0</v>
      </c>
      <c r="K124" s="35">
        <f>G124*AP124</f>
        <v>0</v>
      </c>
      <c r="L124" s="35">
        <f>G124*H124</f>
        <v>0</v>
      </c>
      <c r="M124" s="35">
        <f>L124*(1+BW124/100)</f>
        <v>0</v>
      </c>
      <c r="N124" s="35">
        <v>0</v>
      </c>
      <c r="O124" s="35">
        <f>G124*N124</f>
        <v>0</v>
      </c>
      <c r="P124" s="37" t="s">
        <v>187</v>
      </c>
      <c r="Z124" s="35">
        <f>IF(AQ124="5",BJ124,0)</f>
        <v>0</v>
      </c>
      <c r="AB124" s="35">
        <f>IF(AQ124="1",BH124,0)</f>
        <v>0</v>
      </c>
      <c r="AC124" s="35">
        <f>IF(AQ124="1",BI124,0)</f>
        <v>0</v>
      </c>
      <c r="AD124" s="35">
        <f>IF(AQ124="7",BH124,0)</f>
        <v>0</v>
      </c>
      <c r="AE124" s="35">
        <f>IF(AQ124="7",BI124,0)</f>
        <v>0</v>
      </c>
      <c r="AF124" s="35">
        <f>IF(AQ124="2",BH124,0)</f>
        <v>0</v>
      </c>
      <c r="AG124" s="35">
        <f>IF(AQ124="2",BI124,0)</f>
        <v>0</v>
      </c>
      <c r="AH124" s="35">
        <f>IF(AQ124="0",BJ124,0)</f>
        <v>0</v>
      </c>
      <c r="AI124" s="12" t="s">
        <v>155</v>
      </c>
      <c r="AJ124" s="35">
        <f>IF(AN124=0,L124,0)</f>
        <v>0</v>
      </c>
      <c r="AK124" s="35">
        <f>IF(AN124=12,L124,0)</f>
        <v>0</v>
      </c>
      <c r="AL124" s="35">
        <f>IF(AN124=21,L124,0)</f>
        <v>0</v>
      </c>
      <c r="AN124" s="35">
        <v>21</v>
      </c>
      <c r="AO124" s="35">
        <f>H124*0</f>
        <v>0</v>
      </c>
      <c r="AP124" s="35">
        <f>H124*(1-0)</f>
        <v>0</v>
      </c>
      <c r="AQ124" s="36" t="s">
        <v>268</v>
      </c>
      <c r="AV124" s="35">
        <f>AW124+AX124</f>
        <v>0</v>
      </c>
      <c r="AW124" s="35">
        <f>G124*AO124</f>
        <v>0</v>
      </c>
      <c r="AX124" s="35">
        <f>G124*AP124</f>
        <v>0</v>
      </c>
      <c r="AY124" s="36" t="s">
        <v>308</v>
      </c>
      <c r="AZ124" s="36" t="s">
        <v>270</v>
      </c>
      <c r="BA124" s="12" t="s">
        <v>160</v>
      </c>
      <c r="BC124" s="35">
        <f>AW124+AX124</f>
        <v>0</v>
      </c>
      <c r="BD124" s="35">
        <f>H124/(100-BE124)*100</f>
        <v>0</v>
      </c>
      <c r="BE124" s="35">
        <v>0</v>
      </c>
      <c r="BF124" s="35">
        <f>O124</f>
        <v>0</v>
      </c>
      <c r="BH124" s="35">
        <f>G124*AO124</f>
        <v>0</v>
      </c>
      <c r="BI124" s="35">
        <f>G124*AP124</f>
        <v>0</v>
      </c>
      <c r="BJ124" s="35">
        <f>G124*H124</f>
        <v>0</v>
      </c>
      <c r="BK124" s="35"/>
      <c r="BL124" s="35"/>
      <c r="BS124" s="35">
        <f>G124*H124</f>
        <v>0</v>
      </c>
      <c r="BW124" s="35" t="str">
        <f>I124</f>
        <v>21</v>
      </c>
      <c r="BX124" s="4" t="s">
        <v>307</v>
      </c>
    </row>
    <row r="125" spans="1:76" x14ac:dyDescent="0.25">
      <c r="A125" s="2" t="s">
        <v>117</v>
      </c>
      <c r="B125" s="3" t="s">
        <v>155</v>
      </c>
      <c r="C125" s="3" t="s">
        <v>309</v>
      </c>
      <c r="D125" s="77" t="s">
        <v>310</v>
      </c>
      <c r="E125" s="78"/>
      <c r="F125" s="3" t="s">
        <v>267</v>
      </c>
      <c r="G125" s="35">
        <v>1</v>
      </c>
      <c r="H125" s="35">
        <v>0</v>
      </c>
      <c r="I125" s="36" t="s">
        <v>61</v>
      </c>
      <c r="J125" s="35">
        <f>G125*AO125</f>
        <v>0</v>
      </c>
      <c r="K125" s="35">
        <f>G125*AP125</f>
        <v>0</v>
      </c>
      <c r="L125" s="35">
        <f>G125*H125</f>
        <v>0</v>
      </c>
      <c r="M125" s="35">
        <f>L125*(1+BW125/100)</f>
        <v>0</v>
      </c>
      <c r="N125" s="35">
        <v>0</v>
      </c>
      <c r="O125" s="35">
        <f>G125*N125</f>
        <v>0</v>
      </c>
      <c r="P125" s="37" t="s">
        <v>187</v>
      </c>
      <c r="Z125" s="35">
        <f>IF(AQ125="5",BJ125,0)</f>
        <v>0</v>
      </c>
      <c r="AB125" s="35">
        <f>IF(AQ125="1",BH125,0)</f>
        <v>0</v>
      </c>
      <c r="AC125" s="35">
        <f>IF(AQ125="1",BI125,0)</f>
        <v>0</v>
      </c>
      <c r="AD125" s="35">
        <f>IF(AQ125="7",BH125,0)</f>
        <v>0</v>
      </c>
      <c r="AE125" s="35">
        <f>IF(AQ125="7",BI125,0)</f>
        <v>0</v>
      </c>
      <c r="AF125" s="35">
        <f>IF(AQ125="2",BH125,0)</f>
        <v>0</v>
      </c>
      <c r="AG125" s="35">
        <f>IF(AQ125="2",BI125,0)</f>
        <v>0</v>
      </c>
      <c r="AH125" s="35">
        <f>IF(AQ125="0",BJ125,0)</f>
        <v>0</v>
      </c>
      <c r="AI125" s="12" t="s">
        <v>155</v>
      </c>
      <c r="AJ125" s="35">
        <f>IF(AN125=0,L125,0)</f>
        <v>0</v>
      </c>
      <c r="AK125" s="35">
        <f>IF(AN125=12,L125,0)</f>
        <v>0</v>
      </c>
      <c r="AL125" s="35">
        <f>IF(AN125=21,L125,0)</f>
        <v>0</v>
      </c>
      <c r="AN125" s="35">
        <v>21</v>
      </c>
      <c r="AO125" s="35">
        <f>H125*0</f>
        <v>0</v>
      </c>
      <c r="AP125" s="35">
        <f>H125*(1-0)</f>
        <v>0</v>
      </c>
      <c r="AQ125" s="36" t="s">
        <v>268</v>
      </c>
      <c r="AV125" s="35">
        <f>AW125+AX125</f>
        <v>0</v>
      </c>
      <c r="AW125" s="35">
        <f>G125*AO125</f>
        <v>0</v>
      </c>
      <c r="AX125" s="35">
        <f>G125*AP125</f>
        <v>0</v>
      </c>
      <c r="AY125" s="36" t="s">
        <v>308</v>
      </c>
      <c r="AZ125" s="36" t="s">
        <v>270</v>
      </c>
      <c r="BA125" s="12" t="s">
        <v>160</v>
      </c>
      <c r="BC125" s="35">
        <f>AW125+AX125</f>
        <v>0</v>
      </c>
      <c r="BD125" s="35">
        <f>H125/(100-BE125)*100</f>
        <v>0</v>
      </c>
      <c r="BE125" s="35">
        <v>0</v>
      </c>
      <c r="BF125" s="35">
        <f>O125</f>
        <v>0</v>
      </c>
      <c r="BH125" s="35">
        <f>G125*AO125</f>
        <v>0</v>
      </c>
      <c r="BI125" s="35">
        <f>G125*AP125</f>
        <v>0</v>
      </c>
      <c r="BJ125" s="35">
        <f>G125*H125</f>
        <v>0</v>
      </c>
      <c r="BK125" s="35"/>
      <c r="BL125" s="35"/>
      <c r="BS125" s="35">
        <f>G125*H125</f>
        <v>0</v>
      </c>
      <c r="BW125" s="35" t="str">
        <f>I125</f>
        <v>21</v>
      </c>
      <c r="BX125" s="4" t="s">
        <v>310</v>
      </c>
    </row>
    <row r="126" spans="1:76" ht="13.5" customHeight="1" x14ac:dyDescent="0.25">
      <c r="A126" s="41"/>
      <c r="B126" s="42"/>
      <c r="C126" s="43" t="s">
        <v>177</v>
      </c>
      <c r="D126" s="79" t="s">
        <v>311</v>
      </c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1"/>
    </row>
    <row r="127" spans="1:76" x14ac:dyDescent="0.25">
      <c r="J127" s="82" t="s">
        <v>312</v>
      </c>
      <c r="K127" s="82"/>
      <c r="L127" s="44">
        <f>L13+L17+L19+L22+L25+L27+L30+L33+L39+L49+L53+L55+L63+L69+L74+L76+L84+L89+L95+L99+L102+L107+L114+L116+L120+L123</f>
        <v>0</v>
      </c>
      <c r="M127" s="44">
        <f>M13+M17+M19+M22+M25+M27+M30+M33+M39+M49+M53+M55+M63+M69+M74+M76+M84+M89+M95+M99+M102+M107+M114+M116+M120+M123</f>
        <v>0</v>
      </c>
    </row>
    <row r="128" spans="1:76" x14ac:dyDescent="0.25">
      <c r="A128" s="45" t="s">
        <v>313</v>
      </c>
    </row>
    <row r="129" spans="1:16" ht="12.75" customHeight="1" x14ac:dyDescent="0.25">
      <c r="A129" s="77" t="s">
        <v>52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</row>
  </sheetData>
  <mergeCells count="146"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D14:E14"/>
    <mergeCell ref="D15:E15"/>
    <mergeCell ref="D16:P16"/>
    <mergeCell ref="D17:E17"/>
    <mergeCell ref="D18:E18"/>
    <mergeCell ref="D11:E11"/>
    <mergeCell ref="J10:L10"/>
    <mergeCell ref="N10:O10"/>
    <mergeCell ref="D12:E12"/>
    <mergeCell ref="D13:E13"/>
    <mergeCell ref="D24:P24"/>
    <mergeCell ref="D25:E25"/>
    <mergeCell ref="D26:E26"/>
    <mergeCell ref="D27:E27"/>
    <mergeCell ref="D28:E28"/>
    <mergeCell ref="D19:E19"/>
    <mergeCell ref="D20:E20"/>
    <mergeCell ref="D21:P21"/>
    <mergeCell ref="D22:E22"/>
    <mergeCell ref="D23:E23"/>
    <mergeCell ref="D34:E34"/>
    <mergeCell ref="D35:P35"/>
    <mergeCell ref="D36:E36"/>
    <mergeCell ref="D37:P37"/>
    <mergeCell ref="D38:E38"/>
    <mergeCell ref="D29:E29"/>
    <mergeCell ref="D30:E30"/>
    <mergeCell ref="D31:E31"/>
    <mergeCell ref="D32:E32"/>
    <mergeCell ref="D33:E33"/>
    <mergeCell ref="D44:E44"/>
    <mergeCell ref="D45:E45"/>
    <mergeCell ref="D46:E46"/>
    <mergeCell ref="D47:E47"/>
    <mergeCell ref="D48:E48"/>
    <mergeCell ref="D39:E39"/>
    <mergeCell ref="D40:E40"/>
    <mergeCell ref="D41:P41"/>
    <mergeCell ref="D42:E42"/>
    <mergeCell ref="D43:E43"/>
    <mergeCell ref="D54:E54"/>
    <mergeCell ref="D55:E55"/>
    <mergeCell ref="D56:E56"/>
    <mergeCell ref="D57:P57"/>
    <mergeCell ref="D58:E58"/>
    <mergeCell ref="D49:E49"/>
    <mergeCell ref="D50:E50"/>
    <mergeCell ref="D51:E51"/>
    <mergeCell ref="D52:P52"/>
    <mergeCell ref="D53:E53"/>
    <mergeCell ref="D64:E64"/>
    <mergeCell ref="D65:P65"/>
    <mergeCell ref="D66:E66"/>
    <mergeCell ref="D67:E67"/>
    <mergeCell ref="D68:P68"/>
    <mergeCell ref="D59:P59"/>
    <mergeCell ref="D60:E60"/>
    <mergeCell ref="D61:P61"/>
    <mergeCell ref="D62:E62"/>
    <mergeCell ref="D63:E63"/>
    <mergeCell ref="D74:E74"/>
    <mergeCell ref="D75:E75"/>
    <mergeCell ref="D76:E76"/>
    <mergeCell ref="D77:E77"/>
    <mergeCell ref="D78:E78"/>
    <mergeCell ref="D69:E69"/>
    <mergeCell ref="D70:E70"/>
    <mergeCell ref="D71:P71"/>
    <mergeCell ref="D72:E72"/>
    <mergeCell ref="D73:P73"/>
    <mergeCell ref="D84:E84"/>
    <mergeCell ref="D85:E85"/>
    <mergeCell ref="D86:P86"/>
    <mergeCell ref="D87:E87"/>
    <mergeCell ref="D88:P88"/>
    <mergeCell ref="D79:E79"/>
    <mergeCell ref="D80:E80"/>
    <mergeCell ref="D81:P81"/>
    <mergeCell ref="D82:E82"/>
    <mergeCell ref="D83:E83"/>
    <mergeCell ref="D94:E94"/>
    <mergeCell ref="D95:E95"/>
    <mergeCell ref="D96:E96"/>
    <mergeCell ref="D97:P97"/>
    <mergeCell ref="D98:P98"/>
    <mergeCell ref="D89:E89"/>
    <mergeCell ref="D90:E90"/>
    <mergeCell ref="D91:P91"/>
    <mergeCell ref="D92:E92"/>
    <mergeCell ref="D93:P93"/>
    <mergeCell ref="D104:P104"/>
    <mergeCell ref="D105:E105"/>
    <mergeCell ref="D106:E106"/>
    <mergeCell ref="D107:E107"/>
    <mergeCell ref="D108:E108"/>
    <mergeCell ref="D99:E99"/>
    <mergeCell ref="D100:E100"/>
    <mergeCell ref="D101:P101"/>
    <mergeCell ref="D102:E102"/>
    <mergeCell ref="D103:E103"/>
    <mergeCell ref="D114:E114"/>
    <mergeCell ref="D115:E115"/>
    <mergeCell ref="D116:E116"/>
    <mergeCell ref="D117:E117"/>
    <mergeCell ref="D118:E118"/>
    <mergeCell ref="D109:P109"/>
    <mergeCell ref="D110:E110"/>
    <mergeCell ref="D111:P111"/>
    <mergeCell ref="D112:E112"/>
    <mergeCell ref="D113:P113"/>
    <mergeCell ref="D124:E124"/>
    <mergeCell ref="D125:E125"/>
    <mergeCell ref="D126:P126"/>
    <mergeCell ref="J127:K127"/>
    <mergeCell ref="A129:P129"/>
    <mergeCell ref="D119:E119"/>
    <mergeCell ref="D120:E120"/>
    <mergeCell ref="D121:E121"/>
    <mergeCell ref="D122:E122"/>
    <mergeCell ref="D123:E123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57" t="s">
        <v>314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5">
      <c r="A2" s="112" t="s">
        <v>1</v>
      </c>
      <c r="B2" s="104"/>
      <c r="C2" s="117" t="str">
        <f>'Stavební rozpočet'!D2</f>
        <v>Multifunkční sportoviště ul. Šípková, Oblekovice</v>
      </c>
      <c r="D2" s="118"/>
      <c r="E2" s="116" t="s">
        <v>5</v>
      </c>
      <c r="F2" s="116" t="str">
        <f>'Stavební rozpočet'!J2</f>
        <v> </v>
      </c>
      <c r="G2" s="104"/>
      <c r="H2" s="116" t="s">
        <v>315</v>
      </c>
      <c r="I2" s="105" t="s">
        <v>52</v>
      </c>
    </row>
    <row r="3" spans="1:9" ht="15" customHeight="1" x14ac:dyDescent="0.25">
      <c r="A3" s="113"/>
      <c r="B3" s="78"/>
      <c r="C3" s="119"/>
      <c r="D3" s="119"/>
      <c r="E3" s="78"/>
      <c r="F3" s="78"/>
      <c r="G3" s="78"/>
      <c r="H3" s="78"/>
      <c r="I3" s="106"/>
    </row>
    <row r="4" spans="1:9" x14ac:dyDescent="0.25">
      <c r="A4" s="114" t="s">
        <v>7</v>
      </c>
      <c r="B4" s="78"/>
      <c r="C4" s="77" t="str">
        <f>'Stavební rozpočet'!D4</f>
        <v xml:space="preserve"> </v>
      </c>
      <c r="D4" s="78"/>
      <c r="E4" s="77" t="s">
        <v>10</v>
      </c>
      <c r="F4" s="77" t="str">
        <f>'Stavební rozpočet'!J4</f>
        <v> </v>
      </c>
      <c r="G4" s="78"/>
      <c r="H4" s="77" t="s">
        <v>315</v>
      </c>
      <c r="I4" s="106" t="s">
        <v>52</v>
      </c>
    </row>
    <row r="5" spans="1:9" ht="15" customHeight="1" x14ac:dyDescent="0.25">
      <c r="A5" s="113"/>
      <c r="B5" s="78"/>
      <c r="C5" s="78"/>
      <c r="D5" s="78"/>
      <c r="E5" s="78"/>
      <c r="F5" s="78"/>
      <c r="G5" s="78"/>
      <c r="H5" s="78"/>
      <c r="I5" s="106"/>
    </row>
    <row r="6" spans="1:9" x14ac:dyDescent="0.25">
      <c r="A6" s="114" t="s">
        <v>11</v>
      </c>
      <c r="B6" s="78"/>
      <c r="C6" s="77" t="str">
        <f>'Stavební rozpočet'!D6</f>
        <v>Znojmo</v>
      </c>
      <c r="D6" s="78"/>
      <c r="E6" s="77" t="s">
        <v>14</v>
      </c>
      <c r="F6" s="77" t="str">
        <f>'Stavební rozpočet'!J6</f>
        <v> </v>
      </c>
      <c r="G6" s="78"/>
      <c r="H6" s="77" t="s">
        <v>315</v>
      </c>
      <c r="I6" s="106" t="s">
        <v>52</v>
      </c>
    </row>
    <row r="7" spans="1:9" ht="15" customHeight="1" x14ac:dyDescent="0.25">
      <c r="A7" s="113"/>
      <c r="B7" s="78"/>
      <c r="C7" s="78"/>
      <c r="D7" s="78"/>
      <c r="E7" s="78"/>
      <c r="F7" s="78"/>
      <c r="G7" s="78"/>
      <c r="H7" s="78"/>
      <c r="I7" s="106"/>
    </row>
    <row r="8" spans="1:9" x14ac:dyDescent="0.25">
      <c r="A8" s="114" t="s">
        <v>8</v>
      </c>
      <c r="B8" s="78"/>
      <c r="C8" s="77" t="str">
        <f>'Stavební rozpočet'!H4</f>
        <v>29.03.2023</v>
      </c>
      <c r="D8" s="78"/>
      <c r="E8" s="77" t="s">
        <v>13</v>
      </c>
      <c r="F8" s="77" t="str">
        <f>'Stavební rozpočet'!H6</f>
        <v xml:space="preserve"> </v>
      </c>
      <c r="G8" s="78"/>
      <c r="H8" s="78" t="s">
        <v>316</v>
      </c>
      <c r="I8" s="158">
        <v>59</v>
      </c>
    </row>
    <row r="9" spans="1:9" x14ac:dyDescent="0.25">
      <c r="A9" s="113"/>
      <c r="B9" s="78"/>
      <c r="C9" s="78"/>
      <c r="D9" s="78"/>
      <c r="E9" s="78"/>
      <c r="F9" s="78"/>
      <c r="G9" s="78"/>
      <c r="H9" s="78"/>
      <c r="I9" s="106"/>
    </row>
    <row r="10" spans="1:9" x14ac:dyDescent="0.25">
      <c r="A10" s="114" t="s">
        <v>15</v>
      </c>
      <c r="B10" s="78"/>
      <c r="C10" s="77" t="str">
        <f>'Stavební rozpočet'!D8</f>
        <v xml:space="preserve"> </v>
      </c>
      <c r="D10" s="78"/>
      <c r="E10" s="77" t="s">
        <v>17</v>
      </c>
      <c r="F10" s="77" t="str">
        <f>'Stavební rozpočet'!J8</f>
        <v> </v>
      </c>
      <c r="G10" s="78"/>
      <c r="H10" s="78" t="s">
        <v>317</v>
      </c>
      <c r="I10" s="150" t="str">
        <f>'Stavební rozpočet'!H8</f>
        <v>29.03.2023</v>
      </c>
    </row>
    <row r="11" spans="1:9" x14ac:dyDescent="0.25">
      <c r="A11" s="156"/>
      <c r="B11" s="155"/>
      <c r="C11" s="155"/>
      <c r="D11" s="155"/>
      <c r="E11" s="155"/>
      <c r="F11" s="155"/>
      <c r="G11" s="155"/>
      <c r="H11" s="155"/>
      <c r="I11" s="151"/>
    </row>
    <row r="12" spans="1:9" ht="23.25" x14ac:dyDescent="0.25">
      <c r="A12" s="152" t="s">
        <v>318</v>
      </c>
      <c r="B12" s="152"/>
      <c r="C12" s="152"/>
      <c r="D12" s="152"/>
      <c r="E12" s="152"/>
      <c r="F12" s="152"/>
      <c r="G12" s="152"/>
      <c r="H12" s="152"/>
      <c r="I12" s="152"/>
    </row>
    <row r="13" spans="1:9" ht="26.25" customHeight="1" x14ac:dyDescent="0.25">
      <c r="A13" s="46" t="s">
        <v>319</v>
      </c>
      <c r="B13" s="153" t="s">
        <v>320</v>
      </c>
      <c r="C13" s="154"/>
      <c r="D13" s="47" t="s">
        <v>321</v>
      </c>
      <c r="E13" s="153" t="s">
        <v>322</v>
      </c>
      <c r="F13" s="154"/>
      <c r="G13" s="47" t="s">
        <v>323</v>
      </c>
      <c r="H13" s="153" t="s">
        <v>324</v>
      </c>
      <c r="I13" s="154"/>
    </row>
    <row r="14" spans="1:9" ht="15.75" x14ac:dyDescent="0.25">
      <c r="A14" s="48" t="s">
        <v>325</v>
      </c>
      <c r="B14" s="49" t="s">
        <v>326</v>
      </c>
      <c r="C14" s="50">
        <f>SUM('Stavební rozpočet'!AB12:AB126)</f>
        <v>0</v>
      </c>
      <c r="D14" s="140" t="s">
        <v>327</v>
      </c>
      <c r="E14" s="141"/>
      <c r="F14" s="50">
        <f>VORN!I15</f>
        <v>0</v>
      </c>
      <c r="G14" s="140" t="s">
        <v>287</v>
      </c>
      <c r="H14" s="141"/>
      <c r="I14" s="51">
        <f>VORN!I21</f>
        <v>0</v>
      </c>
    </row>
    <row r="15" spans="1:9" ht="15.75" x14ac:dyDescent="0.25">
      <c r="A15" s="52" t="s">
        <v>52</v>
      </c>
      <c r="B15" s="49" t="s">
        <v>35</v>
      </c>
      <c r="C15" s="50">
        <f>SUM('Stavební rozpočet'!AC12:AC126)</f>
        <v>0</v>
      </c>
      <c r="D15" s="140" t="s">
        <v>328</v>
      </c>
      <c r="E15" s="141"/>
      <c r="F15" s="50">
        <f>VORN!I16</f>
        <v>0</v>
      </c>
      <c r="G15" s="140" t="s">
        <v>329</v>
      </c>
      <c r="H15" s="141"/>
      <c r="I15" s="51">
        <f>VORN!I22</f>
        <v>0</v>
      </c>
    </row>
    <row r="16" spans="1:9" ht="15.75" x14ac:dyDescent="0.25">
      <c r="A16" s="48" t="s">
        <v>330</v>
      </c>
      <c r="B16" s="49" t="s">
        <v>326</v>
      </c>
      <c r="C16" s="50">
        <f>SUM('Stavební rozpočet'!AD12:AD126)</f>
        <v>0</v>
      </c>
      <c r="D16" s="140" t="s">
        <v>331</v>
      </c>
      <c r="E16" s="141"/>
      <c r="F16" s="50">
        <f>VORN!I17</f>
        <v>0</v>
      </c>
      <c r="G16" s="140" t="s">
        <v>332</v>
      </c>
      <c r="H16" s="141"/>
      <c r="I16" s="51">
        <f>VORN!I23</f>
        <v>0</v>
      </c>
    </row>
    <row r="17" spans="1:9" ht="15.75" x14ac:dyDescent="0.25">
      <c r="A17" s="52" t="s">
        <v>52</v>
      </c>
      <c r="B17" s="49" t="s">
        <v>35</v>
      </c>
      <c r="C17" s="50">
        <f>SUM('Stavební rozpočet'!AE12:AE126)</f>
        <v>0</v>
      </c>
      <c r="D17" s="140" t="s">
        <v>52</v>
      </c>
      <c r="E17" s="141"/>
      <c r="F17" s="51" t="s">
        <v>52</v>
      </c>
      <c r="G17" s="140" t="s">
        <v>305</v>
      </c>
      <c r="H17" s="141"/>
      <c r="I17" s="51">
        <f>VORN!I24</f>
        <v>0</v>
      </c>
    </row>
    <row r="18" spans="1:9" ht="15.75" x14ac:dyDescent="0.25">
      <c r="A18" s="48" t="s">
        <v>333</v>
      </c>
      <c r="B18" s="49" t="s">
        <v>326</v>
      </c>
      <c r="C18" s="50">
        <f>SUM('Stavební rozpočet'!AF12:AF126)</f>
        <v>0</v>
      </c>
      <c r="D18" s="140" t="s">
        <v>52</v>
      </c>
      <c r="E18" s="141"/>
      <c r="F18" s="51" t="s">
        <v>52</v>
      </c>
      <c r="G18" s="140" t="s">
        <v>334</v>
      </c>
      <c r="H18" s="141"/>
      <c r="I18" s="51">
        <f>VORN!I25</f>
        <v>0</v>
      </c>
    </row>
    <row r="19" spans="1:9" ht="15.75" x14ac:dyDescent="0.25">
      <c r="A19" s="52" t="s">
        <v>52</v>
      </c>
      <c r="B19" s="49" t="s">
        <v>35</v>
      </c>
      <c r="C19" s="50">
        <f>SUM('Stavební rozpočet'!AG12:AG126)</f>
        <v>0</v>
      </c>
      <c r="D19" s="140" t="s">
        <v>52</v>
      </c>
      <c r="E19" s="141"/>
      <c r="F19" s="51" t="s">
        <v>52</v>
      </c>
      <c r="G19" s="140" t="s">
        <v>335</v>
      </c>
      <c r="H19" s="141"/>
      <c r="I19" s="51">
        <f>VORN!I26</f>
        <v>0</v>
      </c>
    </row>
    <row r="20" spans="1:9" ht="15.75" x14ac:dyDescent="0.25">
      <c r="A20" s="132" t="s">
        <v>336</v>
      </c>
      <c r="B20" s="133"/>
      <c r="C20" s="50">
        <f>SUM('Stavební rozpočet'!AH12:AH126)</f>
        <v>0</v>
      </c>
      <c r="D20" s="140" t="s">
        <v>52</v>
      </c>
      <c r="E20" s="141"/>
      <c r="F20" s="51" t="s">
        <v>52</v>
      </c>
      <c r="G20" s="140" t="s">
        <v>52</v>
      </c>
      <c r="H20" s="141"/>
      <c r="I20" s="51" t="s">
        <v>52</v>
      </c>
    </row>
    <row r="21" spans="1:9" ht="15.75" x14ac:dyDescent="0.25">
      <c r="A21" s="147" t="s">
        <v>337</v>
      </c>
      <c r="B21" s="148"/>
      <c r="C21" s="53">
        <f>SUM('Stavební rozpočet'!Z12:Z126)</f>
        <v>0</v>
      </c>
      <c r="D21" s="142" t="s">
        <v>52</v>
      </c>
      <c r="E21" s="143"/>
      <c r="F21" s="54" t="s">
        <v>52</v>
      </c>
      <c r="G21" s="142" t="s">
        <v>52</v>
      </c>
      <c r="H21" s="143"/>
      <c r="I21" s="54" t="s">
        <v>52</v>
      </c>
    </row>
    <row r="22" spans="1:9" ht="16.5" customHeight="1" x14ac:dyDescent="0.25">
      <c r="A22" s="149" t="s">
        <v>338</v>
      </c>
      <c r="B22" s="145"/>
      <c r="C22" s="55">
        <f>SUM(C14:C21)</f>
        <v>0</v>
      </c>
      <c r="D22" s="144" t="s">
        <v>339</v>
      </c>
      <c r="E22" s="145"/>
      <c r="F22" s="55">
        <f>SUM(F14:F21)</f>
        <v>0</v>
      </c>
      <c r="G22" s="144" t="s">
        <v>340</v>
      </c>
      <c r="H22" s="145"/>
      <c r="I22" s="55">
        <f>SUM(I14:I21)</f>
        <v>0</v>
      </c>
    </row>
    <row r="23" spans="1:9" ht="15.75" x14ac:dyDescent="0.25">
      <c r="D23" s="132" t="s">
        <v>341</v>
      </c>
      <c r="E23" s="133"/>
      <c r="F23" s="56">
        <v>0</v>
      </c>
      <c r="G23" s="146" t="s">
        <v>342</v>
      </c>
      <c r="H23" s="133"/>
      <c r="I23" s="50">
        <v>0</v>
      </c>
    </row>
    <row r="24" spans="1:9" ht="15.75" x14ac:dyDescent="0.25">
      <c r="G24" s="132" t="s">
        <v>343</v>
      </c>
      <c r="H24" s="133"/>
      <c r="I24" s="53">
        <f>vorn_sum</f>
        <v>0</v>
      </c>
    </row>
    <row r="25" spans="1:9" ht="15.75" x14ac:dyDescent="0.25">
      <c r="G25" s="132" t="s">
        <v>344</v>
      </c>
      <c r="H25" s="133"/>
      <c r="I25" s="55">
        <v>0</v>
      </c>
    </row>
    <row r="27" spans="1:9" ht="15.75" x14ac:dyDescent="0.25">
      <c r="A27" s="134" t="s">
        <v>345</v>
      </c>
      <c r="B27" s="135"/>
      <c r="C27" s="57">
        <f>SUM('Stavební rozpočet'!AJ12:AJ126)</f>
        <v>0</v>
      </c>
    </row>
    <row r="28" spans="1:9" ht="15.75" x14ac:dyDescent="0.25">
      <c r="A28" s="136" t="s">
        <v>346</v>
      </c>
      <c r="B28" s="137"/>
      <c r="C28" s="58">
        <f>SUM('Stavební rozpočet'!AK12:AK126)</f>
        <v>0</v>
      </c>
      <c r="D28" s="138" t="s">
        <v>347</v>
      </c>
      <c r="E28" s="135"/>
      <c r="F28" s="57">
        <f>ROUND(C28*(12/100),2)</f>
        <v>0</v>
      </c>
      <c r="G28" s="138" t="s">
        <v>348</v>
      </c>
      <c r="H28" s="135"/>
      <c r="I28" s="57">
        <f>SUM(C27:C29)</f>
        <v>0</v>
      </c>
    </row>
    <row r="29" spans="1:9" ht="15.75" x14ac:dyDescent="0.25">
      <c r="A29" s="136" t="s">
        <v>349</v>
      </c>
      <c r="B29" s="137"/>
      <c r="C29" s="58">
        <f>SUM('Stavební rozpočet'!AL12:AL126)</f>
        <v>0</v>
      </c>
      <c r="D29" s="139" t="s">
        <v>350</v>
      </c>
      <c r="E29" s="137"/>
      <c r="F29" s="58">
        <f>ROUND(C29*(21/100),2)</f>
        <v>0</v>
      </c>
      <c r="G29" s="139" t="s">
        <v>351</v>
      </c>
      <c r="H29" s="137"/>
      <c r="I29" s="58">
        <f>SUM(F28:F29)+I28</f>
        <v>0</v>
      </c>
    </row>
    <row r="31" spans="1:9" x14ac:dyDescent="0.25">
      <c r="A31" s="129" t="s">
        <v>352</v>
      </c>
      <c r="B31" s="121"/>
      <c r="C31" s="122"/>
      <c r="D31" s="120" t="s">
        <v>353</v>
      </c>
      <c r="E31" s="121"/>
      <c r="F31" s="122"/>
      <c r="G31" s="120" t="s">
        <v>354</v>
      </c>
      <c r="H31" s="121"/>
      <c r="I31" s="122"/>
    </row>
    <row r="32" spans="1:9" x14ac:dyDescent="0.25">
      <c r="A32" s="130" t="s">
        <v>52</v>
      </c>
      <c r="B32" s="124"/>
      <c r="C32" s="125"/>
      <c r="D32" s="123" t="s">
        <v>52</v>
      </c>
      <c r="E32" s="124"/>
      <c r="F32" s="125"/>
      <c r="G32" s="123" t="s">
        <v>52</v>
      </c>
      <c r="H32" s="124"/>
      <c r="I32" s="125"/>
    </row>
    <row r="33" spans="1:9" x14ac:dyDescent="0.25">
      <c r="A33" s="130" t="s">
        <v>52</v>
      </c>
      <c r="B33" s="124"/>
      <c r="C33" s="125"/>
      <c r="D33" s="123" t="s">
        <v>52</v>
      </c>
      <c r="E33" s="124"/>
      <c r="F33" s="125"/>
      <c r="G33" s="123" t="s">
        <v>52</v>
      </c>
      <c r="H33" s="124"/>
      <c r="I33" s="125"/>
    </row>
    <row r="34" spans="1:9" x14ac:dyDescent="0.25">
      <c r="A34" s="130" t="s">
        <v>52</v>
      </c>
      <c r="B34" s="124"/>
      <c r="C34" s="125"/>
      <c r="D34" s="123" t="s">
        <v>52</v>
      </c>
      <c r="E34" s="124"/>
      <c r="F34" s="125"/>
      <c r="G34" s="123" t="s">
        <v>52</v>
      </c>
      <c r="H34" s="124"/>
      <c r="I34" s="125"/>
    </row>
    <row r="35" spans="1:9" x14ac:dyDescent="0.25">
      <c r="A35" s="131" t="s">
        <v>355</v>
      </c>
      <c r="B35" s="127"/>
      <c r="C35" s="128"/>
      <c r="D35" s="126" t="s">
        <v>355</v>
      </c>
      <c r="E35" s="127"/>
      <c r="F35" s="128"/>
      <c r="G35" s="126" t="s">
        <v>355</v>
      </c>
      <c r="H35" s="127"/>
      <c r="I35" s="128"/>
    </row>
    <row r="36" spans="1:9" x14ac:dyDescent="0.25">
      <c r="A36" s="59" t="s">
        <v>313</v>
      </c>
    </row>
    <row r="37" spans="1:9" ht="12.75" customHeight="1" x14ac:dyDescent="0.25">
      <c r="A37" s="77" t="s">
        <v>52</v>
      </c>
      <c r="B37" s="78"/>
      <c r="C37" s="78"/>
      <c r="D37" s="78"/>
      <c r="E37" s="78"/>
      <c r="F37" s="78"/>
      <c r="G37" s="78"/>
      <c r="H37" s="78"/>
      <c r="I37" s="78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57" t="s">
        <v>261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5">
      <c r="A2" s="112" t="s">
        <v>1</v>
      </c>
      <c r="B2" s="104"/>
      <c r="C2" s="117" t="str">
        <f>'Stavební rozpočet'!D2</f>
        <v>Multifunkční sportoviště ul. Šípková, Oblekovice</v>
      </c>
      <c r="D2" s="118"/>
      <c r="E2" s="116" t="s">
        <v>5</v>
      </c>
      <c r="F2" s="116" t="str">
        <f>'Stavební rozpočet'!J2</f>
        <v> </v>
      </c>
      <c r="G2" s="104"/>
      <c r="H2" s="116" t="s">
        <v>315</v>
      </c>
      <c r="I2" s="105" t="s">
        <v>52</v>
      </c>
    </row>
    <row r="3" spans="1:9" ht="15" customHeight="1" x14ac:dyDescent="0.25">
      <c r="A3" s="113"/>
      <c r="B3" s="78"/>
      <c r="C3" s="119"/>
      <c r="D3" s="119"/>
      <c r="E3" s="78"/>
      <c r="F3" s="78"/>
      <c r="G3" s="78"/>
      <c r="H3" s="78"/>
      <c r="I3" s="106"/>
    </row>
    <row r="4" spans="1:9" x14ac:dyDescent="0.25">
      <c r="A4" s="114" t="s">
        <v>7</v>
      </c>
      <c r="B4" s="78"/>
      <c r="C4" s="77" t="str">
        <f>'Stavební rozpočet'!D4</f>
        <v xml:space="preserve"> </v>
      </c>
      <c r="D4" s="78"/>
      <c r="E4" s="77" t="s">
        <v>10</v>
      </c>
      <c r="F4" s="77" t="str">
        <f>'Stavební rozpočet'!J4</f>
        <v> </v>
      </c>
      <c r="G4" s="78"/>
      <c r="H4" s="77" t="s">
        <v>315</v>
      </c>
      <c r="I4" s="106" t="s">
        <v>52</v>
      </c>
    </row>
    <row r="5" spans="1:9" ht="15" customHeight="1" x14ac:dyDescent="0.25">
      <c r="A5" s="113"/>
      <c r="B5" s="78"/>
      <c r="C5" s="78"/>
      <c r="D5" s="78"/>
      <c r="E5" s="78"/>
      <c r="F5" s="78"/>
      <c r="G5" s="78"/>
      <c r="H5" s="78"/>
      <c r="I5" s="106"/>
    </row>
    <row r="6" spans="1:9" x14ac:dyDescent="0.25">
      <c r="A6" s="114" t="s">
        <v>11</v>
      </c>
      <c r="B6" s="78"/>
      <c r="C6" s="77" t="str">
        <f>'Stavební rozpočet'!D6</f>
        <v>Znojmo</v>
      </c>
      <c r="D6" s="78"/>
      <c r="E6" s="77" t="s">
        <v>14</v>
      </c>
      <c r="F6" s="77" t="str">
        <f>'Stavební rozpočet'!J6</f>
        <v> </v>
      </c>
      <c r="G6" s="78"/>
      <c r="H6" s="77" t="s">
        <v>315</v>
      </c>
      <c r="I6" s="106" t="s">
        <v>52</v>
      </c>
    </row>
    <row r="7" spans="1:9" ht="15" customHeight="1" x14ac:dyDescent="0.25">
      <c r="A7" s="113"/>
      <c r="B7" s="78"/>
      <c r="C7" s="78"/>
      <c r="D7" s="78"/>
      <c r="E7" s="78"/>
      <c r="F7" s="78"/>
      <c r="G7" s="78"/>
      <c r="H7" s="78"/>
      <c r="I7" s="106"/>
    </row>
    <row r="8" spans="1:9" x14ac:dyDescent="0.25">
      <c r="A8" s="114" t="s">
        <v>8</v>
      </c>
      <c r="B8" s="78"/>
      <c r="C8" s="77" t="str">
        <f>'Stavební rozpočet'!H4</f>
        <v>29.03.2023</v>
      </c>
      <c r="D8" s="78"/>
      <c r="E8" s="77" t="s">
        <v>13</v>
      </c>
      <c r="F8" s="77" t="str">
        <f>'Stavební rozpočet'!H6</f>
        <v xml:space="preserve"> </v>
      </c>
      <c r="G8" s="78"/>
      <c r="H8" s="78" t="s">
        <v>316</v>
      </c>
      <c r="I8" s="158">
        <v>59</v>
      </c>
    </row>
    <row r="9" spans="1:9" x14ac:dyDescent="0.25">
      <c r="A9" s="113"/>
      <c r="B9" s="78"/>
      <c r="C9" s="78"/>
      <c r="D9" s="78"/>
      <c r="E9" s="78"/>
      <c r="F9" s="78"/>
      <c r="G9" s="78"/>
      <c r="H9" s="78"/>
      <c r="I9" s="106"/>
    </row>
    <row r="10" spans="1:9" x14ac:dyDescent="0.25">
      <c r="A10" s="114" t="s">
        <v>15</v>
      </c>
      <c r="B10" s="78"/>
      <c r="C10" s="77" t="str">
        <f>'Stavební rozpočet'!D8</f>
        <v xml:space="preserve"> </v>
      </c>
      <c r="D10" s="78"/>
      <c r="E10" s="77" t="s">
        <v>17</v>
      </c>
      <c r="F10" s="77" t="str">
        <f>'Stavební rozpočet'!J8</f>
        <v> </v>
      </c>
      <c r="G10" s="78"/>
      <c r="H10" s="78" t="s">
        <v>317</v>
      </c>
      <c r="I10" s="150" t="str">
        <f>'Stavební rozpočet'!H8</f>
        <v>29.03.2023</v>
      </c>
    </row>
    <row r="11" spans="1:9" x14ac:dyDescent="0.25">
      <c r="A11" s="156"/>
      <c r="B11" s="155"/>
      <c r="C11" s="155"/>
      <c r="D11" s="155"/>
      <c r="E11" s="155"/>
      <c r="F11" s="155"/>
      <c r="G11" s="155"/>
      <c r="H11" s="155"/>
      <c r="I11" s="151"/>
    </row>
    <row r="13" spans="1:9" ht="15.75" x14ac:dyDescent="0.25">
      <c r="A13" s="174" t="s">
        <v>356</v>
      </c>
      <c r="B13" s="174"/>
      <c r="C13" s="174"/>
      <c r="D13" s="174"/>
      <c r="E13" s="174"/>
    </row>
    <row r="14" spans="1:9" x14ac:dyDescent="0.25">
      <c r="A14" s="175" t="s">
        <v>357</v>
      </c>
      <c r="B14" s="176"/>
      <c r="C14" s="176"/>
      <c r="D14" s="176"/>
      <c r="E14" s="177"/>
      <c r="F14" s="60" t="s">
        <v>358</v>
      </c>
      <c r="G14" s="60" t="s">
        <v>359</v>
      </c>
      <c r="H14" s="60" t="s">
        <v>360</v>
      </c>
      <c r="I14" s="60" t="s">
        <v>358</v>
      </c>
    </row>
    <row r="15" spans="1:9" x14ac:dyDescent="0.25">
      <c r="A15" s="159" t="s">
        <v>327</v>
      </c>
      <c r="B15" s="160"/>
      <c r="C15" s="160"/>
      <c r="D15" s="160"/>
      <c r="E15" s="161"/>
      <c r="F15" s="61">
        <v>0</v>
      </c>
      <c r="G15" s="62" t="s">
        <v>52</v>
      </c>
      <c r="H15" s="62" t="s">
        <v>52</v>
      </c>
      <c r="I15" s="61">
        <f>F15</f>
        <v>0</v>
      </c>
    </row>
    <row r="16" spans="1:9" x14ac:dyDescent="0.25">
      <c r="A16" s="159" t="s">
        <v>328</v>
      </c>
      <c r="B16" s="160"/>
      <c r="C16" s="160"/>
      <c r="D16" s="160"/>
      <c r="E16" s="161"/>
      <c r="F16" s="61">
        <v>0</v>
      </c>
      <c r="G16" s="62" t="s">
        <v>52</v>
      </c>
      <c r="H16" s="62" t="s">
        <v>52</v>
      </c>
      <c r="I16" s="61">
        <f>F16</f>
        <v>0</v>
      </c>
    </row>
    <row r="17" spans="1:9" x14ac:dyDescent="0.25">
      <c r="A17" s="162" t="s">
        <v>331</v>
      </c>
      <c r="B17" s="163"/>
      <c r="C17" s="163"/>
      <c r="D17" s="163"/>
      <c r="E17" s="164"/>
      <c r="F17" s="63">
        <v>0</v>
      </c>
      <c r="G17" s="64" t="s">
        <v>52</v>
      </c>
      <c r="H17" s="64" t="s">
        <v>52</v>
      </c>
      <c r="I17" s="63">
        <f>F17</f>
        <v>0</v>
      </c>
    </row>
    <row r="18" spans="1:9" x14ac:dyDescent="0.25">
      <c r="A18" s="165" t="s">
        <v>361</v>
      </c>
      <c r="B18" s="166"/>
      <c r="C18" s="166"/>
      <c r="D18" s="166"/>
      <c r="E18" s="167"/>
      <c r="F18" s="65" t="s">
        <v>52</v>
      </c>
      <c r="G18" s="66" t="s">
        <v>52</v>
      </c>
      <c r="H18" s="66" t="s">
        <v>52</v>
      </c>
      <c r="I18" s="67">
        <f>SUM(I15:I17)</f>
        <v>0</v>
      </c>
    </row>
    <row r="20" spans="1:9" x14ac:dyDescent="0.25">
      <c r="A20" s="175" t="s">
        <v>324</v>
      </c>
      <c r="B20" s="176"/>
      <c r="C20" s="176"/>
      <c r="D20" s="176"/>
      <c r="E20" s="177"/>
      <c r="F20" s="60" t="s">
        <v>358</v>
      </c>
      <c r="G20" s="60" t="s">
        <v>359</v>
      </c>
      <c r="H20" s="60" t="s">
        <v>360</v>
      </c>
      <c r="I20" s="60" t="s">
        <v>358</v>
      </c>
    </row>
    <row r="21" spans="1:9" x14ac:dyDescent="0.25">
      <c r="A21" s="159" t="s">
        <v>287</v>
      </c>
      <c r="B21" s="160"/>
      <c r="C21" s="160"/>
      <c r="D21" s="160"/>
      <c r="E21" s="161"/>
      <c r="F21" s="61">
        <v>0</v>
      </c>
      <c r="G21" s="62" t="s">
        <v>52</v>
      </c>
      <c r="H21" s="62" t="s">
        <v>52</v>
      </c>
      <c r="I21" s="61">
        <f t="shared" ref="I21:I26" si="0">F21</f>
        <v>0</v>
      </c>
    </row>
    <row r="22" spans="1:9" x14ac:dyDescent="0.25">
      <c r="A22" s="159" t="s">
        <v>329</v>
      </c>
      <c r="B22" s="160"/>
      <c r="C22" s="160"/>
      <c r="D22" s="160"/>
      <c r="E22" s="161"/>
      <c r="F22" s="61">
        <v>0</v>
      </c>
      <c r="G22" s="62" t="s">
        <v>52</v>
      </c>
      <c r="H22" s="62" t="s">
        <v>52</v>
      </c>
      <c r="I22" s="61">
        <f t="shared" si="0"/>
        <v>0</v>
      </c>
    </row>
    <row r="23" spans="1:9" x14ac:dyDescent="0.25">
      <c r="A23" s="159" t="s">
        <v>332</v>
      </c>
      <c r="B23" s="160"/>
      <c r="C23" s="160"/>
      <c r="D23" s="160"/>
      <c r="E23" s="161"/>
      <c r="F23" s="61">
        <v>0</v>
      </c>
      <c r="G23" s="62" t="s">
        <v>52</v>
      </c>
      <c r="H23" s="62" t="s">
        <v>52</v>
      </c>
      <c r="I23" s="61">
        <f t="shared" si="0"/>
        <v>0</v>
      </c>
    </row>
    <row r="24" spans="1:9" x14ac:dyDescent="0.25">
      <c r="A24" s="159" t="s">
        <v>305</v>
      </c>
      <c r="B24" s="160"/>
      <c r="C24" s="160"/>
      <c r="D24" s="160"/>
      <c r="E24" s="161"/>
      <c r="F24" s="61">
        <v>0</v>
      </c>
      <c r="G24" s="62" t="s">
        <v>52</v>
      </c>
      <c r="H24" s="62" t="s">
        <v>52</v>
      </c>
      <c r="I24" s="61">
        <f t="shared" si="0"/>
        <v>0</v>
      </c>
    </row>
    <row r="25" spans="1:9" x14ac:dyDescent="0.25">
      <c r="A25" s="159" t="s">
        <v>334</v>
      </c>
      <c r="B25" s="160"/>
      <c r="C25" s="160"/>
      <c r="D25" s="160"/>
      <c r="E25" s="161"/>
      <c r="F25" s="61">
        <v>0</v>
      </c>
      <c r="G25" s="62" t="s">
        <v>52</v>
      </c>
      <c r="H25" s="62" t="s">
        <v>52</v>
      </c>
      <c r="I25" s="61">
        <f t="shared" si="0"/>
        <v>0</v>
      </c>
    </row>
    <row r="26" spans="1:9" x14ac:dyDescent="0.25">
      <c r="A26" s="162" t="s">
        <v>335</v>
      </c>
      <c r="B26" s="163"/>
      <c r="C26" s="163"/>
      <c r="D26" s="163"/>
      <c r="E26" s="164"/>
      <c r="F26" s="63">
        <v>0</v>
      </c>
      <c r="G26" s="64" t="s">
        <v>52</v>
      </c>
      <c r="H26" s="64" t="s">
        <v>52</v>
      </c>
      <c r="I26" s="63">
        <f t="shared" si="0"/>
        <v>0</v>
      </c>
    </row>
    <row r="27" spans="1:9" x14ac:dyDescent="0.25">
      <c r="A27" s="165" t="s">
        <v>362</v>
      </c>
      <c r="B27" s="166"/>
      <c r="C27" s="166"/>
      <c r="D27" s="166"/>
      <c r="E27" s="167"/>
      <c r="F27" s="65" t="s">
        <v>52</v>
      </c>
      <c r="G27" s="66" t="s">
        <v>52</v>
      </c>
      <c r="H27" s="66" t="s">
        <v>52</v>
      </c>
      <c r="I27" s="67">
        <f>SUM(I21:I26)</f>
        <v>0</v>
      </c>
    </row>
    <row r="29" spans="1:9" ht="15.75" x14ac:dyDescent="0.25">
      <c r="A29" s="168" t="s">
        <v>363</v>
      </c>
      <c r="B29" s="169"/>
      <c r="C29" s="169"/>
      <c r="D29" s="169"/>
      <c r="E29" s="170"/>
      <c r="F29" s="171">
        <f>I18+I27</f>
        <v>0</v>
      </c>
      <c r="G29" s="172"/>
      <c r="H29" s="172"/>
      <c r="I29" s="173"/>
    </row>
    <row r="33" spans="1:9" ht="15.75" x14ac:dyDescent="0.25">
      <c r="A33" s="174" t="s">
        <v>364</v>
      </c>
      <c r="B33" s="174"/>
      <c r="C33" s="174"/>
      <c r="D33" s="174"/>
      <c r="E33" s="174"/>
    </row>
    <row r="34" spans="1:9" x14ac:dyDescent="0.25">
      <c r="A34" s="175" t="s">
        <v>365</v>
      </c>
      <c r="B34" s="176"/>
      <c r="C34" s="176"/>
      <c r="D34" s="176"/>
      <c r="E34" s="177"/>
      <c r="F34" s="60" t="s">
        <v>358</v>
      </c>
      <c r="G34" s="60" t="s">
        <v>359</v>
      </c>
      <c r="H34" s="60" t="s">
        <v>360</v>
      </c>
      <c r="I34" s="60" t="s">
        <v>358</v>
      </c>
    </row>
    <row r="35" spans="1:9" x14ac:dyDescent="0.25">
      <c r="A35" s="159" t="s">
        <v>263</v>
      </c>
      <c r="B35" s="160"/>
      <c r="C35" s="160"/>
      <c r="D35" s="160"/>
      <c r="E35" s="161"/>
      <c r="F35" s="61">
        <f>SUM('Stavební rozpočet'!BM12:BM126)</f>
        <v>0</v>
      </c>
      <c r="G35" s="62" t="s">
        <v>52</v>
      </c>
      <c r="H35" s="62" t="s">
        <v>52</v>
      </c>
      <c r="I35" s="61">
        <f t="shared" ref="I35:I44" si="1">F35</f>
        <v>0</v>
      </c>
    </row>
    <row r="36" spans="1:9" x14ac:dyDescent="0.25">
      <c r="A36" s="159" t="s">
        <v>281</v>
      </c>
      <c r="B36" s="160"/>
      <c r="C36" s="160"/>
      <c r="D36" s="160"/>
      <c r="E36" s="161"/>
      <c r="F36" s="61">
        <f>SUM('Stavební rozpočet'!BN12:BN126)</f>
        <v>0</v>
      </c>
      <c r="G36" s="62" t="s">
        <v>52</v>
      </c>
      <c r="H36" s="62" t="s">
        <v>52</v>
      </c>
      <c r="I36" s="61">
        <f t="shared" si="1"/>
        <v>0</v>
      </c>
    </row>
    <row r="37" spans="1:9" x14ac:dyDescent="0.25">
      <c r="A37" s="159" t="s">
        <v>287</v>
      </c>
      <c r="B37" s="160"/>
      <c r="C37" s="160"/>
      <c r="D37" s="160"/>
      <c r="E37" s="161"/>
      <c r="F37" s="61">
        <f>SUM('Stavební rozpočet'!BO12:BO126)</f>
        <v>0</v>
      </c>
      <c r="G37" s="62" t="s">
        <v>52</v>
      </c>
      <c r="H37" s="62" t="s">
        <v>52</v>
      </c>
      <c r="I37" s="61">
        <f t="shared" si="1"/>
        <v>0</v>
      </c>
    </row>
    <row r="38" spans="1:9" x14ac:dyDescent="0.25">
      <c r="A38" s="159" t="s">
        <v>298</v>
      </c>
      <c r="B38" s="160"/>
      <c r="C38" s="160"/>
      <c r="D38" s="160"/>
      <c r="E38" s="161"/>
      <c r="F38" s="61">
        <f>SUM('Stavební rozpočet'!BP12:BP126)</f>
        <v>0</v>
      </c>
      <c r="G38" s="62" t="s">
        <v>52</v>
      </c>
      <c r="H38" s="62" t="s">
        <v>52</v>
      </c>
      <c r="I38" s="61">
        <f t="shared" si="1"/>
        <v>0</v>
      </c>
    </row>
    <row r="39" spans="1:9" x14ac:dyDescent="0.25">
      <c r="A39" s="159" t="s">
        <v>366</v>
      </c>
      <c r="B39" s="160"/>
      <c r="C39" s="160"/>
      <c r="D39" s="160"/>
      <c r="E39" s="161"/>
      <c r="F39" s="61">
        <f>SUM('Stavební rozpočet'!BQ12:BQ126)</f>
        <v>0</v>
      </c>
      <c r="G39" s="62" t="s">
        <v>52</v>
      </c>
      <c r="H39" s="62" t="s">
        <v>52</v>
      </c>
      <c r="I39" s="61">
        <f t="shared" si="1"/>
        <v>0</v>
      </c>
    </row>
    <row r="40" spans="1:9" x14ac:dyDescent="0.25">
      <c r="A40" s="159" t="s">
        <v>332</v>
      </c>
      <c r="B40" s="160"/>
      <c r="C40" s="160"/>
      <c r="D40" s="160"/>
      <c r="E40" s="161"/>
      <c r="F40" s="61">
        <f>SUM('Stavební rozpočet'!BR12:BR126)</f>
        <v>0</v>
      </c>
      <c r="G40" s="62" t="s">
        <v>52</v>
      </c>
      <c r="H40" s="62" t="s">
        <v>52</v>
      </c>
      <c r="I40" s="61">
        <f t="shared" si="1"/>
        <v>0</v>
      </c>
    </row>
    <row r="41" spans="1:9" x14ac:dyDescent="0.25">
      <c r="A41" s="159" t="s">
        <v>305</v>
      </c>
      <c r="B41" s="160"/>
      <c r="C41" s="160"/>
      <c r="D41" s="160"/>
      <c r="E41" s="161"/>
      <c r="F41" s="61">
        <f>SUM('Stavební rozpočet'!BS12:BS126)</f>
        <v>0</v>
      </c>
      <c r="G41" s="62" t="s">
        <v>52</v>
      </c>
      <c r="H41" s="62" t="s">
        <v>52</v>
      </c>
      <c r="I41" s="61">
        <f t="shared" si="1"/>
        <v>0</v>
      </c>
    </row>
    <row r="42" spans="1:9" x14ac:dyDescent="0.25">
      <c r="A42" s="159" t="s">
        <v>367</v>
      </c>
      <c r="B42" s="160"/>
      <c r="C42" s="160"/>
      <c r="D42" s="160"/>
      <c r="E42" s="161"/>
      <c r="F42" s="61">
        <f>SUM('Stavební rozpočet'!BT12:BT126)</f>
        <v>0</v>
      </c>
      <c r="G42" s="62" t="s">
        <v>52</v>
      </c>
      <c r="H42" s="62" t="s">
        <v>52</v>
      </c>
      <c r="I42" s="61">
        <f t="shared" si="1"/>
        <v>0</v>
      </c>
    </row>
    <row r="43" spans="1:9" x14ac:dyDescent="0.25">
      <c r="A43" s="159" t="s">
        <v>368</v>
      </c>
      <c r="B43" s="160"/>
      <c r="C43" s="160"/>
      <c r="D43" s="160"/>
      <c r="E43" s="161"/>
      <c r="F43" s="61">
        <f>SUM('Stavební rozpočet'!BU12:BU126)</f>
        <v>0</v>
      </c>
      <c r="G43" s="62" t="s">
        <v>52</v>
      </c>
      <c r="H43" s="62" t="s">
        <v>52</v>
      </c>
      <c r="I43" s="61">
        <f t="shared" si="1"/>
        <v>0</v>
      </c>
    </row>
    <row r="44" spans="1:9" x14ac:dyDescent="0.25">
      <c r="A44" s="162" t="s">
        <v>369</v>
      </c>
      <c r="B44" s="163"/>
      <c r="C44" s="163"/>
      <c r="D44" s="163"/>
      <c r="E44" s="164"/>
      <c r="F44" s="63">
        <f>SUM('Stavební rozpočet'!BV12:BV126)</f>
        <v>0</v>
      </c>
      <c r="G44" s="64" t="s">
        <v>52</v>
      </c>
      <c r="H44" s="64" t="s">
        <v>52</v>
      </c>
      <c r="I44" s="63">
        <f t="shared" si="1"/>
        <v>0</v>
      </c>
    </row>
    <row r="45" spans="1:9" x14ac:dyDescent="0.25">
      <c r="A45" s="165" t="s">
        <v>370</v>
      </c>
      <c r="B45" s="166"/>
      <c r="C45" s="166"/>
      <c r="D45" s="166"/>
      <c r="E45" s="167"/>
      <c r="F45" s="65" t="s">
        <v>52</v>
      </c>
      <c r="G45" s="66" t="s">
        <v>52</v>
      </c>
      <c r="H45" s="66" t="s">
        <v>52</v>
      </c>
      <c r="I45" s="67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Stavební rozpočet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Vlčková Barbora</cp:lastModifiedBy>
  <dcterms:created xsi:type="dcterms:W3CDTF">2021-06-10T20:06:38Z</dcterms:created>
  <dcterms:modified xsi:type="dcterms:W3CDTF">2025-03-21T07:56:10Z</dcterms:modified>
</cp:coreProperties>
</file>