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ahel\Desktop\"/>
    </mc:Choice>
  </mc:AlternateContent>
  <xr:revisionPtr revIDLastSave="0" documentId="8_{62E6C994-0C99-4E2F-8E24-968DB4485A4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hala SO 03, SO 04" sheetId="8" r:id="rId1"/>
    <sheet name="List3" sheetId="3" r:id="rId2"/>
    <sheet name="List4" sheetId="4" r:id="rId3"/>
    <sheet name="List5" sheetId="5" r:id="rId4"/>
  </sheets>
  <calcPr calcId="191029"/>
</workbook>
</file>

<file path=xl/calcChain.xml><?xml version="1.0" encoding="utf-8"?>
<calcChain xmlns="http://schemas.openxmlformats.org/spreadsheetml/2006/main">
  <c r="F43" i="8" l="1"/>
  <c r="F44" i="8"/>
  <c r="H44" i="8" s="1"/>
  <c r="F76" i="8"/>
  <c r="F75" i="8"/>
  <c r="F74" i="8"/>
  <c r="F73" i="8"/>
  <c r="F71" i="8"/>
  <c r="F70" i="8"/>
  <c r="F69" i="8"/>
  <c r="F68" i="8"/>
  <c r="F67" i="8"/>
  <c r="A62" i="8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F54" i="8"/>
  <c r="F53" i="8"/>
  <c r="F52" i="8"/>
  <c r="F51" i="8"/>
  <c r="F45" i="8"/>
  <c r="F42" i="8"/>
  <c r="F36" i="8"/>
  <c r="G36" i="8" s="1"/>
  <c r="I36" i="8" s="1"/>
  <c r="F35" i="8"/>
  <c r="G35" i="8" s="1"/>
  <c r="I35" i="8" s="1"/>
  <c r="F34" i="8"/>
  <c r="F33" i="8"/>
  <c r="F32" i="8"/>
  <c r="A32" i="8"/>
  <c r="A33" i="8" s="1"/>
  <c r="F31" i="8"/>
  <c r="G31" i="8" s="1"/>
  <c r="F30" i="8"/>
  <c r="G30" i="8" s="1"/>
  <c r="G29" i="8"/>
  <c r="F29" i="8"/>
  <c r="F28" i="8"/>
  <c r="G28" i="8" s="1"/>
  <c r="F27" i="8"/>
  <c r="G27" i="8" s="1"/>
  <c r="F26" i="8"/>
  <c r="G26" i="8" s="1"/>
  <c r="F25" i="8"/>
  <c r="G25" i="8" s="1"/>
  <c r="F24" i="8"/>
  <c r="G24" i="8" s="1"/>
  <c r="F23" i="8"/>
  <c r="G23" i="8" s="1"/>
  <c r="F22" i="8"/>
  <c r="G22" i="8" s="1"/>
  <c r="F21" i="8"/>
  <c r="G21" i="8" s="1"/>
  <c r="F20" i="8"/>
  <c r="G20" i="8" s="1"/>
  <c r="F19" i="8"/>
  <c r="G19" i="8" s="1"/>
  <c r="F18" i="8"/>
  <c r="G18" i="8" s="1"/>
  <c r="F17" i="8"/>
  <c r="G17" i="8" s="1"/>
  <c r="F16" i="8"/>
  <c r="G16" i="8" s="1"/>
  <c r="F15" i="8"/>
  <c r="G15" i="8" s="1"/>
  <c r="F14" i="8"/>
  <c r="G14" i="8" s="1"/>
  <c r="F13" i="8"/>
  <c r="G13" i="8" s="1"/>
  <c r="F12" i="8"/>
  <c r="G12" i="8" s="1"/>
  <c r="F11" i="8"/>
  <c r="G11" i="8" s="1"/>
  <c r="F10" i="8"/>
  <c r="G10" i="8" s="1"/>
  <c r="F9" i="8"/>
  <c r="G9" i="8" s="1"/>
  <c r="F8" i="8"/>
  <c r="G8" i="8" s="1"/>
  <c r="F7" i="8"/>
  <c r="G7" i="8" s="1"/>
  <c r="G44" i="8" l="1"/>
  <c r="I44" i="8" s="1"/>
  <c r="G43" i="8"/>
  <c r="H43" i="8"/>
  <c r="G34" i="8"/>
  <c r="I34" i="8" s="1"/>
  <c r="F37" i="8"/>
  <c r="F46" i="8"/>
  <c r="G46" i="8" s="1"/>
  <c r="H46" i="8" s="1"/>
  <c r="F55" i="8"/>
  <c r="H7" i="8"/>
  <c r="I7" i="8" s="1"/>
  <c r="H8" i="8"/>
  <c r="I8" i="8" s="1"/>
  <c r="H9" i="8"/>
  <c r="I9" i="8" s="1"/>
  <c r="H10" i="8"/>
  <c r="I10" i="8" s="1"/>
  <c r="H11" i="8"/>
  <c r="I11" i="8" s="1"/>
  <c r="H12" i="8"/>
  <c r="I12" i="8" s="1"/>
  <c r="H13" i="8"/>
  <c r="I13" i="8" s="1"/>
  <c r="H14" i="8"/>
  <c r="I14" i="8" s="1"/>
  <c r="H15" i="8"/>
  <c r="I15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G32" i="8"/>
  <c r="I32" i="8" s="1"/>
  <c r="G33" i="8"/>
  <c r="I33" i="8" s="1"/>
  <c r="G42" i="8"/>
  <c r="G45" i="8"/>
  <c r="G51" i="8"/>
  <c r="G52" i="8"/>
  <c r="G53" i="8"/>
  <c r="I53" i="8" s="1"/>
  <c r="G54" i="8"/>
  <c r="H42" i="8"/>
  <c r="H45" i="8"/>
  <c r="H51" i="8"/>
  <c r="H52" i="8"/>
  <c r="H53" i="8"/>
  <c r="H54" i="8"/>
  <c r="I54" i="8" l="1"/>
  <c r="I43" i="8"/>
  <c r="I52" i="8"/>
  <c r="I51" i="8"/>
  <c r="I55" i="8" s="1"/>
  <c r="I42" i="8"/>
  <c r="I45" i="8"/>
  <c r="I37" i="8"/>
  <c r="H55" i="8"/>
  <c r="G55" i="8"/>
  <c r="H37" i="8"/>
  <c r="G37" i="8"/>
  <c r="I46" i="8" l="1"/>
  <c r="D64" i="8" s="1"/>
  <c r="F64" i="8" s="1"/>
  <c r="D63" i="8"/>
  <c r="F63" i="8" s="1"/>
  <c r="D61" i="8"/>
  <c r="D65" i="8" l="1"/>
  <c r="F65" i="8" s="1"/>
  <c r="D72" i="8"/>
  <c r="F72" i="8" s="1"/>
  <c r="F61" i="8"/>
  <c r="D62" i="8"/>
  <c r="F62" i="8" s="1"/>
  <c r="D66" i="8"/>
  <c r="F66" i="8" s="1"/>
  <c r="I60" i="8" l="1"/>
  <c r="I61" i="8" s="1"/>
</calcChain>
</file>

<file path=xl/sharedStrings.xml><?xml version="1.0" encoding="utf-8"?>
<sst xmlns="http://schemas.openxmlformats.org/spreadsheetml/2006/main" count="165" uniqueCount="95">
  <si>
    <t>čís.</t>
  </si>
  <si>
    <t>Jméno</t>
  </si>
  <si>
    <t>kg/m</t>
  </si>
  <si>
    <t>m</t>
  </si>
  <si>
    <t>kg</t>
  </si>
  <si>
    <t>S 235</t>
  </si>
  <si>
    <t>SUM</t>
  </si>
  <si>
    <t>SUMM  kg</t>
  </si>
  <si>
    <t>jakost</t>
  </si>
  <si>
    <t xml:space="preserve">jednotková hmotnost </t>
  </si>
  <si>
    <t>délka</t>
  </si>
  <si>
    <t>váha</t>
  </si>
  <si>
    <t>prořezy  4,8%</t>
  </si>
  <si>
    <t>Specifikace  Z vaznic</t>
  </si>
  <si>
    <t>m2</t>
  </si>
  <si>
    <t>S 355</t>
  </si>
  <si>
    <t>C22</t>
  </si>
  <si>
    <t>Specifikace  Dřevo</t>
  </si>
  <si>
    <t>jednotlový objem</t>
  </si>
  <si>
    <t>m3/m</t>
  </si>
  <si>
    <t>m3</t>
  </si>
  <si>
    <t>objem</t>
  </si>
  <si>
    <t>prořezy  8,8%</t>
  </si>
  <si>
    <t>spoje 4,6 %</t>
  </si>
  <si>
    <t>spoje 5,1 %</t>
  </si>
  <si>
    <t>sloupec na doplnění</t>
  </si>
  <si>
    <t>Cenová nabídka v rozsahu:</t>
  </si>
  <si>
    <t>jednotky</t>
  </si>
  <si>
    <t xml:space="preserve">množství </t>
  </si>
  <si>
    <t>cena jednotka</t>
  </si>
  <si>
    <t>cena celkem</t>
  </si>
  <si>
    <t>cena celkem Kč</t>
  </si>
  <si>
    <t>Dodávka ocelové konstrukce, nátěr 110 mikro</t>
  </si>
  <si>
    <t>DPH 21%</t>
  </si>
  <si>
    <t>Oprava nátěrů na stavbě</t>
  </si>
  <si>
    <t>komplet</t>
  </si>
  <si>
    <t>Montážní mechanismy</t>
  </si>
  <si>
    <t>sloup vnitřní vzpěra  (K100/100/5)</t>
  </si>
  <si>
    <t>vazník táhlo střední (K70/70/4)</t>
  </si>
  <si>
    <t>vazník závěs hřeben (K30/30/3)</t>
  </si>
  <si>
    <t>sloup vnější vzpěra (IPE220,0,0,120)</t>
  </si>
  <si>
    <t>vazník vnitřní hřebenový (IPE240)</t>
  </si>
  <si>
    <t>Dodávka ocelové konstrukce, pozink</t>
  </si>
  <si>
    <t>Montáž ocelové konstrukce - vaznice</t>
  </si>
  <si>
    <t>Montáž ocelové konstrukce - bez vaznic</t>
  </si>
  <si>
    <t>spoje 3,6 %</t>
  </si>
  <si>
    <t>Ocel lakovaná a zinkovaná</t>
  </si>
  <si>
    <t>ks</t>
  </si>
  <si>
    <t xml:space="preserve">Dodávka spojovacích elemnetů pro ocel </t>
  </si>
  <si>
    <t>Dodávka spojovacích elementů pro vaznice</t>
  </si>
  <si>
    <t xml:space="preserve">Kotvení sloupů - kompletní práce, chemické, </t>
  </si>
  <si>
    <t>Jiné vlastní náklady - pro kompletní cenu - specifikovat</t>
  </si>
  <si>
    <t>Montáž dřevěné konstrukce</t>
  </si>
  <si>
    <t>Dodávka spojovací elemnety pro dřevo</t>
  </si>
  <si>
    <t>Montýřž PUR panelů 40/80 mm,  2 ks nad sebou</t>
  </si>
  <si>
    <t>Dodávka kotvení šrouby, například 5,5 x 125 GTR6 se závitem pod hlavou</t>
  </si>
  <si>
    <t>Dodávce sešíváky na panely - samovrtné šrouby TEX 4,5 x 19 mm, s podložkou EPDM</t>
  </si>
  <si>
    <t>tel. 602 786 297     mailto:  havel@havelengineering.com</t>
  </si>
  <si>
    <t>Doprava do obce Ulanka, vykládka</t>
  </si>
  <si>
    <t>jakost  oceli</t>
  </si>
  <si>
    <t>vaznice vzpěra (B13.5/2)</t>
  </si>
  <si>
    <t>vaznice táhlo (H30/30/3)</t>
  </si>
  <si>
    <t>prořezy  6,3%</t>
  </si>
  <si>
    <t>sloupec pro výkaz oceli</t>
  </si>
  <si>
    <t>Stavba:   Dostavba farmy dojnic Sása, SO 01 Kravín, 78 m</t>
  </si>
  <si>
    <t xml:space="preserve">Investor: PD Dobrá Niva a.s. </t>
  </si>
  <si>
    <t>Specifikace ocelových průřezů - SO 01</t>
  </si>
  <si>
    <t>vazník vnitřní (IPE240)</t>
  </si>
  <si>
    <t>konzola sloupu obvodového (IPE120)</t>
  </si>
  <si>
    <t>sloup obvodový rohový (HEA160)</t>
  </si>
  <si>
    <t>vaznice vnitřní (ZED232/18)</t>
  </si>
  <si>
    <t>S 420</t>
  </si>
  <si>
    <t>sloup vnitřní (HEA160)</t>
  </si>
  <si>
    <t>sloup vnitřní prodloužení (HEA100)</t>
  </si>
  <si>
    <t>sloup obvodový (IPE200)</t>
  </si>
  <si>
    <t>patní plech (FLB220/14)</t>
  </si>
  <si>
    <t>kotevní šroub (R16)</t>
  </si>
  <si>
    <t>S 460</t>
  </si>
  <si>
    <t>podélné zavětrování (K80/80/3)</t>
  </si>
  <si>
    <t>střešní zavětrování (H100/100/8)</t>
  </si>
  <si>
    <t>svislé zavětrování (H70/70/7)</t>
  </si>
  <si>
    <t>paždík opláštění vrata (UPE160)</t>
  </si>
  <si>
    <t>vazník štítový (HEA160)</t>
  </si>
  <si>
    <t>sloup štítový vrata (UPE180)</t>
  </si>
  <si>
    <t>sloup boční vrata (UPE160)</t>
  </si>
  <si>
    <t>vazník zesílení hřeben (IPE240,0,0,120)</t>
  </si>
  <si>
    <t>vazník táhlo (HEA100)</t>
  </si>
  <si>
    <t>vazník zesílení náběh u sloupu (IPE200,0,0,95)</t>
  </si>
  <si>
    <t>vazník závěs (IPE100)</t>
  </si>
  <si>
    <t>vazník diagonála (K60/60/3)</t>
  </si>
  <si>
    <t>vaznice krajní (ZED232/23)</t>
  </si>
  <si>
    <t>sloup vzpěra vnitřní (HEA140)</t>
  </si>
  <si>
    <t>sloup vzpěra ven (HEA120)</t>
  </si>
  <si>
    <t>větrací štěrbina (K25/25/2)</t>
  </si>
  <si>
    <t>Zdeněk Havel  602786297      Zlín  15.8.2023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</si>
</sst>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16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/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/>
    <xf numFmtId="0" fontId="2" fillId="0" borderId="8" xfId="0" applyFont="1" applyBorder="1"/>
    <xf numFmtId="0" fontId="1" fillId="0" borderId="8" xfId="0" applyFont="1" applyBorder="1"/>
    <xf numFmtId="0" fontId="1" fillId="0" borderId="9" xfId="0" applyFont="1" applyBorder="1"/>
    <xf numFmtId="0" fontId="4" fillId="0" borderId="10" xfId="0" applyFont="1" applyBorder="1" applyAlignment="1">
      <alignment horizontal="center" vertical="top" wrapText="1"/>
    </xf>
    <xf numFmtId="4" fontId="4" fillId="0" borderId="10" xfId="0" applyNumberFormat="1" applyFont="1" applyBorder="1"/>
    <xf numFmtId="0" fontId="1" fillId="0" borderId="11" xfId="0" applyFont="1" applyBorder="1"/>
    <xf numFmtId="0" fontId="1" fillId="0" borderId="12" xfId="0" applyFont="1" applyBorder="1" applyAlignment="1">
      <alignment horizontal="right" vertical="top" wrapText="1"/>
    </xf>
    <xf numFmtId="0" fontId="1" fillId="0" borderId="12" xfId="0" applyFont="1" applyBorder="1"/>
    <xf numFmtId="0" fontId="1" fillId="0" borderId="13" xfId="0" applyFont="1" applyBorder="1"/>
    <xf numFmtId="4" fontId="1" fillId="0" borderId="13" xfId="0" applyNumberFormat="1" applyFont="1" applyBorder="1"/>
    <xf numFmtId="4" fontId="5" fillId="0" borderId="14" xfId="0" applyNumberFormat="1" applyFont="1" applyBorder="1"/>
    <xf numFmtId="4" fontId="1" fillId="0" borderId="6" xfId="0" applyNumberFormat="1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1" fillId="0" borderId="3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0" fontId="9" fillId="0" borderId="18" xfId="0" applyFont="1" applyBorder="1"/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center" shrinkToFit="1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right"/>
    </xf>
    <xf numFmtId="165" fontId="0" fillId="3" borderId="4" xfId="0" applyNumberFormat="1" applyFill="1" applyBorder="1"/>
    <xf numFmtId="0" fontId="10" fillId="0" borderId="20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165" fontId="10" fillId="2" borderId="1" xfId="0" applyNumberFormat="1" applyFont="1" applyFill="1" applyBorder="1"/>
    <xf numFmtId="165" fontId="10" fillId="0" borderId="10" xfId="0" applyNumberFormat="1" applyFont="1" applyBorder="1"/>
    <xf numFmtId="0" fontId="0" fillId="0" borderId="21" xfId="0" applyBorder="1"/>
    <xf numFmtId="0" fontId="0" fillId="0" borderId="21" xfId="0" applyBorder="1" applyAlignment="1">
      <alignment horizontal="right"/>
    </xf>
    <xf numFmtId="165" fontId="0" fillId="0" borderId="5" xfId="0" applyNumberFormat="1" applyBorder="1"/>
    <xf numFmtId="0" fontId="7" fillId="0" borderId="20" xfId="0" applyFont="1" applyBorder="1" applyAlignment="1">
      <alignment horizontal="right" vertical="top" wrapText="1"/>
    </xf>
    <xf numFmtId="0" fontId="0" fillId="0" borderId="17" xfId="0" applyBorder="1"/>
    <xf numFmtId="0" fontId="0" fillId="0" borderId="5" xfId="0" applyBorder="1"/>
    <xf numFmtId="0" fontId="1" fillId="0" borderId="5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right" vertical="top" wrapText="1"/>
    </xf>
    <xf numFmtId="4" fontId="1" fillId="0" borderId="22" xfId="0" applyNumberFormat="1" applyFont="1" applyBorder="1" applyAlignment="1">
      <alignment horizontal="center" vertical="top" wrapText="1"/>
    </xf>
    <xf numFmtId="4" fontId="1" fillId="0" borderId="16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12" fillId="4" borderId="0" xfId="0" applyFont="1" applyFill="1" applyAlignment="1">
      <alignment wrapText="1"/>
    </xf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5" fillId="2" borderId="14" xfId="0" applyNumberFormat="1" applyFont="1" applyFill="1" applyBorder="1"/>
    <xf numFmtId="0" fontId="2" fillId="2" borderId="8" xfId="0" applyFont="1" applyFill="1" applyBorder="1"/>
    <xf numFmtId="4" fontId="1" fillId="0" borderId="16" xfId="0" applyNumberFormat="1" applyFont="1" applyBorder="1"/>
    <xf numFmtId="4" fontId="4" fillId="0" borderId="23" xfId="0" applyNumberFormat="1" applyFont="1" applyBorder="1"/>
    <xf numFmtId="0" fontId="1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4" fontId="1" fillId="0" borderId="6" xfId="0" applyNumberFormat="1" applyFont="1" applyBorder="1"/>
    <xf numFmtId="0" fontId="4" fillId="0" borderId="16" xfId="0" applyFont="1" applyBorder="1" applyAlignment="1">
      <alignment horizontal="center" vertical="top" wrapText="1"/>
    </xf>
    <xf numFmtId="2" fontId="1" fillId="0" borderId="16" xfId="0" applyNumberFormat="1" applyFont="1" applyBorder="1" applyAlignment="1">
      <alignment horizontal="right" vertical="top" wrapText="1"/>
    </xf>
    <xf numFmtId="4" fontId="1" fillId="0" borderId="22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24" xfId="0" applyNumberFormat="1" applyFont="1" applyBorder="1"/>
    <xf numFmtId="4" fontId="1" fillId="0" borderId="8" xfId="0" applyNumberFormat="1" applyFont="1" applyBorder="1"/>
    <xf numFmtId="4" fontId="4" fillId="0" borderId="9" xfId="0" applyNumberFormat="1" applyFont="1" applyBorder="1"/>
    <xf numFmtId="0" fontId="1" fillId="0" borderId="2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right" vertical="top" wrapText="1"/>
    </xf>
    <xf numFmtId="0" fontId="1" fillId="0" borderId="25" xfId="0" applyFont="1" applyBorder="1" applyAlignment="1">
      <alignment horizontal="right" vertical="top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0" fontId="1" fillId="0" borderId="28" xfId="0" applyFont="1" applyBorder="1"/>
    <xf numFmtId="0" fontId="14" fillId="2" borderId="29" xfId="0" applyFont="1" applyFill="1" applyBorder="1"/>
    <xf numFmtId="0" fontId="13" fillId="2" borderId="29" xfId="0" applyFont="1" applyFill="1" applyBorder="1"/>
    <xf numFmtId="0" fontId="1" fillId="0" borderId="29" xfId="0" applyFont="1" applyBorder="1"/>
    <xf numFmtId="0" fontId="1" fillId="0" borderId="30" xfId="0" applyFont="1" applyBorder="1"/>
    <xf numFmtId="0" fontId="1" fillId="0" borderId="8" xfId="0" applyFont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E3E0C-DCFC-4179-B39A-037E2A3A5ADC}">
  <dimension ref="A1:J77"/>
  <sheetViews>
    <sheetView tabSelected="1" workbookViewId="0">
      <selection activeCell="M37" sqref="M37"/>
    </sheetView>
  </sheetViews>
  <sheetFormatPr defaultRowHeight="15" x14ac:dyDescent="0.25"/>
  <cols>
    <col min="1" max="1" width="4.85546875" customWidth="1"/>
    <col min="2" max="2" width="38.28515625" customWidth="1"/>
    <col min="3" max="3" width="12" customWidth="1"/>
    <col min="4" max="4" width="17.28515625" customWidth="1"/>
    <col min="5" max="5" width="10.28515625" customWidth="1"/>
    <col min="6" max="6" width="15.42578125" customWidth="1"/>
    <col min="7" max="7" width="12.7109375" customWidth="1"/>
    <col min="8" max="8" width="14.5703125" bestFit="1" customWidth="1"/>
    <col min="9" max="9" width="14.42578125" customWidth="1"/>
    <col min="10" max="10" width="9.42578125" customWidth="1"/>
    <col min="11" max="11" width="5.140625" customWidth="1"/>
  </cols>
  <sheetData>
    <row r="1" spans="1:10" s="1" customFormat="1" ht="23.25" x14ac:dyDescent="0.35">
      <c r="A1" s="2" t="s">
        <v>64</v>
      </c>
    </row>
    <row r="2" spans="1:10" s="1" customFormat="1" ht="28.5" x14ac:dyDescent="0.35">
      <c r="A2" s="2" t="s">
        <v>65</v>
      </c>
      <c r="D2" s="1" t="s">
        <v>46</v>
      </c>
      <c r="I2" s="58" t="s">
        <v>63</v>
      </c>
    </row>
    <row r="3" spans="1:10" s="1" customFormat="1" ht="7.5" customHeight="1" thickBot="1" x14ac:dyDescent="0.35"/>
    <row r="4" spans="1:10" s="1" customFormat="1" ht="21" thickBot="1" x14ac:dyDescent="0.35">
      <c r="A4" s="90"/>
      <c r="B4" s="91" t="s">
        <v>66</v>
      </c>
      <c r="C4" s="92"/>
      <c r="D4" s="92"/>
      <c r="E4" s="93"/>
      <c r="F4" s="93"/>
      <c r="G4" s="93"/>
      <c r="H4" s="93"/>
      <c r="I4" s="94"/>
    </row>
    <row r="5" spans="1:10" s="1" customFormat="1" ht="17.25" customHeight="1" x14ac:dyDescent="0.3">
      <c r="A5" s="98" t="s">
        <v>0</v>
      </c>
      <c r="B5" s="98" t="s">
        <v>1</v>
      </c>
      <c r="C5" s="98" t="s">
        <v>59</v>
      </c>
      <c r="D5" s="6" t="s">
        <v>9</v>
      </c>
      <c r="E5" s="6" t="s">
        <v>10</v>
      </c>
      <c r="F5" s="6" t="s">
        <v>11</v>
      </c>
      <c r="G5" s="95" t="s">
        <v>62</v>
      </c>
      <c r="H5" s="95" t="s">
        <v>24</v>
      </c>
      <c r="I5" s="96" t="s">
        <v>6</v>
      </c>
    </row>
    <row r="6" spans="1:10" s="1" customFormat="1" ht="17.25" thickBot="1" x14ac:dyDescent="0.35">
      <c r="A6" s="99"/>
      <c r="B6" s="99"/>
      <c r="C6" s="99"/>
      <c r="D6" s="7" t="s">
        <v>2</v>
      </c>
      <c r="E6" s="7" t="s">
        <v>3</v>
      </c>
      <c r="F6" s="7" t="s">
        <v>4</v>
      </c>
      <c r="G6" s="68" t="s">
        <v>4</v>
      </c>
      <c r="H6" s="68" t="s">
        <v>4</v>
      </c>
      <c r="I6" s="97" t="s">
        <v>4</v>
      </c>
    </row>
    <row r="7" spans="1:10" s="1" customFormat="1" ht="16.5" x14ac:dyDescent="0.3">
      <c r="A7" s="86">
        <v>1</v>
      </c>
      <c r="B7" s="77" t="s">
        <v>67</v>
      </c>
      <c r="C7" s="77" t="s">
        <v>15</v>
      </c>
      <c r="D7" s="88">
        <v>30.71</v>
      </c>
      <c r="E7" s="78">
        <v>419.15</v>
      </c>
      <c r="F7" s="78">
        <f>D7*E7</f>
        <v>12872.0965</v>
      </c>
      <c r="G7" s="79">
        <f>F7*0.063</f>
        <v>810.94207949999998</v>
      </c>
      <c r="H7" s="80">
        <f>F7*0.051</f>
        <v>656.47692149999989</v>
      </c>
      <c r="I7" s="81">
        <f>F7+G7+H7</f>
        <v>14339.515501</v>
      </c>
      <c r="J7" s="63"/>
    </row>
    <row r="8" spans="1:10" s="1" customFormat="1" ht="16.5" x14ac:dyDescent="0.3">
      <c r="A8" s="87">
        <v>2</v>
      </c>
      <c r="B8" s="74" t="s">
        <v>68</v>
      </c>
      <c r="C8" s="74" t="s">
        <v>5</v>
      </c>
      <c r="D8" s="89">
        <v>10.37</v>
      </c>
      <c r="E8" s="76">
        <v>14.01</v>
      </c>
      <c r="F8" s="76">
        <f t="shared" ref="F8:F36" si="0">D8*E8</f>
        <v>145.28369999999998</v>
      </c>
      <c r="G8" s="70">
        <f t="shared" ref="G8:G29" si="1">F8*0.063</f>
        <v>9.152873099999999</v>
      </c>
      <c r="H8" s="5">
        <f t="shared" ref="H8:H31" si="2">F8*0.051</f>
        <v>7.4094686999999988</v>
      </c>
      <c r="I8" s="14">
        <f>F8+G8+H8</f>
        <v>161.84604179999997</v>
      </c>
      <c r="J8" s="63"/>
    </row>
    <row r="9" spans="1:10" s="1" customFormat="1" ht="16.5" x14ac:dyDescent="0.3">
      <c r="A9" s="87">
        <v>3</v>
      </c>
      <c r="B9" s="74" t="s">
        <v>69</v>
      </c>
      <c r="C9" s="74" t="s">
        <v>5</v>
      </c>
      <c r="D9" s="89">
        <v>30.46</v>
      </c>
      <c r="E9" s="76">
        <v>19.25</v>
      </c>
      <c r="F9" s="76">
        <f t="shared" si="0"/>
        <v>586.35500000000002</v>
      </c>
      <c r="G9" s="70">
        <f t="shared" si="1"/>
        <v>36.940365</v>
      </c>
      <c r="H9" s="5">
        <f t="shared" si="2"/>
        <v>29.904104999999998</v>
      </c>
      <c r="I9" s="14">
        <f t="shared" ref="I9:I36" si="3">F9+G9+H9</f>
        <v>653.19947000000002</v>
      </c>
      <c r="J9" s="63"/>
    </row>
    <row r="10" spans="1:10" s="1" customFormat="1" ht="16.5" x14ac:dyDescent="0.3">
      <c r="A10" s="87">
        <v>5</v>
      </c>
      <c r="B10" s="74" t="s">
        <v>72</v>
      </c>
      <c r="C10" s="74" t="s">
        <v>5</v>
      </c>
      <c r="D10" s="89">
        <v>30.46</v>
      </c>
      <c r="E10" s="76">
        <v>127.4</v>
      </c>
      <c r="F10" s="76">
        <f t="shared" si="0"/>
        <v>3880.6040000000003</v>
      </c>
      <c r="G10" s="70">
        <f t="shared" si="1"/>
        <v>244.47805200000002</v>
      </c>
      <c r="H10" s="5">
        <f t="shared" si="2"/>
        <v>197.91080400000001</v>
      </c>
      <c r="I10" s="14">
        <f t="shared" si="3"/>
        <v>4322.9928560000008</v>
      </c>
      <c r="J10" s="63"/>
    </row>
    <row r="11" spans="1:10" s="1" customFormat="1" ht="16.5" x14ac:dyDescent="0.3">
      <c r="A11" s="87">
        <v>6</v>
      </c>
      <c r="B11" s="74" t="s">
        <v>73</v>
      </c>
      <c r="C11" s="74" t="s">
        <v>5</v>
      </c>
      <c r="D11" s="89">
        <v>16.64</v>
      </c>
      <c r="E11" s="76">
        <v>75.92</v>
      </c>
      <c r="F11" s="76">
        <f t="shared" si="0"/>
        <v>1263.3088</v>
      </c>
      <c r="G11" s="70">
        <f t="shared" si="1"/>
        <v>79.588454400000003</v>
      </c>
      <c r="H11" s="5">
        <f t="shared" si="2"/>
        <v>64.428748799999994</v>
      </c>
      <c r="I11" s="14">
        <f t="shared" si="3"/>
        <v>1407.3260032000001</v>
      </c>
      <c r="J11" s="63"/>
    </row>
    <row r="12" spans="1:10" s="1" customFormat="1" ht="16.5" x14ac:dyDescent="0.3">
      <c r="A12" s="87">
        <v>7</v>
      </c>
      <c r="B12" s="74" t="s">
        <v>74</v>
      </c>
      <c r="C12" s="74" t="s">
        <v>5</v>
      </c>
      <c r="D12" s="89">
        <v>22.36</v>
      </c>
      <c r="E12" s="76">
        <v>105.9</v>
      </c>
      <c r="F12" s="76">
        <f t="shared" si="0"/>
        <v>2367.924</v>
      </c>
      <c r="G12" s="70">
        <f t="shared" si="1"/>
        <v>149.17921200000001</v>
      </c>
      <c r="H12" s="5">
        <f t="shared" si="2"/>
        <v>120.764124</v>
      </c>
      <c r="I12" s="14">
        <f t="shared" si="3"/>
        <v>2637.8673359999998</v>
      </c>
      <c r="J12" s="63"/>
    </row>
    <row r="13" spans="1:10" s="1" customFormat="1" ht="18.75" customHeight="1" x14ac:dyDescent="0.3">
      <c r="A13" s="87">
        <v>8</v>
      </c>
      <c r="B13" s="74" t="s">
        <v>75</v>
      </c>
      <c r="C13" s="74" t="s">
        <v>5</v>
      </c>
      <c r="D13" s="89">
        <v>24.18</v>
      </c>
      <c r="E13" s="76">
        <v>15.2</v>
      </c>
      <c r="F13" s="76">
        <f t="shared" si="0"/>
        <v>367.536</v>
      </c>
      <c r="G13" s="70">
        <f t="shared" si="1"/>
        <v>23.154768000000001</v>
      </c>
      <c r="H13" s="5">
        <f t="shared" si="2"/>
        <v>18.744336000000001</v>
      </c>
      <c r="I13" s="14">
        <f t="shared" si="3"/>
        <v>409.43510399999997</v>
      </c>
      <c r="J13" s="63"/>
    </row>
    <row r="14" spans="1:10" s="1" customFormat="1" ht="16.5" x14ac:dyDescent="0.3">
      <c r="A14" s="87">
        <v>9</v>
      </c>
      <c r="B14" s="74" t="s">
        <v>76</v>
      </c>
      <c r="C14" s="74" t="s">
        <v>77</v>
      </c>
      <c r="D14" s="89">
        <v>1.58</v>
      </c>
      <c r="E14" s="76">
        <v>53.2</v>
      </c>
      <c r="F14" s="76">
        <f t="shared" si="0"/>
        <v>84.056000000000012</v>
      </c>
      <c r="G14" s="70">
        <f t="shared" si="1"/>
        <v>5.2955280000000009</v>
      </c>
      <c r="H14" s="5">
        <f t="shared" si="2"/>
        <v>4.2868560000000002</v>
      </c>
      <c r="I14" s="14">
        <f t="shared" si="3"/>
        <v>93.638384000000016</v>
      </c>
      <c r="J14" s="63"/>
    </row>
    <row r="15" spans="1:10" s="1" customFormat="1" ht="16.5" x14ac:dyDescent="0.3">
      <c r="A15" s="87">
        <v>10</v>
      </c>
      <c r="B15" s="74" t="s">
        <v>78</v>
      </c>
      <c r="C15" s="74" t="s">
        <v>5</v>
      </c>
      <c r="D15" s="89">
        <v>7.22</v>
      </c>
      <c r="E15" s="76">
        <v>520.70000000000005</v>
      </c>
      <c r="F15" s="76">
        <f t="shared" si="0"/>
        <v>3759.4540000000002</v>
      </c>
      <c r="G15" s="70">
        <f t="shared" si="1"/>
        <v>236.84560200000001</v>
      </c>
      <c r="H15" s="5">
        <f t="shared" si="2"/>
        <v>191.73215400000001</v>
      </c>
      <c r="I15" s="14">
        <f t="shared" si="3"/>
        <v>4188.0317560000003</v>
      </c>
      <c r="J15" s="63"/>
    </row>
    <row r="16" spans="1:10" s="1" customFormat="1" ht="16.5" x14ac:dyDescent="0.3">
      <c r="A16" s="87">
        <v>11</v>
      </c>
      <c r="B16" s="74" t="s">
        <v>79</v>
      </c>
      <c r="C16" s="74" t="s">
        <v>5</v>
      </c>
      <c r="D16" s="89">
        <v>12.17</v>
      </c>
      <c r="E16" s="76">
        <v>390.89</v>
      </c>
      <c r="F16" s="76">
        <f t="shared" si="0"/>
        <v>4757.1313</v>
      </c>
      <c r="G16" s="70">
        <f t="shared" si="1"/>
        <v>299.69927189999999</v>
      </c>
      <c r="H16" s="5">
        <f t="shared" si="2"/>
        <v>242.61369629999999</v>
      </c>
      <c r="I16" s="14">
        <f t="shared" si="3"/>
        <v>5299.4442681999999</v>
      </c>
      <c r="J16" s="63"/>
    </row>
    <row r="17" spans="1:10" s="1" customFormat="1" ht="16.5" x14ac:dyDescent="0.3">
      <c r="A17" s="87">
        <v>12</v>
      </c>
      <c r="B17" s="74" t="s">
        <v>80</v>
      </c>
      <c r="C17" s="74" t="s">
        <v>5</v>
      </c>
      <c r="D17" s="89">
        <v>7.38</v>
      </c>
      <c r="E17" s="76">
        <v>136.84</v>
      </c>
      <c r="F17" s="76">
        <f t="shared" si="0"/>
        <v>1009.8792</v>
      </c>
      <c r="G17" s="70">
        <f t="shared" si="1"/>
        <v>63.622389599999998</v>
      </c>
      <c r="H17" s="5">
        <f t="shared" si="2"/>
        <v>51.503839199999994</v>
      </c>
      <c r="I17" s="14">
        <f t="shared" si="3"/>
        <v>1125.0054287999999</v>
      </c>
      <c r="J17" s="63"/>
    </row>
    <row r="18" spans="1:10" s="1" customFormat="1" ht="16.5" x14ac:dyDescent="0.3">
      <c r="A18" s="87">
        <v>15</v>
      </c>
      <c r="B18" s="74" t="s">
        <v>81</v>
      </c>
      <c r="C18" s="74" t="s">
        <v>5</v>
      </c>
      <c r="D18" s="89">
        <v>14.11</v>
      </c>
      <c r="E18" s="76">
        <v>235.54</v>
      </c>
      <c r="F18" s="76">
        <f t="shared" si="0"/>
        <v>3323.4694</v>
      </c>
      <c r="G18" s="70">
        <f t="shared" si="1"/>
        <v>209.37857220000001</v>
      </c>
      <c r="H18" s="5">
        <f t="shared" si="2"/>
        <v>169.49693939999997</v>
      </c>
      <c r="I18" s="14">
        <f t="shared" si="3"/>
        <v>3702.3449116000002</v>
      </c>
      <c r="J18" s="63"/>
    </row>
    <row r="19" spans="1:10" s="1" customFormat="1" ht="16.5" x14ac:dyDescent="0.3">
      <c r="A19" s="87">
        <v>16</v>
      </c>
      <c r="B19" s="74" t="s">
        <v>82</v>
      </c>
      <c r="C19" s="74" t="s">
        <v>5</v>
      </c>
      <c r="D19" s="89">
        <v>30.46</v>
      </c>
      <c r="E19" s="76">
        <v>78.760000000000005</v>
      </c>
      <c r="F19" s="76">
        <f t="shared" si="0"/>
        <v>2399.0296000000003</v>
      </c>
      <c r="G19" s="70">
        <f t="shared" si="1"/>
        <v>151.13886480000002</v>
      </c>
      <c r="H19" s="5">
        <f t="shared" si="2"/>
        <v>122.35050960000001</v>
      </c>
      <c r="I19" s="14">
        <f t="shared" si="3"/>
        <v>2672.5189744000004</v>
      </c>
      <c r="J19" s="63"/>
    </row>
    <row r="20" spans="1:10" s="1" customFormat="1" ht="16.5" x14ac:dyDescent="0.3">
      <c r="A20" s="87">
        <v>17</v>
      </c>
      <c r="B20" s="74" t="s">
        <v>83</v>
      </c>
      <c r="C20" s="74" t="s">
        <v>15</v>
      </c>
      <c r="D20" s="89">
        <v>16.14</v>
      </c>
      <c r="E20" s="76">
        <v>147.6</v>
      </c>
      <c r="F20" s="76">
        <f t="shared" si="0"/>
        <v>2382.2640000000001</v>
      </c>
      <c r="G20" s="70">
        <f t="shared" si="1"/>
        <v>150.08263200000002</v>
      </c>
      <c r="H20" s="5">
        <f t="shared" si="2"/>
        <v>121.495464</v>
      </c>
      <c r="I20" s="14">
        <f t="shared" si="3"/>
        <v>2653.8420960000003</v>
      </c>
      <c r="J20" s="63"/>
    </row>
    <row r="21" spans="1:10" s="1" customFormat="1" ht="16.5" x14ac:dyDescent="0.3">
      <c r="A21" s="87">
        <v>19</v>
      </c>
      <c r="B21" s="74" t="s">
        <v>84</v>
      </c>
      <c r="C21" s="74" t="s">
        <v>5</v>
      </c>
      <c r="D21" s="89">
        <v>14.11</v>
      </c>
      <c r="E21" s="76">
        <v>27.4</v>
      </c>
      <c r="F21" s="76">
        <f t="shared" si="0"/>
        <v>386.61399999999998</v>
      </c>
      <c r="G21" s="70">
        <f t="shared" si="1"/>
        <v>24.356681999999999</v>
      </c>
      <c r="H21" s="5">
        <f t="shared" si="2"/>
        <v>19.717313999999998</v>
      </c>
      <c r="I21" s="14">
        <f t="shared" si="3"/>
        <v>430.68799599999994</v>
      </c>
      <c r="J21" s="63"/>
    </row>
    <row r="22" spans="1:10" s="1" customFormat="1" ht="16.5" x14ac:dyDescent="0.3">
      <c r="A22" s="87">
        <v>20</v>
      </c>
      <c r="B22" s="74" t="s">
        <v>85</v>
      </c>
      <c r="C22" s="74" t="s">
        <v>15</v>
      </c>
      <c r="D22" s="89">
        <v>15.36</v>
      </c>
      <c r="E22" s="76">
        <v>2.6</v>
      </c>
      <c r="F22" s="76">
        <f t="shared" si="0"/>
        <v>39.936</v>
      </c>
      <c r="G22" s="70">
        <f t="shared" si="1"/>
        <v>2.515968</v>
      </c>
      <c r="H22" s="5">
        <f t="shared" si="2"/>
        <v>2.0367359999999999</v>
      </c>
      <c r="I22" s="14">
        <f t="shared" si="3"/>
        <v>44.488703999999998</v>
      </c>
      <c r="J22" s="63"/>
    </row>
    <row r="23" spans="1:10" s="1" customFormat="1" ht="16.5" x14ac:dyDescent="0.3">
      <c r="A23" s="87">
        <v>22</v>
      </c>
      <c r="B23" s="74" t="s">
        <v>86</v>
      </c>
      <c r="C23" s="74" t="s">
        <v>5</v>
      </c>
      <c r="D23" s="89">
        <v>16.64</v>
      </c>
      <c r="E23" s="76">
        <v>130.91</v>
      </c>
      <c r="F23" s="76">
        <f t="shared" si="0"/>
        <v>2178.3424</v>
      </c>
      <c r="G23" s="70">
        <f t="shared" si="1"/>
        <v>137.23557120000001</v>
      </c>
      <c r="H23" s="5">
        <f t="shared" si="2"/>
        <v>111.09546239999999</v>
      </c>
      <c r="I23" s="14">
        <f t="shared" si="3"/>
        <v>2426.6734336</v>
      </c>
      <c r="J23" s="63"/>
    </row>
    <row r="24" spans="1:10" s="1" customFormat="1" ht="16.5" x14ac:dyDescent="0.3">
      <c r="A24" s="87">
        <v>21</v>
      </c>
      <c r="B24" s="74" t="s">
        <v>87</v>
      </c>
      <c r="C24" s="74" t="s">
        <v>5</v>
      </c>
      <c r="D24" s="89">
        <v>10.96</v>
      </c>
      <c r="E24" s="76">
        <v>23.16</v>
      </c>
      <c r="F24" s="76">
        <f t="shared" si="0"/>
        <v>253.83360000000002</v>
      </c>
      <c r="G24" s="70">
        <f t="shared" si="1"/>
        <v>15.991516800000001</v>
      </c>
      <c r="H24" s="5">
        <f t="shared" si="2"/>
        <v>12.9455136</v>
      </c>
      <c r="I24" s="14">
        <f t="shared" si="3"/>
        <v>282.77063040000007</v>
      </c>
      <c r="J24" s="63"/>
    </row>
    <row r="25" spans="1:10" s="1" customFormat="1" ht="16.5" x14ac:dyDescent="0.3">
      <c r="A25" s="87">
        <v>23</v>
      </c>
      <c r="B25" s="74" t="s">
        <v>88</v>
      </c>
      <c r="C25" s="74" t="s">
        <v>5</v>
      </c>
      <c r="D25" s="89">
        <v>8.1</v>
      </c>
      <c r="E25" s="76">
        <v>25.77</v>
      </c>
      <c r="F25" s="76">
        <f t="shared" si="0"/>
        <v>208.73699999999999</v>
      </c>
      <c r="G25" s="70">
        <f t="shared" si="1"/>
        <v>13.150430999999999</v>
      </c>
      <c r="H25" s="5">
        <f t="shared" si="2"/>
        <v>10.645586999999999</v>
      </c>
      <c r="I25" s="14">
        <f t="shared" si="3"/>
        <v>232.533018</v>
      </c>
      <c r="J25" s="63"/>
    </row>
    <row r="26" spans="1:10" s="1" customFormat="1" ht="16.5" x14ac:dyDescent="0.3">
      <c r="A26" s="87">
        <v>24</v>
      </c>
      <c r="B26" s="74" t="s">
        <v>89</v>
      </c>
      <c r="C26" s="74" t="s">
        <v>15</v>
      </c>
      <c r="D26" s="89">
        <v>5.34</v>
      </c>
      <c r="E26" s="76">
        <v>66.37</v>
      </c>
      <c r="F26" s="76">
        <f t="shared" si="0"/>
        <v>354.41579999999999</v>
      </c>
      <c r="G26" s="70">
        <f t="shared" si="1"/>
        <v>22.328195399999998</v>
      </c>
      <c r="H26" s="5">
        <f t="shared" si="2"/>
        <v>18.075205799999999</v>
      </c>
      <c r="I26" s="14">
        <f t="shared" si="3"/>
        <v>394.81920120000001</v>
      </c>
      <c r="J26" s="63"/>
    </row>
    <row r="27" spans="1:10" s="1" customFormat="1" ht="16.5" x14ac:dyDescent="0.3">
      <c r="A27" s="87">
        <v>26</v>
      </c>
      <c r="B27" s="74" t="s">
        <v>91</v>
      </c>
      <c r="C27" s="74" t="s">
        <v>15</v>
      </c>
      <c r="D27" s="89">
        <v>24.65</v>
      </c>
      <c r="E27" s="76">
        <v>96.56</v>
      </c>
      <c r="F27" s="76">
        <f t="shared" si="0"/>
        <v>2380.2039999999997</v>
      </c>
      <c r="G27" s="70">
        <f t="shared" si="1"/>
        <v>149.95285199999998</v>
      </c>
      <c r="H27" s="5">
        <f t="shared" si="2"/>
        <v>121.39040399999998</v>
      </c>
      <c r="I27" s="14">
        <f t="shared" si="3"/>
        <v>2651.5472559999994</v>
      </c>
      <c r="J27" s="63"/>
    </row>
    <row r="28" spans="1:10" s="1" customFormat="1" ht="16.5" x14ac:dyDescent="0.3">
      <c r="A28" s="87">
        <v>27</v>
      </c>
      <c r="B28" s="74" t="s">
        <v>92</v>
      </c>
      <c r="C28" s="74" t="s">
        <v>5</v>
      </c>
      <c r="D28" s="89">
        <v>19.86</v>
      </c>
      <c r="E28" s="76">
        <v>116.8</v>
      </c>
      <c r="F28" s="76">
        <f t="shared" si="0"/>
        <v>2319.6479999999997</v>
      </c>
      <c r="G28" s="70">
        <f t="shared" si="1"/>
        <v>146.13782399999999</v>
      </c>
      <c r="H28" s="5">
        <f t="shared" si="2"/>
        <v>118.30204799999997</v>
      </c>
      <c r="I28" s="14">
        <f t="shared" si="3"/>
        <v>2584.0878719999996</v>
      </c>
      <c r="J28" s="63"/>
    </row>
    <row r="29" spans="1:10" s="1" customFormat="1" ht="16.5" x14ac:dyDescent="0.3">
      <c r="A29" s="87">
        <v>28</v>
      </c>
      <c r="B29" s="74" t="s">
        <v>93</v>
      </c>
      <c r="C29" s="74" t="s">
        <v>15</v>
      </c>
      <c r="D29" s="89">
        <v>1.44</v>
      </c>
      <c r="E29" s="76">
        <v>672.35</v>
      </c>
      <c r="F29" s="76">
        <f t="shared" si="0"/>
        <v>968.18399999999997</v>
      </c>
      <c r="G29" s="70">
        <f t="shared" si="1"/>
        <v>60.995592000000002</v>
      </c>
      <c r="H29" s="5">
        <f t="shared" si="2"/>
        <v>49.377383999999992</v>
      </c>
      <c r="I29" s="14">
        <f t="shared" si="3"/>
        <v>1078.5569759999998</v>
      </c>
      <c r="J29" s="63"/>
    </row>
    <row r="30" spans="1:10" s="1" customFormat="1" ht="16.5" x14ac:dyDescent="0.3">
      <c r="A30" s="82"/>
      <c r="B30" s="51"/>
      <c r="C30" s="71"/>
      <c r="D30" s="72"/>
      <c r="E30" s="72"/>
      <c r="F30" s="73">
        <f t="shared" si="0"/>
        <v>0</v>
      </c>
      <c r="G30" s="5">
        <f t="shared" ref="G30:G36" si="4">F30*0.043</f>
        <v>0</v>
      </c>
      <c r="H30" s="5">
        <f t="shared" si="2"/>
        <v>0</v>
      </c>
      <c r="I30" s="14">
        <f t="shared" si="3"/>
        <v>0</v>
      </c>
      <c r="J30" s="63"/>
    </row>
    <row r="31" spans="1:10" s="1" customFormat="1" ht="16.5" x14ac:dyDescent="0.3">
      <c r="A31" s="83"/>
      <c r="B31" s="8"/>
      <c r="C31" s="57"/>
      <c r="D31" s="56"/>
      <c r="E31" s="56"/>
      <c r="F31" s="53">
        <f t="shared" si="0"/>
        <v>0</v>
      </c>
      <c r="G31" s="5">
        <f t="shared" si="4"/>
        <v>0</v>
      </c>
      <c r="H31" s="5">
        <f t="shared" si="2"/>
        <v>0</v>
      </c>
      <c r="I31" s="14">
        <f t="shared" si="3"/>
        <v>0</v>
      </c>
      <c r="J31" s="63"/>
    </row>
    <row r="32" spans="1:10" s="1" customFormat="1" ht="16.5" hidden="1" x14ac:dyDescent="0.3">
      <c r="A32" s="84">
        <f>A28+1</f>
        <v>28</v>
      </c>
      <c r="B32" s="51" t="s">
        <v>37</v>
      </c>
      <c r="C32" s="52" t="s">
        <v>5</v>
      </c>
      <c r="D32" s="54">
        <v>14.76</v>
      </c>
      <c r="E32" s="55">
        <v>0</v>
      </c>
      <c r="F32" s="4">
        <f t="shared" si="0"/>
        <v>0</v>
      </c>
      <c r="G32" s="5">
        <f t="shared" si="4"/>
        <v>0</v>
      </c>
      <c r="H32" s="5"/>
      <c r="I32" s="14">
        <f t="shared" si="3"/>
        <v>0</v>
      </c>
    </row>
    <row r="33" spans="1:10" s="1" customFormat="1" ht="16.5" hidden="1" x14ac:dyDescent="0.3">
      <c r="A33" s="84">
        <f t="shared" ref="A33" si="5">A32+1</f>
        <v>29</v>
      </c>
      <c r="B33" s="8" t="s">
        <v>38</v>
      </c>
      <c r="C33" s="3" t="s">
        <v>5</v>
      </c>
      <c r="D33" s="21">
        <v>8.16</v>
      </c>
      <c r="E33" s="4">
        <v>0</v>
      </c>
      <c r="F33" s="4">
        <f t="shared" si="0"/>
        <v>0</v>
      </c>
      <c r="G33" s="5">
        <f t="shared" si="4"/>
        <v>0</v>
      </c>
      <c r="H33" s="5"/>
      <c r="I33" s="14">
        <f t="shared" si="3"/>
        <v>0</v>
      </c>
    </row>
    <row r="34" spans="1:10" s="1" customFormat="1" ht="16.5" hidden="1" x14ac:dyDescent="0.3">
      <c r="A34" s="84">
        <v>18</v>
      </c>
      <c r="B34" s="8" t="s">
        <v>39</v>
      </c>
      <c r="C34" s="3" t="s">
        <v>5</v>
      </c>
      <c r="D34" s="21">
        <v>2.5099999999999998</v>
      </c>
      <c r="E34" s="4">
        <v>0</v>
      </c>
      <c r="F34" s="4">
        <f t="shared" si="0"/>
        <v>0</v>
      </c>
      <c r="G34" s="5">
        <f t="shared" si="4"/>
        <v>0</v>
      </c>
      <c r="H34" s="5"/>
      <c r="I34" s="14">
        <f t="shared" si="3"/>
        <v>0</v>
      </c>
    </row>
    <row r="35" spans="1:10" s="1" customFormat="1" ht="16.5" hidden="1" x14ac:dyDescent="0.3">
      <c r="A35" s="85">
        <v>19</v>
      </c>
      <c r="B35" s="8" t="s">
        <v>40</v>
      </c>
      <c r="C35" s="3" t="s">
        <v>15</v>
      </c>
      <c r="D35" s="21">
        <v>13.56</v>
      </c>
      <c r="E35" s="4">
        <v>0</v>
      </c>
      <c r="F35" s="4">
        <f t="shared" si="0"/>
        <v>0</v>
      </c>
      <c r="G35" s="5">
        <f t="shared" si="4"/>
        <v>0</v>
      </c>
      <c r="H35" s="5"/>
      <c r="I35" s="14">
        <f t="shared" si="3"/>
        <v>0</v>
      </c>
    </row>
    <row r="36" spans="1:10" s="1" customFormat="1" ht="16.5" hidden="1" x14ac:dyDescent="0.3">
      <c r="A36" s="84">
        <v>20</v>
      </c>
      <c r="B36" s="8" t="s">
        <v>41</v>
      </c>
      <c r="C36" s="3" t="s">
        <v>15</v>
      </c>
      <c r="D36" s="21">
        <v>30.71</v>
      </c>
      <c r="E36" s="4">
        <v>0</v>
      </c>
      <c r="F36" s="4">
        <f t="shared" si="0"/>
        <v>0</v>
      </c>
      <c r="G36" s="5">
        <f t="shared" si="4"/>
        <v>0</v>
      </c>
      <c r="H36" s="5"/>
      <c r="I36" s="14">
        <f t="shared" si="3"/>
        <v>0</v>
      </c>
    </row>
    <row r="37" spans="1:10" s="1" customFormat="1" ht="19.5" thickBot="1" x14ac:dyDescent="0.35">
      <c r="A37" s="15"/>
      <c r="B37" s="16" t="s">
        <v>7</v>
      </c>
      <c r="C37" s="17"/>
      <c r="D37" s="17"/>
      <c r="E37" s="18"/>
      <c r="F37" s="19">
        <f>SUM(F7:F36)</f>
        <v>48288.306300000011</v>
      </c>
      <c r="G37" s="19">
        <f>F37*0.043</f>
        <v>2076.3971709000002</v>
      </c>
      <c r="H37" s="19">
        <f>F37*0.051</f>
        <v>2462.7036213000006</v>
      </c>
      <c r="I37" s="64">
        <f>SUM(I7:I36)</f>
        <v>53793.173218200005</v>
      </c>
    </row>
    <row r="38" spans="1:10" s="1" customFormat="1" ht="13.5" customHeight="1" thickBot="1" x14ac:dyDescent="0.35">
      <c r="C38" s="22"/>
      <c r="D38" s="22"/>
      <c r="E38" s="22"/>
      <c r="F38" s="22"/>
      <c r="G38" s="22"/>
      <c r="H38" s="23"/>
      <c r="I38" s="22"/>
    </row>
    <row r="39" spans="1:10" s="1" customFormat="1" ht="21" thickBot="1" x14ac:dyDescent="0.35">
      <c r="A39" s="9"/>
      <c r="B39" s="65" t="s">
        <v>13</v>
      </c>
      <c r="C39" s="11"/>
      <c r="D39" s="11"/>
      <c r="E39" s="11"/>
      <c r="F39" s="11"/>
      <c r="G39" s="11"/>
      <c r="H39" s="11"/>
      <c r="I39" s="12"/>
    </row>
    <row r="40" spans="1:10" s="1" customFormat="1" ht="33" x14ac:dyDescent="0.3">
      <c r="A40" s="98" t="s">
        <v>0</v>
      </c>
      <c r="B40" s="98" t="s">
        <v>1</v>
      </c>
      <c r="C40" s="98" t="s">
        <v>8</v>
      </c>
      <c r="D40" s="6" t="s">
        <v>9</v>
      </c>
      <c r="E40" s="6" t="s">
        <v>10</v>
      </c>
      <c r="F40" s="6" t="s">
        <v>11</v>
      </c>
      <c r="G40" s="3" t="s">
        <v>12</v>
      </c>
      <c r="H40" s="3" t="s">
        <v>45</v>
      </c>
      <c r="I40" s="13" t="s">
        <v>6</v>
      </c>
    </row>
    <row r="41" spans="1:10" s="1" customFormat="1" ht="17.25" thickBot="1" x14ac:dyDescent="0.35">
      <c r="A41" s="99"/>
      <c r="B41" s="99"/>
      <c r="C41" s="99"/>
      <c r="D41" s="7" t="s">
        <v>2</v>
      </c>
      <c r="E41" s="7" t="s">
        <v>3</v>
      </c>
      <c r="F41" s="7" t="s">
        <v>4</v>
      </c>
      <c r="G41" s="68" t="s">
        <v>4</v>
      </c>
      <c r="H41" s="68" t="s">
        <v>4</v>
      </c>
      <c r="I41" s="69" t="s">
        <v>4</v>
      </c>
    </row>
    <row r="42" spans="1:10" s="1" customFormat="1" ht="17.25" thickBot="1" x14ac:dyDescent="0.35">
      <c r="A42" s="62">
        <v>13</v>
      </c>
      <c r="B42" s="74" t="s">
        <v>70</v>
      </c>
      <c r="C42" s="75" t="s">
        <v>71</v>
      </c>
      <c r="D42" s="89">
        <v>5.76</v>
      </c>
      <c r="E42" s="76">
        <v>2088</v>
      </c>
      <c r="F42" s="60">
        <f>D42*E42</f>
        <v>12026.88</v>
      </c>
      <c r="G42" s="66">
        <f>F42*0.048</f>
        <v>577.29023999999993</v>
      </c>
      <c r="H42" s="66">
        <f>F42*0.036</f>
        <v>432.96767999999992</v>
      </c>
      <c r="I42" s="67">
        <f>F42+G42+H42</f>
        <v>13037.137919999999</v>
      </c>
      <c r="J42" s="63"/>
    </row>
    <row r="43" spans="1:10" s="1" customFormat="1" ht="17.25" thickBot="1" x14ac:dyDescent="0.35">
      <c r="A43" s="62">
        <v>29</v>
      </c>
      <c r="B43" s="74" t="s">
        <v>90</v>
      </c>
      <c r="C43" s="75" t="s">
        <v>71</v>
      </c>
      <c r="D43" s="89">
        <v>7.31</v>
      </c>
      <c r="E43" s="76">
        <v>424</v>
      </c>
      <c r="F43" s="60">
        <f t="shared" ref="F43" si="6">D43*E43</f>
        <v>3099.44</v>
      </c>
      <c r="G43" s="5">
        <f t="shared" ref="G43" si="7">F43*0.048</f>
        <v>148.77312000000001</v>
      </c>
      <c r="H43" s="5">
        <f t="shared" ref="H43" si="8">F43*0.036</f>
        <v>111.57983999999999</v>
      </c>
      <c r="I43" s="14">
        <f t="shared" ref="I43" si="9">F43+G43+H43</f>
        <v>3359.7929599999998</v>
      </c>
      <c r="J43" s="63"/>
    </row>
    <row r="44" spans="1:10" s="1" customFormat="1" ht="17.25" thickBot="1" x14ac:dyDescent="0.35">
      <c r="A44" s="62">
        <v>29</v>
      </c>
      <c r="B44" s="59" t="s">
        <v>60</v>
      </c>
      <c r="C44" s="61" t="s">
        <v>5</v>
      </c>
      <c r="D44" s="60">
        <v>0.56000000000000005</v>
      </c>
      <c r="E44" s="60">
        <v>208.13</v>
      </c>
      <c r="F44" s="60">
        <f t="shared" ref="F44:F45" si="10">D44*E44</f>
        <v>116.5528</v>
      </c>
      <c r="G44" s="5">
        <f t="shared" ref="G44:G45" si="11">F44*0.048</f>
        <v>5.5945344000000006</v>
      </c>
      <c r="H44" s="5">
        <f t="shared" ref="H44:H45" si="12">F44*0.036</f>
        <v>4.1959007999999995</v>
      </c>
      <c r="I44" s="14">
        <f t="shared" ref="I44:I45" si="13">F44+G44+H44</f>
        <v>126.34323520000001</v>
      </c>
      <c r="J44" s="63"/>
    </row>
    <row r="45" spans="1:10" s="1" customFormat="1" ht="17.25" thickBot="1" x14ac:dyDescent="0.35">
      <c r="A45" s="62">
        <v>30</v>
      </c>
      <c r="B45" s="59" t="s">
        <v>61</v>
      </c>
      <c r="C45" s="61" t="s">
        <v>5</v>
      </c>
      <c r="D45" s="60">
        <v>1.37</v>
      </c>
      <c r="E45" s="60">
        <v>955.16</v>
      </c>
      <c r="F45" s="60">
        <f t="shared" si="10"/>
        <v>1308.5692000000001</v>
      </c>
      <c r="G45" s="5">
        <f t="shared" si="11"/>
        <v>62.811321600000007</v>
      </c>
      <c r="H45" s="5">
        <f t="shared" si="12"/>
        <v>47.108491200000003</v>
      </c>
      <c r="I45" s="14">
        <f t="shared" si="13"/>
        <v>1418.4890128000002</v>
      </c>
      <c r="J45" s="63"/>
    </row>
    <row r="46" spans="1:10" s="1" customFormat="1" ht="19.5" thickBot="1" x14ac:dyDescent="0.35">
      <c r="A46" s="15"/>
      <c r="B46" s="16" t="s">
        <v>7</v>
      </c>
      <c r="C46" s="17"/>
      <c r="D46" s="18"/>
      <c r="E46" s="18"/>
      <c r="F46" s="19">
        <f>SUM(F42:F45)</f>
        <v>16551.441999999999</v>
      </c>
      <c r="G46" s="19">
        <f>F46*0.048</f>
        <v>794.46921599999996</v>
      </c>
      <c r="H46" s="19">
        <f>G46*0.048</f>
        <v>38.134522367999999</v>
      </c>
      <c r="I46" s="64">
        <f>SUM(I42:I45)</f>
        <v>17941.763128000002</v>
      </c>
    </row>
    <row r="47" spans="1:10" s="1" customFormat="1" ht="12.75" customHeight="1" thickBot="1" x14ac:dyDescent="0.35"/>
    <row r="48" spans="1:10" s="1" customFormat="1" ht="21" thickBot="1" x14ac:dyDescent="0.35">
      <c r="A48" s="9"/>
      <c r="B48" s="10" t="s">
        <v>17</v>
      </c>
      <c r="C48" s="11"/>
      <c r="D48" s="11"/>
      <c r="E48" s="11"/>
      <c r="F48" s="11"/>
      <c r="G48" s="11"/>
      <c r="H48" s="11"/>
      <c r="I48" s="12"/>
    </row>
    <row r="49" spans="1:10" s="1" customFormat="1" ht="16.5" x14ac:dyDescent="0.3">
      <c r="A49" s="98" t="s">
        <v>0</v>
      </c>
      <c r="B49" s="98" t="s">
        <v>1</v>
      </c>
      <c r="C49" s="98" t="s">
        <v>8</v>
      </c>
      <c r="D49" s="6" t="s">
        <v>18</v>
      </c>
      <c r="E49" s="6" t="s">
        <v>10</v>
      </c>
      <c r="F49" s="6" t="s">
        <v>21</v>
      </c>
      <c r="G49" s="3" t="s">
        <v>22</v>
      </c>
      <c r="H49" s="3" t="s">
        <v>23</v>
      </c>
      <c r="I49" s="13" t="s">
        <v>6</v>
      </c>
    </row>
    <row r="50" spans="1:10" s="1" customFormat="1" ht="17.25" thickBot="1" x14ac:dyDescent="0.35">
      <c r="A50" s="99"/>
      <c r="B50" s="100"/>
      <c r="C50" s="100"/>
      <c r="D50" s="7" t="s">
        <v>19</v>
      </c>
      <c r="E50" s="7" t="s">
        <v>3</v>
      </c>
      <c r="F50" s="7" t="s">
        <v>20</v>
      </c>
      <c r="G50" s="3" t="s">
        <v>20</v>
      </c>
      <c r="H50" s="3" t="s">
        <v>20</v>
      </c>
      <c r="I50" s="13" t="s">
        <v>20</v>
      </c>
    </row>
    <row r="51" spans="1:10" s="1" customFormat="1" ht="17.25" thickBot="1" x14ac:dyDescent="0.35">
      <c r="A51" s="50">
        <v>15</v>
      </c>
      <c r="B51" s="8"/>
      <c r="C51" s="3" t="s">
        <v>16</v>
      </c>
      <c r="D51" s="26"/>
      <c r="E51" s="49"/>
      <c r="F51" s="4">
        <f t="shared" ref="F51:F54" si="14">D51*E51</f>
        <v>0</v>
      </c>
      <c r="G51" s="5">
        <f>F51*0.088</f>
        <v>0</v>
      </c>
      <c r="H51" s="5">
        <f>F51*0.046</f>
        <v>0</v>
      </c>
      <c r="I51" s="14">
        <f t="shared" ref="I51:I54" si="15">F51+G51+H51</f>
        <v>0</v>
      </c>
      <c r="J51" s="63"/>
    </row>
    <row r="52" spans="1:10" s="1" customFormat="1" ht="17.25" thickBot="1" x14ac:dyDescent="0.35">
      <c r="A52" s="50">
        <v>16</v>
      </c>
      <c r="B52" s="8"/>
      <c r="C52" s="3" t="s">
        <v>16</v>
      </c>
      <c r="D52" s="26"/>
      <c r="E52" s="49"/>
      <c r="F52" s="4">
        <f t="shared" si="14"/>
        <v>0</v>
      </c>
      <c r="G52" s="5">
        <f>F52*0.088</f>
        <v>0</v>
      </c>
      <c r="H52" s="5">
        <f>F52*0.046</f>
        <v>0</v>
      </c>
      <c r="I52" s="14">
        <f t="shared" si="15"/>
        <v>0</v>
      </c>
      <c r="J52" s="63"/>
    </row>
    <row r="53" spans="1:10" s="1" customFormat="1" ht="17.25" hidden="1" thickBot="1" x14ac:dyDescent="0.35">
      <c r="A53" s="25">
        <v>17</v>
      </c>
      <c r="B53" s="47"/>
      <c r="C53" s="7" t="s">
        <v>16</v>
      </c>
      <c r="D53" s="26">
        <v>6.0000000000000001E-3</v>
      </c>
      <c r="E53" s="49">
        <v>0</v>
      </c>
      <c r="F53" s="4">
        <f t="shared" si="14"/>
        <v>0</v>
      </c>
      <c r="G53" s="5">
        <f>F53*0.088</f>
        <v>0</v>
      </c>
      <c r="H53" s="5">
        <f>F53*0.046</f>
        <v>0</v>
      </c>
      <c r="I53" s="14">
        <f t="shared" si="15"/>
        <v>0</v>
      </c>
    </row>
    <row r="54" spans="1:10" s="1" customFormat="1" ht="17.25" hidden="1" thickBot="1" x14ac:dyDescent="0.35">
      <c r="A54" s="25">
        <v>18</v>
      </c>
      <c r="B54" s="47"/>
      <c r="C54" s="7" t="s">
        <v>16</v>
      </c>
      <c r="D54" s="26">
        <v>0.05</v>
      </c>
      <c r="E54" s="49">
        <v>0</v>
      </c>
      <c r="F54" s="4">
        <f t="shared" si="14"/>
        <v>0</v>
      </c>
      <c r="G54" s="5">
        <f>F54*0.088</f>
        <v>0</v>
      </c>
      <c r="H54" s="5">
        <f>F54*0.046</f>
        <v>0</v>
      </c>
      <c r="I54" s="14">
        <f t="shared" si="15"/>
        <v>0</v>
      </c>
    </row>
    <row r="55" spans="1:10" s="1" customFormat="1" ht="19.5" thickBot="1" x14ac:dyDescent="0.35">
      <c r="A55" s="15"/>
      <c r="B55" s="16" t="s">
        <v>7</v>
      </c>
      <c r="C55" s="17"/>
      <c r="D55" s="18"/>
      <c r="E55" s="18"/>
      <c r="F55" s="19">
        <f>SUM(F51:F54)</f>
        <v>0</v>
      </c>
      <c r="G55" s="5">
        <f>F55*0.088</f>
        <v>0</v>
      </c>
      <c r="H55" s="5">
        <f>F55*0.046</f>
        <v>0</v>
      </c>
      <c r="I55" s="20">
        <f>SUM(I51:I54)</f>
        <v>0</v>
      </c>
    </row>
    <row r="56" spans="1:10" s="1" customFormat="1" ht="8.25" customHeight="1" x14ac:dyDescent="0.3"/>
    <row r="57" spans="1:10" s="1" customFormat="1" ht="15" customHeight="1" x14ac:dyDescent="0.3">
      <c r="A57" s="1" t="s">
        <v>94</v>
      </c>
      <c r="D57" s="24"/>
    </row>
    <row r="58" spans="1:10" x14ac:dyDescent="0.25">
      <c r="B58" t="s">
        <v>57</v>
      </c>
    </row>
    <row r="59" spans="1:10" ht="12" hidden="1" customHeight="1" x14ac:dyDescent="0.25">
      <c r="E59" s="27" t="s">
        <v>25</v>
      </c>
    </row>
    <row r="60" spans="1:10" ht="18.75" hidden="1" x14ac:dyDescent="0.3">
      <c r="A60" s="28" t="s">
        <v>26</v>
      </c>
      <c r="B60" s="29"/>
      <c r="C60" s="30" t="s">
        <v>27</v>
      </c>
      <c r="D60" s="30" t="s">
        <v>28</v>
      </c>
      <c r="E60" s="31" t="s">
        <v>29</v>
      </c>
      <c r="F60" s="32" t="s">
        <v>30</v>
      </c>
      <c r="G60" s="29"/>
      <c r="H60" s="33" t="s">
        <v>31</v>
      </c>
      <c r="I60" s="34">
        <f>SUM(F61:F76)</f>
        <v>204334.99339607242</v>
      </c>
    </row>
    <row r="61" spans="1:10" ht="15.75" hidden="1" thickBot="1" x14ac:dyDescent="0.3">
      <c r="A61" s="35">
        <v>50</v>
      </c>
      <c r="B61" s="36" t="s">
        <v>32</v>
      </c>
      <c r="C61" s="37" t="s">
        <v>4</v>
      </c>
      <c r="D61" s="38">
        <f>I37</f>
        <v>53793.173218200005</v>
      </c>
      <c r="E61" s="39">
        <v>1</v>
      </c>
      <c r="F61" s="40">
        <f>D61*E61</f>
        <v>53793.173218200005</v>
      </c>
      <c r="G61" s="41"/>
      <c r="H61" s="42" t="s">
        <v>33</v>
      </c>
      <c r="I61" s="43">
        <f>I60*0.21</f>
        <v>42910.348613175207</v>
      </c>
    </row>
    <row r="62" spans="1:10" hidden="1" x14ac:dyDescent="0.25">
      <c r="A62" s="44">
        <f>A61+1</f>
        <v>51</v>
      </c>
      <c r="B62" s="36" t="s">
        <v>42</v>
      </c>
      <c r="C62" s="37" t="s">
        <v>4</v>
      </c>
      <c r="D62" s="38">
        <f>I37-D61</f>
        <v>0</v>
      </c>
      <c r="E62" s="39">
        <v>1</v>
      </c>
      <c r="F62" s="40">
        <f t="shared" ref="F62:F76" si="16">D62*E62</f>
        <v>0</v>
      </c>
    </row>
    <row r="63" spans="1:10" hidden="1" x14ac:dyDescent="0.25">
      <c r="A63" s="44">
        <f t="shared" ref="A63:A76" si="17">A62+1</f>
        <v>52</v>
      </c>
      <c r="B63" s="36" t="s">
        <v>48</v>
      </c>
      <c r="C63" s="37" t="s">
        <v>4</v>
      </c>
      <c r="D63" s="38">
        <f>I37*0.051</f>
        <v>2743.4518341282001</v>
      </c>
      <c r="E63" s="39">
        <v>1</v>
      </c>
      <c r="F63" s="40">
        <f t="shared" si="16"/>
        <v>2743.4518341282001</v>
      </c>
    </row>
    <row r="64" spans="1:10" hidden="1" x14ac:dyDescent="0.25">
      <c r="A64" s="44">
        <f t="shared" si="17"/>
        <v>53</v>
      </c>
      <c r="B64" s="36" t="s">
        <v>49</v>
      </c>
      <c r="C64" s="37" t="s">
        <v>4</v>
      </c>
      <c r="D64" s="38">
        <f>I46*0.036</f>
        <v>645.90347260800002</v>
      </c>
      <c r="E64" s="39">
        <v>1</v>
      </c>
      <c r="F64" s="40">
        <f t="shared" si="16"/>
        <v>645.90347260800002</v>
      </c>
    </row>
    <row r="65" spans="1:6" hidden="1" x14ac:dyDescent="0.25">
      <c r="A65" s="44">
        <f t="shared" si="17"/>
        <v>54</v>
      </c>
      <c r="B65" s="36" t="s">
        <v>44</v>
      </c>
      <c r="C65" s="37" t="s">
        <v>4</v>
      </c>
      <c r="D65" s="38">
        <f>I37+D63</f>
        <v>56536.625052328207</v>
      </c>
      <c r="E65" s="39">
        <v>1</v>
      </c>
      <c r="F65" s="40">
        <f t="shared" si="16"/>
        <v>56536.625052328207</v>
      </c>
    </row>
    <row r="66" spans="1:6" hidden="1" x14ac:dyDescent="0.25">
      <c r="A66" s="44">
        <f t="shared" si="17"/>
        <v>55</v>
      </c>
      <c r="B66" s="36" t="s">
        <v>43</v>
      </c>
      <c r="C66" s="37" t="s">
        <v>4</v>
      </c>
      <c r="D66" s="38">
        <f>I46+D64</f>
        <v>18587.666600608001</v>
      </c>
      <c r="E66" s="39">
        <v>1</v>
      </c>
      <c r="F66" s="40">
        <f t="shared" si="16"/>
        <v>18587.666600608001</v>
      </c>
    </row>
    <row r="67" spans="1:6" hidden="1" x14ac:dyDescent="0.25">
      <c r="A67" s="44">
        <f t="shared" si="17"/>
        <v>56</v>
      </c>
      <c r="B67" s="36" t="s">
        <v>52</v>
      </c>
      <c r="C67" s="37" t="s">
        <v>20</v>
      </c>
      <c r="D67" s="38">
        <v>1</v>
      </c>
      <c r="E67" s="39">
        <v>0</v>
      </c>
      <c r="F67" s="40">
        <f t="shared" si="16"/>
        <v>0</v>
      </c>
    </row>
    <row r="68" spans="1:6" hidden="1" x14ac:dyDescent="0.25">
      <c r="A68" s="44">
        <f t="shared" si="17"/>
        <v>57</v>
      </c>
      <c r="B68" s="36" t="s">
        <v>53</v>
      </c>
      <c r="C68" s="37" t="s">
        <v>4</v>
      </c>
      <c r="D68" s="38">
        <v>1</v>
      </c>
      <c r="E68" s="39">
        <v>0</v>
      </c>
      <c r="F68" s="40">
        <f t="shared" si="16"/>
        <v>0</v>
      </c>
    </row>
    <row r="69" spans="1:6" hidden="1" x14ac:dyDescent="0.25">
      <c r="A69" s="44">
        <f t="shared" si="17"/>
        <v>58</v>
      </c>
      <c r="B69" s="36" t="s">
        <v>54</v>
      </c>
      <c r="C69" s="37" t="s">
        <v>14</v>
      </c>
      <c r="D69" s="38">
        <v>3042</v>
      </c>
      <c r="E69" s="39">
        <v>1</v>
      </c>
      <c r="F69" s="40">
        <f t="shared" si="16"/>
        <v>3042</v>
      </c>
    </row>
    <row r="70" spans="1:6" ht="26.25" hidden="1" x14ac:dyDescent="0.25">
      <c r="A70" s="44">
        <f t="shared" si="17"/>
        <v>59</v>
      </c>
      <c r="B70" s="48" t="s">
        <v>55</v>
      </c>
      <c r="C70" s="37" t="s">
        <v>47</v>
      </c>
      <c r="D70" s="38">
        <v>5000</v>
      </c>
      <c r="E70" s="39">
        <v>1</v>
      </c>
      <c r="F70" s="40">
        <f t="shared" si="16"/>
        <v>5000</v>
      </c>
    </row>
    <row r="71" spans="1:6" ht="26.25" hidden="1" x14ac:dyDescent="0.25">
      <c r="A71" s="44">
        <f t="shared" si="17"/>
        <v>60</v>
      </c>
      <c r="B71" s="48" t="s">
        <v>56</v>
      </c>
      <c r="C71" s="37" t="s">
        <v>47</v>
      </c>
      <c r="D71" s="38">
        <v>10000</v>
      </c>
      <c r="E71" s="39">
        <v>1</v>
      </c>
      <c r="F71" s="40">
        <f t="shared" si="16"/>
        <v>10000</v>
      </c>
    </row>
    <row r="72" spans="1:6" hidden="1" x14ac:dyDescent="0.25">
      <c r="A72" s="44">
        <f t="shared" si="17"/>
        <v>61</v>
      </c>
      <c r="B72" s="36" t="s">
        <v>34</v>
      </c>
      <c r="C72" s="37" t="s">
        <v>4</v>
      </c>
      <c r="D72" s="38">
        <f>D61</f>
        <v>53793.173218200005</v>
      </c>
      <c r="E72" s="39">
        <v>1</v>
      </c>
      <c r="F72" s="40">
        <f t="shared" si="16"/>
        <v>53793.173218200005</v>
      </c>
    </row>
    <row r="73" spans="1:6" hidden="1" x14ac:dyDescent="0.25">
      <c r="A73" s="44">
        <f t="shared" si="17"/>
        <v>62</v>
      </c>
      <c r="B73" s="36" t="s">
        <v>50</v>
      </c>
      <c r="C73" s="37" t="s">
        <v>47</v>
      </c>
      <c r="D73" s="37">
        <v>190</v>
      </c>
      <c r="E73" s="39">
        <v>1</v>
      </c>
      <c r="F73" s="40">
        <f t="shared" si="16"/>
        <v>190</v>
      </c>
    </row>
    <row r="74" spans="1:6" hidden="1" x14ac:dyDescent="0.25">
      <c r="A74" s="44">
        <f t="shared" si="17"/>
        <v>63</v>
      </c>
      <c r="B74" s="36" t="s">
        <v>58</v>
      </c>
      <c r="C74" s="37" t="s">
        <v>35</v>
      </c>
      <c r="D74" s="37">
        <v>1</v>
      </c>
      <c r="E74" s="39">
        <v>1</v>
      </c>
      <c r="F74" s="40">
        <f t="shared" si="16"/>
        <v>1</v>
      </c>
    </row>
    <row r="75" spans="1:6" hidden="1" x14ac:dyDescent="0.25">
      <c r="A75" s="44">
        <f t="shared" si="17"/>
        <v>64</v>
      </c>
      <c r="B75" s="36" t="s">
        <v>36</v>
      </c>
      <c r="C75" s="37" t="s">
        <v>35</v>
      </c>
      <c r="D75" s="37">
        <v>1</v>
      </c>
      <c r="E75" s="39">
        <v>1</v>
      </c>
      <c r="F75" s="40">
        <f t="shared" si="16"/>
        <v>1</v>
      </c>
    </row>
    <row r="76" spans="1:6" ht="26.25" hidden="1" x14ac:dyDescent="0.25">
      <c r="A76" s="44">
        <f t="shared" si="17"/>
        <v>65</v>
      </c>
      <c r="B76" s="48" t="s">
        <v>51</v>
      </c>
      <c r="C76" s="37" t="s">
        <v>35</v>
      </c>
      <c r="D76" s="37">
        <v>1</v>
      </c>
      <c r="E76" s="39">
        <v>1</v>
      </c>
      <c r="F76" s="40">
        <f t="shared" si="16"/>
        <v>1</v>
      </c>
    </row>
    <row r="77" spans="1:6" ht="12" hidden="1" customHeight="1" thickBot="1" x14ac:dyDescent="0.3">
      <c r="A77" s="45"/>
      <c r="B77" s="41"/>
      <c r="C77" s="41"/>
      <c r="D77" s="41"/>
      <c r="E77" s="41"/>
      <c r="F77" s="46"/>
    </row>
  </sheetData>
  <mergeCells count="9">
    <mergeCell ref="A49:A50"/>
    <mergeCell ref="B49:B50"/>
    <mergeCell ref="C49:C50"/>
    <mergeCell ref="A5:A6"/>
    <mergeCell ref="B5:B6"/>
    <mergeCell ref="C5:C6"/>
    <mergeCell ref="A40:A41"/>
    <mergeCell ref="B40:B41"/>
    <mergeCell ref="C40:C41"/>
  </mergeCells>
  <pageMargins left="0.31" right="0.19" top="0.24" bottom="0.21" header="0.18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hala SO 03, SO 04</vt:lpstr>
      <vt:lpstr>List3</vt:lpstr>
      <vt:lpstr>List4</vt:lpstr>
      <vt:lpstr>List5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Havel</dc:creator>
  <cp:lastModifiedBy>Jaromír Oťahel</cp:lastModifiedBy>
  <cp:lastPrinted>2023-08-15T15:39:38Z</cp:lastPrinted>
  <dcterms:created xsi:type="dcterms:W3CDTF">2015-03-29T06:32:00Z</dcterms:created>
  <dcterms:modified xsi:type="dcterms:W3CDTF">2025-03-10T09:52:55Z</dcterms:modified>
</cp:coreProperties>
</file>